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6986CAA8-F115-4F16-AA54-2B2F75FB714B}" xr6:coauthVersionLast="47" xr6:coauthVersionMax="47" xr10:uidLastSave="{00000000-0000-0000-0000-000000000000}"/>
  <workbookProtection lockStructure="1"/>
  <bookViews>
    <workbookView xWindow="2295" yWindow="2295" windowWidth="21600" windowHeight="11325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21" l="1"/>
  <c r="H111" i="21"/>
  <c r="H109" i="21"/>
  <c r="G93" i="41"/>
  <c r="G68" i="41"/>
  <c r="G66" i="41"/>
  <c r="G25" i="41"/>
  <c r="G24" i="4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H115" i="21" l="1"/>
  <c r="AR117" i="21" s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H116" i="15"/>
  <c r="Y34" i="21"/>
  <c r="Y49" i="21" s="1"/>
  <c r="AA32" i="21"/>
  <c r="AA47" i="21" s="1"/>
  <c r="AV21" i="15"/>
  <c r="BQ20" i="15"/>
  <c r="H111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H11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H109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H108" i="15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81" i="21" s="1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143" i="15"/>
  <c r="H68" i="15"/>
  <c r="H76" i="21" s="1"/>
  <c r="H69" i="15"/>
  <c r="H77" i="21" s="1"/>
  <c r="H70" i="15"/>
  <c r="H78" i="21" s="1"/>
  <c r="H67" i="15"/>
  <c r="H75" i="21" s="1"/>
  <c r="H66" i="15"/>
  <c r="H74" i="21" s="1"/>
  <c r="H38" i="33" l="1"/>
  <c r="A4" i="20"/>
  <c r="H72" i="15"/>
  <c r="H75" i="15"/>
  <c r="H38" i="21" s="1"/>
  <c r="H76" i="15"/>
  <c r="H78" i="15" l="1"/>
  <c r="H147" i="15" s="1"/>
  <c r="H35" i="33" l="1"/>
  <c r="A4" i="15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8" i="21"/>
  <c r="AM149" i="21" s="1"/>
  <c r="AM100" i="21"/>
  <c r="AM151" i="21" s="1"/>
  <c r="AM101" i="21"/>
  <c r="AM152" i="21" s="1"/>
  <c r="AM32" i="38" s="1"/>
  <c r="AM91" i="21"/>
  <c r="AM142" i="21" s="1"/>
  <c r="AM22" i="38" s="1"/>
  <c r="AM99" i="21"/>
  <c r="AM150" i="21" s="1"/>
  <c r="AM30" i="38" s="1"/>
  <c r="AM92" i="21"/>
  <c r="AM143" i="21" s="1"/>
  <c r="AM23" i="38" s="1"/>
  <c r="AM90" i="21"/>
  <c r="AM97" i="21"/>
  <c r="W69" i="21"/>
  <c r="W121" i="21" s="1"/>
  <c r="W128" i="21" s="1"/>
  <c r="AC100" i="21"/>
  <c r="AC151" i="21" s="1"/>
  <c r="AC90" i="21"/>
  <c r="AC141" i="21" s="1"/>
  <c r="AC21" i="38" s="1"/>
  <c r="AC97" i="21"/>
  <c r="AC148" i="21" s="1"/>
  <c r="AC99" i="21"/>
  <c r="AC150" i="21" s="1"/>
  <c r="AC30" i="38" s="1"/>
  <c r="AC101" i="21"/>
  <c r="AC152" i="21" s="1"/>
  <c r="AC32" i="38" s="1"/>
  <c r="AC91" i="21"/>
  <c r="AC142" i="21" s="1"/>
  <c r="AC22" i="38" s="1"/>
  <c r="AC92" i="21"/>
  <c r="AC143" i="21" s="1"/>
  <c r="AC23" i="38" s="1"/>
  <c r="AC94" i="21"/>
  <c r="AC145" i="21" s="1"/>
  <c r="AC98" i="21"/>
  <c r="AC149" i="21" s="1"/>
  <c r="AC93" i="21"/>
  <c r="AC144" i="21" s="1"/>
  <c r="AC24" i="38" s="1"/>
  <c r="AB94" i="21"/>
  <c r="AB145" i="21" s="1"/>
  <c r="AB101" i="21"/>
  <c r="AB152" i="21" s="1"/>
  <c r="AB32" i="38" s="1"/>
  <c r="AB98" i="21"/>
  <c r="AB149" i="21" s="1"/>
  <c r="AB97" i="21"/>
  <c r="AB148" i="21" s="1"/>
  <c r="AB100" i="21"/>
  <c r="AB151" i="21" s="1"/>
  <c r="AB99" i="21"/>
  <c r="AB150" i="21" s="1"/>
  <c r="AB30" i="38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100" i="21"/>
  <c r="AO151" i="21" s="1"/>
  <c r="AO94" i="21"/>
  <c r="AO145" i="21" s="1"/>
  <c r="AO101" i="21"/>
  <c r="AO152" i="21" s="1"/>
  <c r="AO32" i="38" s="1"/>
  <c r="AO97" i="21"/>
  <c r="AO148" i="21" s="1"/>
  <c r="AO98" i="21"/>
  <c r="AO149" i="21" s="1"/>
  <c r="AO90" i="21"/>
  <c r="AO141" i="21" s="1"/>
  <c r="AO21" i="38" s="1"/>
  <c r="AO99" i="21"/>
  <c r="AO150" i="21" s="1"/>
  <c r="AO30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100" i="21"/>
  <c r="K151" i="21" s="1"/>
  <c r="K97" i="21"/>
  <c r="K148" i="21" s="1"/>
  <c r="K93" i="21"/>
  <c r="K144" i="21" s="1"/>
  <c r="K24" i="38" s="1"/>
  <c r="K101" i="21"/>
  <c r="K152" i="21" s="1"/>
  <c r="K32" i="38" s="1"/>
  <c r="K90" i="21"/>
  <c r="K141" i="21" s="1"/>
  <c r="K21" i="38" s="1"/>
  <c r="K98" i="21"/>
  <c r="K149" i="21" s="1"/>
  <c r="K99" i="21"/>
  <c r="K150" i="21" s="1"/>
  <c r="K30" i="38" s="1"/>
  <c r="Q94" i="21"/>
  <c r="Q145" i="21" s="1"/>
  <c r="Q100" i="21"/>
  <c r="Q151" i="21" s="1"/>
  <c r="Q99" i="21"/>
  <c r="Q150" i="21" s="1"/>
  <c r="Q30" i="38" s="1"/>
  <c r="Q91" i="21"/>
  <c r="Q142" i="21" s="1"/>
  <c r="Q22" i="38" s="1"/>
  <c r="Q92" i="21"/>
  <c r="Q143" i="21" s="1"/>
  <c r="Q23" i="38" s="1"/>
  <c r="Q98" i="21"/>
  <c r="Q149" i="21" s="1"/>
  <c r="Q90" i="21"/>
  <c r="Q141" i="21" s="1"/>
  <c r="Q21" i="38" s="1"/>
  <c r="Q97" i="21"/>
  <c r="Q148" i="21" s="1"/>
  <c r="Q93" i="21"/>
  <c r="Q144" i="21" s="1"/>
  <c r="Q24" i="38" s="1"/>
  <c r="Q101" i="21"/>
  <c r="Q152" i="21" s="1"/>
  <c r="Q32" i="38" s="1"/>
  <c r="P94" i="21"/>
  <c r="P145" i="21" s="1"/>
  <c r="P100" i="21"/>
  <c r="P151" i="21" s="1"/>
  <c r="P99" i="21"/>
  <c r="P150" i="21" s="1"/>
  <c r="P30" i="38" s="1"/>
  <c r="P90" i="21"/>
  <c r="P141" i="21" s="1"/>
  <c r="P21" i="38" s="1"/>
  <c r="P101" i="21"/>
  <c r="P152" i="21" s="1"/>
  <c r="P32" i="38" s="1"/>
  <c r="P98" i="21"/>
  <c r="P149" i="21" s="1"/>
  <c r="P97" i="21"/>
  <c r="P148" i="21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100" i="21"/>
  <c r="AN151" i="21" s="1"/>
  <c r="AN93" i="21"/>
  <c r="AN144" i="21" s="1"/>
  <c r="AN24" i="38" s="1"/>
  <c r="AN92" i="21"/>
  <c r="AN143" i="21" s="1"/>
  <c r="AN23" i="38" s="1"/>
  <c r="AN99" i="21"/>
  <c r="AN150" i="21" s="1"/>
  <c r="AN30" i="38" s="1"/>
  <c r="AN91" i="21"/>
  <c r="AN142" i="21" s="1"/>
  <c r="AN22" i="38" s="1"/>
  <c r="AN97" i="21"/>
  <c r="AN101" i="21"/>
  <c r="AN152" i="21" s="1"/>
  <c r="AN32" i="38" s="1"/>
  <c r="AN90" i="21"/>
  <c r="AN98" i="21"/>
  <c r="AN149" i="21" s="1"/>
  <c r="U94" i="21"/>
  <c r="U145" i="21" s="1"/>
  <c r="U98" i="21"/>
  <c r="U149" i="21" s="1"/>
  <c r="U101" i="21"/>
  <c r="U152" i="21" s="1"/>
  <c r="U32" i="38" s="1"/>
  <c r="U97" i="21"/>
  <c r="U148" i="21" s="1"/>
  <c r="U92" i="21"/>
  <c r="U143" i="21" s="1"/>
  <c r="U23" i="38" s="1"/>
  <c r="U93" i="21"/>
  <c r="U144" i="21" s="1"/>
  <c r="U24" i="38" s="1"/>
  <c r="U100" i="21"/>
  <c r="U151" i="21" s="1"/>
  <c r="U99" i="21"/>
  <c r="U150" i="21" s="1"/>
  <c r="U30" i="38" s="1"/>
  <c r="U90" i="21"/>
  <c r="U141" i="21" s="1"/>
  <c r="U21" i="38" s="1"/>
  <c r="U91" i="21"/>
  <c r="U142" i="21" s="1"/>
  <c r="U22" i="38" s="1"/>
  <c r="AN121" i="21"/>
  <c r="AN128" i="21" s="1"/>
  <c r="AJ100" i="21"/>
  <c r="AJ151" i="21" s="1"/>
  <c r="AJ94" i="21"/>
  <c r="AJ145" i="21" s="1"/>
  <c r="AJ98" i="21"/>
  <c r="AJ149" i="21" s="1"/>
  <c r="AJ93" i="21"/>
  <c r="AJ144" i="21" s="1"/>
  <c r="AJ24" i="38" s="1"/>
  <c r="AJ97" i="21"/>
  <c r="AJ92" i="21"/>
  <c r="AJ143" i="21" s="1"/>
  <c r="AJ23" i="38" s="1"/>
  <c r="AJ90" i="21"/>
  <c r="AJ99" i="21"/>
  <c r="AJ150" i="21" s="1"/>
  <c r="AJ30" i="38" s="1"/>
  <c r="AJ101" i="21"/>
  <c r="AJ152" i="21" s="1"/>
  <c r="AJ32" i="38" s="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7" i="21"/>
  <c r="AE148" i="21" s="1"/>
  <c r="AE101" i="21"/>
  <c r="AE152" i="21" s="1"/>
  <c r="AE32" i="38" s="1"/>
  <c r="AE99" i="21"/>
  <c r="AE150" i="21" s="1"/>
  <c r="AE30" i="38" s="1"/>
  <c r="AE93" i="21"/>
  <c r="AE144" i="21" s="1"/>
  <c r="AE24" i="38" s="1"/>
  <c r="AE100" i="21"/>
  <c r="AE151" i="21" s="1"/>
  <c r="AE92" i="21"/>
  <c r="AE143" i="21" s="1"/>
  <c r="AE23" i="38" s="1"/>
  <c r="AE98" i="21"/>
  <c r="AE149" i="21" s="1"/>
  <c r="T69" i="21"/>
  <c r="T121" i="21" s="1"/>
  <c r="T128" i="21" s="1"/>
  <c r="AF69" i="21"/>
  <c r="AF121" i="21" s="1"/>
  <c r="AF128" i="21" s="1"/>
  <c r="V100" i="21"/>
  <c r="V151" i="21" s="1"/>
  <c r="V94" i="21"/>
  <c r="V145" i="21" s="1"/>
  <c r="V97" i="21"/>
  <c r="V148" i="21" s="1"/>
  <c r="V93" i="21"/>
  <c r="V144" i="21" s="1"/>
  <c r="V24" i="38" s="1"/>
  <c r="V90" i="21"/>
  <c r="V141" i="21" s="1"/>
  <c r="V21" i="38" s="1"/>
  <c r="V101" i="21"/>
  <c r="V152" i="21" s="1"/>
  <c r="V32" i="38" s="1"/>
  <c r="V98" i="21"/>
  <c r="V149" i="21" s="1"/>
  <c r="V92" i="21"/>
  <c r="V143" i="21" s="1"/>
  <c r="V23" i="38" s="1"/>
  <c r="V91" i="21"/>
  <c r="V142" i="21" s="1"/>
  <c r="V22" i="38" s="1"/>
  <c r="V99" i="21"/>
  <c r="V150" i="21" s="1"/>
  <c r="V30" i="38" s="1"/>
  <c r="Z94" i="21"/>
  <c r="Z145" i="21" s="1"/>
  <c r="Z91" i="21"/>
  <c r="Z142" i="21" s="1"/>
  <c r="Z22" i="38" s="1"/>
  <c r="Z98" i="21"/>
  <c r="Z149" i="21" s="1"/>
  <c r="Z101" i="21"/>
  <c r="Z152" i="21" s="1"/>
  <c r="Z32" i="38" s="1"/>
  <c r="Z93" i="21"/>
  <c r="Z144" i="21" s="1"/>
  <c r="Z24" i="38" s="1"/>
  <c r="Z100" i="21"/>
  <c r="Z151" i="21" s="1"/>
  <c r="Z99" i="21"/>
  <c r="Z150" i="21" s="1"/>
  <c r="Z30" i="38" s="1"/>
  <c r="Z92" i="21"/>
  <c r="Z143" i="21" s="1"/>
  <c r="Z23" i="38" s="1"/>
  <c r="Z90" i="21"/>
  <c r="Z141" i="21" s="1"/>
  <c r="Z21" i="38" s="1"/>
  <c r="Z97" i="21"/>
  <c r="Z148" i="21" s="1"/>
  <c r="AA69" i="21"/>
  <c r="AI94" i="21"/>
  <c r="AI145" i="21" s="1"/>
  <c r="AI100" i="21"/>
  <c r="AI151" i="21" s="1"/>
  <c r="AI91" i="21"/>
  <c r="AI142" i="21" s="1"/>
  <c r="AI22" i="38" s="1"/>
  <c r="AI92" i="21"/>
  <c r="AI143" i="21" s="1"/>
  <c r="AI23" i="38" s="1"/>
  <c r="AI99" i="21"/>
  <c r="AI150" i="21" s="1"/>
  <c r="AI30" i="38" s="1"/>
  <c r="AI101" i="21"/>
  <c r="AI152" i="21" s="1"/>
  <c r="AI32" i="38" s="1"/>
  <c r="AI97" i="21"/>
  <c r="AI148" i="21" s="1"/>
  <c r="AI98" i="21"/>
  <c r="AI149" i="21" s="1"/>
  <c r="AI93" i="21"/>
  <c r="AI144" i="21" s="1"/>
  <c r="AI24" i="38" s="1"/>
  <c r="AI90" i="21"/>
  <c r="AI141" i="21" s="1"/>
  <c r="AI21" i="38" s="1"/>
  <c r="O100" i="21"/>
  <c r="O151" i="21" s="1"/>
  <c r="O94" i="21"/>
  <c r="O145" i="21" s="1"/>
  <c r="O99" i="21"/>
  <c r="O150" i="21" s="1"/>
  <c r="O30" i="38" s="1"/>
  <c r="O90" i="21"/>
  <c r="O141" i="21" s="1"/>
  <c r="O21" i="38" s="1"/>
  <c r="O97" i="21"/>
  <c r="O148" i="21" s="1"/>
  <c r="O92" i="21"/>
  <c r="O143" i="21" s="1"/>
  <c r="O23" i="38" s="1"/>
  <c r="O101" i="21"/>
  <c r="O152" i="21" s="1"/>
  <c r="O32" i="38" s="1"/>
  <c r="O91" i="21"/>
  <c r="O142" i="21" s="1"/>
  <c r="O22" i="38" s="1"/>
  <c r="O93" i="21"/>
  <c r="O144" i="21" s="1"/>
  <c r="O24" i="38" s="1"/>
  <c r="O98" i="21"/>
  <c r="O149" i="21" s="1"/>
  <c r="AR98" i="21"/>
  <c r="AR149" i="21" s="1"/>
  <c r="AR93" i="21"/>
  <c r="AR144" i="21" s="1"/>
  <c r="AR24" i="38" s="1"/>
  <c r="AR100" i="21"/>
  <c r="AR151" i="21" s="1"/>
  <c r="AR97" i="21"/>
  <c r="AR148" i="21" s="1"/>
  <c r="AR99" i="21"/>
  <c r="AR150" i="21" s="1"/>
  <c r="AR30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R101" i="21"/>
  <c r="AR152" i="21" s="1"/>
  <c r="AR32" i="38" s="1"/>
  <c r="AD94" i="21"/>
  <c r="AD145" i="21" s="1"/>
  <c r="AD100" i="21"/>
  <c r="AD151" i="21" s="1"/>
  <c r="AD90" i="21"/>
  <c r="AD141" i="21" s="1"/>
  <c r="AD21" i="38" s="1"/>
  <c r="AD97" i="21"/>
  <c r="AD148" i="21" s="1"/>
  <c r="AD91" i="21"/>
  <c r="AD142" i="21" s="1"/>
  <c r="AD22" i="38" s="1"/>
  <c r="AD101" i="21"/>
  <c r="AD152" i="21" s="1"/>
  <c r="AD32" i="38" s="1"/>
  <c r="AD93" i="21"/>
  <c r="AD144" i="21" s="1"/>
  <c r="AD24" i="38" s="1"/>
  <c r="AD99" i="21"/>
  <c r="AD150" i="21" s="1"/>
  <c r="AD30" i="38" s="1"/>
  <c r="AD98" i="21"/>
  <c r="AD149" i="21" s="1"/>
  <c r="AD92" i="21"/>
  <c r="AD143" i="21" s="1"/>
  <c r="AD23" i="38" s="1"/>
  <c r="AJ121" i="21"/>
  <c r="AJ128" i="21" s="1"/>
  <c r="J92" i="21"/>
  <c r="J143" i="21" s="1"/>
  <c r="J23" i="38" s="1"/>
  <c r="J98" i="21"/>
  <c r="J149" i="21" s="1"/>
  <c r="J94" i="21"/>
  <c r="J145" i="21" s="1"/>
  <c r="J100" i="21"/>
  <c r="J151" i="21" s="1"/>
  <c r="J101" i="21"/>
  <c r="J152" i="21" s="1"/>
  <c r="J32" i="38" s="1"/>
  <c r="J90" i="21"/>
  <c r="J141" i="21" s="1"/>
  <c r="J93" i="21"/>
  <c r="J144" i="21" s="1"/>
  <c r="J24" i="38" s="1"/>
  <c r="J91" i="21"/>
  <c r="J142" i="21" s="1"/>
  <c r="J22" i="38" s="1"/>
  <c r="J97" i="21"/>
  <c r="J148" i="21" s="1"/>
  <c r="J99" i="21"/>
  <c r="J150" i="21" s="1"/>
  <c r="J30" i="38" s="1"/>
  <c r="Y100" i="21"/>
  <c r="Y151" i="21" s="1"/>
  <c r="Y94" i="21"/>
  <c r="Y145" i="21" s="1"/>
  <c r="Y91" i="21"/>
  <c r="Y142" i="21" s="1"/>
  <c r="Y22" i="38" s="1"/>
  <c r="Y99" i="21"/>
  <c r="Y150" i="21" s="1"/>
  <c r="Y30" i="38" s="1"/>
  <c r="Y90" i="21"/>
  <c r="Y141" i="21" s="1"/>
  <c r="Y21" i="38" s="1"/>
  <c r="Y98" i="21"/>
  <c r="Y149" i="21" s="1"/>
  <c r="Y93" i="21"/>
  <c r="Y144" i="21" s="1"/>
  <c r="Y24" i="38" s="1"/>
  <c r="Y97" i="21"/>
  <c r="Y148" i="21" s="1"/>
  <c r="Y101" i="21"/>
  <c r="Y152" i="21" s="1"/>
  <c r="Y32" i="38" s="1"/>
  <c r="Y92" i="21"/>
  <c r="Y143" i="21" s="1"/>
  <c r="Y23" i="38" s="1"/>
  <c r="AH69" i="21"/>
  <c r="N94" i="21"/>
  <c r="N145" i="21" s="1"/>
  <c r="N100" i="21"/>
  <c r="N151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N101" i="21"/>
  <c r="N152" i="21" s="1"/>
  <c r="N32" i="38" s="1"/>
  <c r="N97" i="21"/>
  <c r="N148" i="21" s="1"/>
  <c r="N99" i="21"/>
  <c r="N150" i="21" s="1"/>
  <c r="N30" i="38" s="1"/>
  <c r="N98" i="21"/>
  <c r="N149" i="21" s="1"/>
  <c r="S101" i="21"/>
  <c r="S152" i="21" s="1"/>
  <c r="S32" i="38" s="1"/>
  <c r="S100" i="21"/>
  <c r="S151" i="21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S98" i="21"/>
  <c r="S149" i="21" s="1"/>
  <c r="S97" i="21"/>
  <c r="S148" i="21" s="1"/>
  <c r="S99" i="21"/>
  <c r="S150" i="21" s="1"/>
  <c r="S30" i="38" s="1"/>
  <c r="AG69" i="21"/>
  <c r="AG121" i="21" s="1"/>
  <c r="AG128" i="21" s="1"/>
  <c r="AQ94" i="21"/>
  <c r="AQ145" i="21" s="1"/>
  <c r="AQ100" i="21"/>
  <c r="AQ151" i="21" s="1"/>
  <c r="AQ92" i="21"/>
  <c r="AQ143" i="21" s="1"/>
  <c r="AQ23" i="38" s="1"/>
  <c r="AQ101" i="21"/>
  <c r="AQ152" i="21" s="1"/>
  <c r="AQ32" i="38" s="1"/>
  <c r="AQ97" i="21"/>
  <c r="AQ93" i="21"/>
  <c r="AQ144" i="21" s="1"/>
  <c r="AQ24" i="38" s="1"/>
  <c r="AQ90" i="21"/>
  <c r="AQ98" i="21"/>
  <c r="AQ149" i="21" s="1"/>
  <c r="AQ99" i="21"/>
  <c r="AQ150" i="21" s="1"/>
  <c r="AQ30" i="38" s="1"/>
  <c r="AQ91" i="21"/>
  <c r="AQ142" i="21" s="1"/>
  <c r="AQ22" i="38" s="1"/>
  <c r="L100" i="21"/>
  <c r="L151" i="21" s="1"/>
  <c r="L94" i="21"/>
  <c r="L145" i="21" s="1"/>
  <c r="L91" i="21"/>
  <c r="L142" i="21" s="1"/>
  <c r="L22" i="38" s="1"/>
  <c r="L92" i="21"/>
  <c r="L143" i="21" s="1"/>
  <c r="L23" i="38" s="1"/>
  <c r="L90" i="21"/>
  <c r="L101" i="21"/>
  <c r="L152" i="21" s="1"/>
  <c r="L32" i="38" s="1"/>
  <c r="L98" i="21"/>
  <c r="L149" i="21" s="1"/>
  <c r="L97" i="21"/>
  <c r="L99" i="21"/>
  <c r="L150" i="21" s="1"/>
  <c r="L30" i="38" s="1"/>
  <c r="L93" i="21"/>
  <c r="L144" i="21" s="1"/>
  <c r="L24" i="38" s="1"/>
  <c r="AP97" i="21"/>
  <c r="AP90" i="21"/>
  <c r="AP98" i="21"/>
  <c r="AP149" i="21" s="1"/>
  <c r="AP94" i="21"/>
  <c r="AP145" i="21" s="1"/>
  <c r="AP99" i="21"/>
  <c r="AP150" i="21" s="1"/>
  <c r="AP30" i="38" s="1"/>
  <c r="AP100" i="21"/>
  <c r="AP151" i="21" s="1"/>
  <c r="AP91" i="21"/>
  <c r="AP142" i="21" s="1"/>
  <c r="AP22" i="38" s="1"/>
  <c r="AP101" i="21"/>
  <c r="AP152" i="21" s="1"/>
  <c r="AP32" i="38" s="1"/>
  <c r="AP92" i="21"/>
  <c r="AP93" i="21"/>
  <c r="AP144" i="21" s="1"/>
  <c r="AP24" i="38" s="1"/>
  <c r="R94" i="21"/>
  <c r="R145" i="21" s="1"/>
  <c r="R100" i="21"/>
  <c r="R151" i="21" s="1"/>
  <c r="R92" i="21"/>
  <c r="R143" i="21" s="1"/>
  <c r="R23" i="38" s="1"/>
  <c r="R101" i="21"/>
  <c r="R152" i="21" s="1"/>
  <c r="R32" i="38" s="1"/>
  <c r="R98" i="21"/>
  <c r="R149" i="21" s="1"/>
  <c r="R90" i="21"/>
  <c r="R97" i="21"/>
  <c r="R99" i="21"/>
  <c r="R150" i="21" s="1"/>
  <c r="R30" i="38" s="1"/>
  <c r="R91" i="21"/>
  <c r="R142" i="21" s="1"/>
  <c r="R22" i="38" s="1"/>
  <c r="R93" i="21"/>
  <c r="R144" i="21" s="1"/>
  <c r="R24" i="38" s="1"/>
  <c r="M94" i="21"/>
  <c r="M145" i="21" s="1"/>
  <c r="M100" i="21"/>
  <c r="M151" i="21" s="1"/>
  <c r="M93" i="21"/>
  <c r="M144" i="21" s="1"/>
  <c r="M24" i="38" s="1"/>
  <c r="M91" i="21"/>
  <c r="M142" i="21" s="1"/>
  <c r="M22" i="38" s="1"/>
  <c r="M92" i="21"/>
  <c r="M143" i="21" s="1"/>
  <c r="M23" i="38" s="1"/>
  <c r="M99" i="21"/>
  <c r="M150" i="21" s="1"/>
  <c r="M30" i="38" s="1"/>
  <c r="M90" i="21"/>
  <c r="M141" i="21" s="1"/>
  <c r="M21" i="38" s="1"/>
  <c r="M98" i="21"/>
  <c r="M149" i="21" s="1"/>
  <c r="M97" i="21"/>
  <c r="M148" i="21" s="1"/>
  <c r="M101" i="21"/>
  <c r="M152" i="21" s="1"/>
  <c r="M32" i="38" s="1"/>
  <c r="AK69" i="21"/>
  <c r="AK121" i="21" s="1"/>
  <c r="AK128" i="21" s="1"/>
  <c r="X94" i="21"/>
  <c r="X145" i="21" s="1"/>
  <c r="X100" i="21"/>
  <c r="X151" i="21" s="1"/>
  <c r="X98" i="21"/>
  <c r="X149" i="21" s="1"/>
  <c r="X101" i="21"/>
  <c r="X152" i="21" s="1"/>
  <c r="X32" i="38" s="1"/>
  <c r="X90" i="21"/>
  <c r="X141" i="21" s="1"/>
  <c r="X21" i="38" s="1"/>
  <c r="X97" i="21"/>
  <c r="X148" i="21" s="1"/>
  <c r="X91" i="21"/>
  <c r="X142" i="21" s="1"/>
  <c r="X22" i="38" s="1"/>
  <c r="X93" i="21"/>
  <c r="X144" i="21" s="1"/>
  <c r="X24" i="38" s="1"/>
  <c r="X99" i="21"/>
  <c r="X150" i="21" s="1"/>
  <c r="X30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21" i="38" s="1"/>
  <c r="AP143" i="21"/>
  <c r="AP23" i="38" s="1"/>
  <c r="AR29" i="38"/>
  <c r="AR24" i="39"/>
  <c r="AR30" i="39" s="1"/>
  <c r="AR31" i="38"/>
  <c r="AR22" i="39"/>
  <c r="AR28" i="39" s="1"/>
  <c r="AR28" i="38"/>
  <c r="AR23" i="39"/>
  <c r="AR29" i="39" s="1"/>
  <c r="L141" i="21"/>
  <c r="L21" i="38" s="1"/>
  <c r="R141" i="21"/>
  <c r="R21" i="38" s="1"/>
  <c r="L148" i="21"/>
  <c r="L23" i="39" s="1"/>
  <c r="L29" i="39" s="1"/>
  <c r="X25" i="38"/>
  <c r="X21" i="39"/>
  <c r="X27" i="39" s="1"/>
  <c r="R148" i="21"/>
  <c r="AP148" i="21"/>
  <c r="AQ148" i="21"/>
  <c r="S23" i="39"/>
  <c r="S29" i="39" s="1"/>
  <c r="S28" i="38"/>
  <c r="J28" i="38"/>
  <c r="J23" i="39"/>
  <c r="J29" i="39" s="1"/>
  <c r="AD28" i="38"/>
  <c r="AD23" i="39"/>
  <c r="AD29" i="39" s="1"/>
  <c r="AI22" i="39"/>
  <c r="AI28" i="39" s="1"/>
  <c r="AI31" i="38"/>
  <c r="Z31" i="38"/>
  <c r="Z22" i="39"/>
  <c r="Z28" i="39" s="1"/>
  <c r="AF94" i="21"/>
  <c r="AF145" i="21" s="1"/>
  <c r="AF100" i="21"/>
  <c r="AF151" i="21" s="1"/>
  <c r="AF98" i="21"/>
  <c r="AF149" i="21" s="1"/>
  <c r="AF99" i="21"/>
  <c r="AF150" i="21" s="1"/>
  <c r="AF30" i="38" s="1"/>
  <c r="AF92" i="21"/>
  <c r="AF143" i="21" s="1"/>
  <c r="AF23" i="38" s="1"/>
  <c r="AF97" i="21"/>
  <c r="AF148" i="21" s="1"/>
  <c r="AF91" i="21"/>
  <c r="AF142" i="21" s="1"/>
  <c r="AF22" i="38" s="1"/>
  <c r="AF101" i="21"/>
  <c r="AF152" i="21" s="1"/>
  <c r="AF32" i="38" s="1"/>
  <c r="AF93" i="21"/>
  <c r="AF144" i="21" s="1"/>
  <c r="AF24" i="38" s="1"/>
  <c r="AF90" i="21"/>
  <c r="AF141" i="21" s="1"/>
  <c r="AF21" i="38" s="1"/>
  <c r="AJ29" i="38"/>
  <c r="AJ24" i="39"/>
  <c r="AJ30" i="39" s="1"/>
  <c r="P22" i="39"/>
  <c r="P28" i="39" s="1"/>
  <c r="P31" i="38"/>
  <c r="L21" i="39"/>
  <c r="L27" i="39" s="1"/>
  <c r="L25" i="38"/>
  <c r="S29" i="38"/>
  <c r="S24" i="39"/>
  <c r="S30" i="39" s="1"/>
  <c r="N29" i="38"/>
  <c r="N24" i="39"/>
  <c r="N30" i="39" s="1"/>
  <c r="N31" i="38"/>
  <c r="N22" i="39"/>
  <c r="N28" i="39" s="1"/>
  <c r="Y29" i="38"/>
  <c r="Y24" i="39"/>
  <c r="Y30" i="39" s="1"/>
  <c r="AI25" i="38"/>
  <c r="AI21" i="39"/>
  <c r="AI27" i="39" s="1"/>
  <c r="V24" i="39"/>
  <c r="V30" i="39" s="1"/>
  <c r="V29" i="38"/>
  <c r="AJ25" i="38"/>
  <c r="AJ21" i="39"/>
  <c r="AJ27" i="39" s="1"/>
  <c r="AN148" i="21"/>
  <c r="P21" i="39"/>
  <c r="P27" i="39" s="1"/>
  <c r="P25" i="38"/>
  <c r="K23" i="39"/>
  <c r="K29" i="39" s="1"/>
  <c r="K28" i="38"/>
  <c r="AB21" i="39"/>
  <c r="AB27" i="39" s="1"/>
  <c r="AB25" i="38"/>
  <c r="AC23" i="39"/>
  <c r="AC29" i="39" s="1"/>
  <c r="AC28" i="38"/>
  <c r="AD22" i="39"/>
  <c r="AD28" i="39" s="1"/>
  <c r="AD31" i="38"/>
  <c r="AI29" i="38"/>
  <c r="AI24" i="39"/>
  <c r="AI30" i="39" s="1"/>
  <c r="AA94" i="21"/>
  <c r="AA145" i="21" s="1"/>
  <c r="AA100" i="21"/>
  <c r="AA151" i="21" s="1"/>
  <c r="AA97" i="21"/>
  <c r="AA92" i="21"/>
  <c r="AA143" i="21" s="1"/>
  <c r="AA23" i="38" s="1"/>
  <c r="AA91" i="21"/>
  <c r="AA142" i="21" s="1"/>
  <c r="AA22" i="38" s="1"/>
  <c r="AA98" i="21"/>
  <c r="AA149" i="21" s="1"/>
  <c r="AA90" i="21"/>
  <c r="AA99" i="21"/>
  <c r="AA150" i="21" s="1"/>
  <c r="AA30" i="38" s="1"/>
  <c r="AA101" i="21"/>
  <c r="AA152" i="21" s="1"/>
  <c r="AA32" i="38" s="1"/>
  <c r="AA93" i="21"/>
  <c r="AA144" i="21" s="1"/>
  <c r="AA24" i="38" s="1"/>
  <c r="AE28" i="38"/>
  <c r="AE23" i="39"/>
  <c r="AE29" i="39" s="1"/>
  <c r="AJ22" i="39"/>
  <c r="AJ28" i="39" s="1"/>
  <c r="AJ31" i="38"/>
  <c r="U23" i="39"/>
  <c r="U29" i="39" s="1"/>
  <c r="U28" i="38"/>
  <c r="Q31" i="38"/>
  <c r="Q22" i="39"/>
  <c r="Q28" i="39" s="1"/>
  <c r="K31" i="38"/>
  <c r="K22" i="39"/>
  <c r="K28" i="39" s="1"/>
  <c r="N21" i="39"/>
  <c r="N27" i="39" s="1"/>
  <c r="N25" i="38"/>
  <c r="M22" i="39"/>
  <c r="M28" i="39" s="1"/>
  <c r="M31" i="38"/>
  <c r="AP22" i="39"/>
  <c r="AP28" i="39" s="1"/>
  <c r="AP31" i="38"/>
  <c r="AQ22" i="39"/>
  <c r="AQ28" i="39" s="1"/>
  <c r="AQ31" i="38"/>
  <c r="N28" i="38"/>
  <c r="N23" i="39"/>
  <c r="N29" i="39" s="1"/>
  <c r="AH100" i="21"/>
  <c r="AH151" i="21" s="1"/>
  <c r="AH94" i="21"/>
  <c r="AH145" i="21" s="1"/>
  <c r="AH98" i="21"/>
  <c r="AH149" i="21" s="1"/>
  <c r="AH92" i="21"/>
  <c r="AH143" i="21" s="1"/>
  <c r="AH23" i="38" s="1"/>
  <c r="AH91" i="21"/>
  <c r="AH142" i="21" s="1"/>
  <c r="AH22" i="38" s="1"/>
  <c r="AH99" i="21"/>
  <c r="AH150" i="21" s="1"/>
  <c r="AH30" i="38" s="1"/>
  <c r="AH90" i="21"/>
  <c r="AH101" i="21"/>
  <c r="AH152" i="21" s="1"/>
  <c r="AH32" i="38" s="1"/>
  <c r="AH93" i="21"/>
  <c r="AH144" i="21" s="1"/>
  <c r="AH24" i="38" s="1"/>
  <c r="AH97" i="21"/>
  <c r="J21" i="38"/>
  <c r="AD24" i="39"/>
  <c r="AD30" i="39" s="1"/>
  <c r="AD29" i="38"/>
  <c r="AD21" i="39"/>
  <c r="AD27" i="39" s="1"/>
  <c r="AD25" i="38"/>
  <c r="O28" i="38"/>
  <c r="O23" i="39"/>
  <c r="O29" i="39" s="1"/>
  <c r="AI28" i="38"/>
  <c r="AI23" i="39"/>
  <c r="AI29" i="39" s="1"/>
  <c r="AA121" i="21"/>
  <c r="AA128" i="21" s="1"/>
  <c r="Z29" i="38"/>
  <c r="Z24" i="39"/>
  <c r="Z30" i="39" s="1"/>
  <c r="T100" i="21"/>
  <c r="T151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7" i="21"/>
  <c r="T148" i="21" s="1"/>
  <c r="T98" i="21"/>
  <c r="T149" i="21" s="1"/>
  <c r="T99" i="21"/>
  <c r="T150" i="21" s="1"/>
  <c r="T30" i="38" s="1"/>
  <c r="T101" i="21"/>
  <c r="T152" i="21" s="1"/>
  <c r="T32" i="38" s="1"/>
  <c r="T94" i="21"/>
  <c r="T145" i="21" s="1"/>
  <c r="P23" i="39"/>
  <c r="P29" i="39" s="1"/>
  <c r="P28" i="38"/>
  <c r="Q21" i="39"/>
  <c r="Q27" i="39" s="1"/>
  <c r="Q25" i="38"/>
  <c r="AO24" i="39"/>
  <c r="AO30" i="39" s="1"/>
  <c r="AO29" i="38"/>
  <c r="AC24" i="39"/>
  <c r="AC30" i="39" s="1"/>
  <c r="AC29" i="38"/>
  <c r="AC22" i="39"/>
  <c r="AC28" i="39" s="1"/>
  <c r="AC31" i="38"/>
  <c r="R24" i="39"/>
  <c r="R30" i="39" s="1"/>
  <c r="R29" i="38"/>
  <c r="AH121" i="21"/>
  <c r="AH128" i="21" s="1"/>
  <c r="Z28" i="38"/>
  <c r="Z23" i="39"/>
  <c r="Z29" i="39" s="1"/>
  <c r="AE29" i="38"/>
  <c r="AE24" i="39"/>
  <c r="AE30" i="39" s="1"/>
  <c r="AJ141" i="21"/>
  <c r="AJ21" i="38" s="1"/>
  <c r="U29" i="38"/>
  <c r="U24" i="39"/>
  <c r="U30" i="39" s="1"/>
  <c r="P24" i="39"/>
  <c r="P30" i="39" s="1"/>
  <c r="P29" i="38"/>
  <c r="Q28" i="38"/>
  <c r="Q23" i="39"/>
  <c r="Q29" i="39" s="1"/>
  <c r="AO28" i="38"/>
  <c r="AO23" i="39"/>
  <c r="AO29" i="39" s="1"/>
  <c r="AC21" i="39"/>
  <c r="AC27" i="39" s="1"/>
  <c r="AC25" i="38"/>
  <c r="AM31" i="38"/>
  <c r="AM22" i="39"/>
  <c r="AM28" i="39" s="1"/>
  <c r="X28" i="38"/>
  <c r="X23" i="39"/>
  <c r="X29" i="39" s="1"/>
  <c r="M28" i="38"/>
  <c r="M23" i="39"/>
  <c r="M29" i="39" s="1"/>
  <c r="M21" i="39"/>
  <c r="M27" i="39" s="1"/>
  <c r="M25" i="38"/>
  <c r="L24" i="39"/>
  <c r="L30" i="39" s="1"/>
  <c r="L29" i="38"/>
  <c r="AQ21" i="39"/>
  <c r="AQ27" i="39" s="1"/>
  <c r="AQ25" i="38"/>
  <c r="M24" i="39"/>
  <c r="M30" i="39" s="1"/>
  <c r="M29" i="38"/>
  <c r="R31" i="38"/>
  <c r="R22" i="39"/>
  <c r="R28" i="39" s="1"/>
  <c r="AP25" i="38"/>
  <c r="AP21" i="39"/>
  <c r="AP27" i="39" s="1"/>
  <c r="AQ24" i="39"/>
  <c r="AQ30" i="39" s="1"/>
  <c r="AQ29" i="38"/>
  <c r="AG100" i="21"/>
  <c r="AG151" i="21" s="1"/>
  <c r="AG94" i="21"/>
  <c r="AG145" i="21" s="1"/>
  <c r="AG98" i="21"/>
  <c r="AG149" i="21" s="1"/>
  <c r="AG92" i="21"/>
  <c r="AG143" i="21" s="1"/>
  <c r="AG23" i="38" s="1"/>
  <c r="AG90" i="21"/>
  <c r="AG141" i="21" s="1"/>
  <c r="AG21" i="38" s="1"/>
  <c r="AG93" i="21"/>
  <c r="AG144" i="21" s="1"/>
  <c r="AG24" i="38" s="1"/>
  <c r="AG99" i="21"/>
  <c r="AG150" i="21" s="1"/>
  <c r="AG30" i="38" s="1"/>
  <c r="AG101" i="21"/>
  <c r="AG152" i="21" s="1"/>
  <c r="AG32" i="38" s="1"/>
  <c r="AG97" i="21"/>
  <c r="AG148" i="21" s="1"/>
  <c r="AG91" i="21"/>
  <c r="AG142" i="21" s="1"/>
  <c r="AG22" i="38" s="1"/>
  <c r="Y21" i="39"/>
  <c r="Y27" i="39" s="1"/>
  <c r="Y25" i="38"/>
  <c r="J31" i="38"/>
  <c r="J22" i="39"/>
  <c r="J28" i="39" s="1"/>
  <c r="Z25" i="38"/>
  <c r="Z21" i="39"/>
  <c r="Z27" i="39" s="1"/>
  <c r="V28" i="38"/>
  <c r="V23" i="39"/>
  <c r="V29" i="39" s="1"/>
  <c r="AE25" i="38"/>
  <c r="AE21" i="39"/>
  <c r="AE27" i="39" s="1"/>
  <c r="U25" i="38"/>
  <c r="U21" i="39"/>
  <c r="U27" i="39" s="1"/>
  <c r="K24" i="39"/>
  <c r="K30" i="39" s="1"/>
  <c r="K29" i="38"/>
  <c r="K21" i="39"/>
  <c r="K27" i="39" s="1"/>
  <c r="K25" i="38"/>
  <c r="AB22" i="39"/>
  <c r="AB28" i="39" s="1"/>
  <c r="AB31" i="38"/>
  <c r="W91" i="21"/>
  <c r="W142" i="21" s="1"/>
  <c r="W22" i="38" s="1"/>
  <c r="W98" i="21"/>
  <c r="W149" i="21" s="1"/>
  <c r="W97" i="21"/>
  <c r="W148" i="21" s="1"/>
  <c r="W92" i="21"/>
  <c r="W143" i="21" s="1"/>
  <c r="W23" i="38" s="1"/>
  <c r="W101" i="21"/>
  <c r="W152" i="21" s="1"/>
  <c r="W32" i="38" s="1"/>
  <c r="W90" i="21"/>
  <c r="W141" i="21" s="1"/>
  <c r="W21" i="38" s="1"/>
  <c r="W94" i="21"/>
  <c r="W145" i="21" s="1"/>
  <c r="W99" i="21"/>
  <c r="W150" i="21" s="1"/>
  <c r="W30" i="38" s="1"/>
  <c r="W100" i="21"/>
  <c r="W151" i="21" s="1"/>
  <c r="W93" i="21"/>
  <c r="W144" i="21" s="1"/>
  <c r="W24" i="38" s="1"/>
  <c r="AM24" i="39"/>
  <c r="AM30" i="39" s="1"/>
  <c r="AM29" i="38"/>
  <c r="AK94" i="21"/>
  <c r="AK145" i="21" s="1"/>
  <c r="AK97" i="21"/>
  <c r="AK148" i="21" s="1"/>
  <c r="AK99" i="21"/>
  <c r="AK150" i="21" s="1"/>
  <c r="AK30" i="38" s="1"/>
  <c r="AK100" i="21"/>
  <c r="AK151" i="21" s="1"/>
  <c r="AK92" i="21"/>
  <c r="AK143" i="21" s="1"/>
  <c r="AK23" i="38" s="1"/>
  <c r="AK91" i="21"/>
  <c r="AK142" i="21" s="1"/>
  <c r="AK22" i="38" s="1"/>
  <c r="AK93" i="21"/>
  <c r="AK144" i="21" s="1"/>
  <c r="AK24" i="38" s="1"/>
  <c r="AK98" i="21"/>
  <c r="AK149" i="21" s="1"/>
  <c r="AK101" i="21"/>
  <c r="AK152" i="21" s="1"/>
  <c r="AK32" i="38" s="1"/>
  <c r="AK90" i="21"/>
  <c r="AK141" i="21" s="1"/>
  <c r="AK21" i="38" s="1"/>
  <c r="X24" i="39"/>
  <c r="X30" i="39" s="1"/>
  <c r="X29" i="38"/>
  <c r="AP24" i="39"/>
  <c r="AP30" i="39" s="1"/>
  <c r="AP29" i="38"/>
  <c r="Y22" i="39"/>
  <c r="Y28" i="39" s="1"/>
  <c r="Y31" i="38"/>
  <c r="O29" i="38"/>
  <c r="O24" i="39"/>
  <c r="O30" i="39" s="1"/>
  <c r="O21" i="39"/>
  <c r="O27" i="39" s="1"/>
  <c r="O25" i="38"/>
  <c r="V21" i="39"/>
  <c r="V27" i="39" s="1"/>
  <c r="V25" i="38"/>
  <c r="AE22" i="39"/>
  <c r="AE28" i="39" s="1"/>
  <c r="AE31" i="38"/>
  <c r="AJ148" i="21"/>
  <c r="AN29" i="38"/>
  <c r="AN24" i="39"/>
  <c r="AN30" i="39" s="1"/>
  <c r="AN22" i="39"/>
  <c r="AN28" i="39" s="1"/>
  <c r="AN31" i="38"/>
  <c r="Q24" i="39"/>
  <c r="Q30" i="39" s="1"/>
  <c r="Q29" i="38"/>
  <c r="AO25" i="38"/>
  <c r="AO21" i="39"/>
  <c r="AO27" i="39" s="1"/>
  <c r="AB23" i="39"/>
  <c r="AB29" i="39" s="1"/>
  <c r="AB28" i="38"/>
  <c r="AM148" i="21"/>
  <c r="L22" i="39"/>
  <c r="L28" i="39" s="1"/>
  <c r="L31" i="38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X22" i="39"/>
  <c r="X28" i="39" s="1"/>
  <c r="X31" i="38"/>
  <c r="S22" i="39"/>
  <c r="S28" i="39" s="1"/>
  <c r="S31" i="38"/>
  <c r="Y23" i="39"/>
  <c r="Y29" i="39" s="1"/>
  <c r="Y28" i="38"/>
  <c r="J24" i="39"/>
  <c r="J30" i="39" s="1"/>
  <c r="J29" i="38"/>
  <c r="O22" i="39"/>
  <c r="O28" i="39" s="1"/>
  <c r="O31" i="38"/>
  <c r="V22" i="39"/>
  <c r="V28" i="39" s="1"/>
  <c r="V31" i="38"/>
  <c r="AL94" i="21"/>
  <c r="AL145" i="21" s="1"/>
  <c r="AL100" i="21"/>
  <c r="AL151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L97" i="21"/>
  <c r="AL148" i="21" s="1"/>
  <c r="AL101" i="21"/>
  <c r="AL152" i="21" s="1"/>
  <c r="AL32" i="38" s="1"/>
  <c r="AL99" i="21"/>
  <c r="AL150" i="21" s="1"/>
  <c r="AL30" i="38" s="1"/>
  <c r="AL98" i="21"/>
  <c r="AL149" i="21" s="1"/>
  <c r="U22" i="39"/>
  <c r="U28" i="39" s="1"/>
  <c r="U31" i="38"/>
  <c r="AN141" i="21"/>
  <c r="AN21" i="38" s="1"/>
  <c r="AN21" i="39"/>
  <c r="AN27" i="39" s="1"/>
  <c r="AN25" i="38"/>
  <c r="AO22" i="39"/>
  <c r="AO28" i="39" s="1"/>
  <c r="AO31" i="38"/>
  <c r="AB24" i="39"/>
  <c r="AB30" i="39" s="1"/>
  <c r="AB29" i="38"/>
  <c r="AM141" i="21"/>
  <c r="AM21" i="38" s="1"/>
  <c r="AM25" i="38"/>
  <c r="AM21" i="39"/>
  <c r="AM27" i="39" s="1"/>
  <c r="L28" i="38" l="1"/>
  <c r="AA148" i="21"/>
  <c r="AA28" i="38" s="1"/>
  <c r="AH148" i="21"/>
  <c r="H55" i="38"/>
  <c r="H45" i="38"/>
  <c r="H44" i="38"/>
  <c r="H46" i="38"/>
  <c r="H57" i="38"/>
  <c r="AA141" i="21"/>
  <c r="AA21" i="38" s="1"/>
  <c r="AL28" i="38"/>
  <c r="AL23" i="39"/>
  <c r="AL29" i="39" s="1"/>
  <c r="AK24" i="39"/>
  <c r="AK30" i="39" s="1"/>
  <c r="AK29" i="38"/>
  <c r="AH24" i="39"/>
  <c r="AH30" i="39" s="1"/>
  <c r="AH29" i="38"/>
  <c r="AA23" i="39"/>
  <c r="AA29" i="39" s="1"/>
  <c r="AN23" i="39"/>
  <c r="AN29" i="39" s="1"/>
  <c r="AN28" i="38"/>
  <c r="W23" i="39"/>
  <c r="W29" i="39" s="1"/>
  <c r="W28" i="38"/>
  <c r="T21" i="39"/>
  <c r="T27" i="39" s="1"/>
  <c r="T25" i="38"/>
  <c r="AH28" i="38"/>
  <c r="AH23" i="39"/>
  <c r="AH29" i="39" s="1"/>
  <c r="AH21" i="39"/>
  <c r="AH27" i="39" s="1"/>
  <c r="AH25" i="38"/>
  <c r="AA22" i="39"/>
  <c r="AA28" i="39" s="1"/>
  <c r="AA31" i="38"/>
  <c r="W29" i="38"/>
  <c r="W24" i="39"/>
  <c r="W30" i="39" s="1"/>
  <c r="T31" i="38"/>
  <c r="T22" i="39"/>
  <c r="T28" i="39" s="1"/>
  <c r="AH22" i="39"/>
  <c r="AH28" i="39" s="1"/>
  <c r="AH31" i="38"/>
  <c r="AA25" i="38"/>
  <c r="AA21" i="39"/>
  <c r="AA27" i="39" s="1"/>
  <c r="AF28" i="38"/>
  <c r="AF23" i="39"/>
  <c r="AF29" i="39" s="1"/>
  <c r="AQ23" i="39"/>
  <c r="AQ29" i="39" s="1"/>
  <c r="AQ28" i="38"/>
  <c r="AL25" i="38"/>
  <c r="AL21" i="39"/>
  <c r="AL27" i="39" s="1"/>
  <c r="T24" i="39"/>
  <c r="T30" i="39" s="1"/>
  <c r="T29" i="38"/>
  <c r="AH141" i="21"/>
  <c r="AH21" i="38" s="1"/>
  <c r="AP28" i="38"/>
  <c r="AP23" i="39"/>
  <c r="AP29" i="39" s="1"/>
  <c r="AL24" i="39"/>
  <c r="AL30" i="39" s="1"/>
  <c r="AL29" i="38"/>
  <c r="AL31" i="38"/>
  <c r="AL22" i="39"/>
  <c r="AL28" i="39" s="1"/>
  <c r="W22" i="39"/>
  <c r="W28" i="39" s="1"/>
  <c r="W31" i="38"/>
  <c r="AM28" i="38"/>
  <c r="AM23" i="39"/>
  <c r="AM29" i="39" s="1"/>
  <c r="AK22" i="39"/>
  <c r="AK28" i="39" s="1"/>
  <c r="AK31" i="38"/>
  <c r="W25" i="38"/>
  <c r="W21" i="39"/>
  <c r="W27" i="39" s="1"/>
  <c r="AG29" i="38"/>
  <c r="AG24" i="39"/>
  <c r="AG30" i="39" s="1"/>
  <c r="T23" i="39"/>
  <c r="T29" i="39" s="1"/>
  <c r="T28" i="38"/>
  <c r="AA24" i="39"/>
  <c r="AA30" i="39" s="1"/>
  <c r="AA29" i="38"/>
  <c r="AF29" i="38"/>
  <c r="AF24" i="39"/>
  <c r="AF30" i="39" s="1"/>
  <c r="R23" i="39"/>
  <c r="R29" i="39" s="1"/>
  <c r="R28" i="38"/>
  <c r="AK23" i="39"/>
  <c r="AK29" i="39" s="1"/>
  <c r="AK28" i="38"/>
  <c r="AG21" i="39"/>
  <c r="AG27" i="39" s="1"/>
  <c r="AG25" i="38"/>
  <c r="AF22" i="39"/>
  <c r="AF28" i="39" s="1"/>
  <c r="AF31" i="38"/>
  <c r="AJ28" i="38"/>
  <c r="AJ23" i="39"/>
  <c r="AJ29" i="39" s="1"/>
  <c r="AK25" i="38"/>
  <c r="AK21" i="39"/>
  <c r="AK27" i="39" s="1"/>
  <c r="AG23" i="39"/>
  <c r="AG29" i="39" s="1"/>
  <c r="AG28" i="38"/>
  <c r="AG22" i="39"/>
  <c r="AG28" i="39" s="1"/>
  <c r="AG31" i="38"/>
  <c r="AF21" i="39"/>
  <c r="AF27" i="39" s="1"/>
  <c r="AF25" i="38"/>
  <c r="H37" i="39" l="1"/>
  <c r="H43" i="38"/>
  <c r="H44" i="39"/>
  <c r="H50" i="39" s="1"/>
  <c r="H155" i="21"/>
  <c r="H154" i="21"/>
  <c r="H56" i="38"/>
  <c r="H43" i="39"/>
  <c r="H49" i="39" s="1"/>
  <c r="H45" i="39"/>
  <c r="H36" i="39"/>
  <c r="H54" i="38"/>
  <c r="H53" i="38"/>
  <c r="H46" i="39"/>
  <c r="H35" i="39"/>
  <c r="H47" i="38"/>
  <c r="H38" i="39"/>
  <c r="H49" i="38" l="1"/>
  <c r="H56" i="39"/>
  <c r="H70" i="36" s="1"/>
  <c r="H159" i="21"/>
  <c r="H36" i="33" s="1"/>
  <c r="H51" i="39"/>
  <c r="H59" i="38"/>
  <c r="H60" i="38" s="1"/>
  <c r="H57" i="39"/>
  <c r="H30" i="24" s="1"/>
  <c r="H50" i="38"/>
  <c r="H62" i="38" l="1"/>
  <c r="H63" i="38" s="1"/>
  <c r="A4" i="21"/>
  <c r="H58" i="39"/>
  <c r="H31" i="24" s="1"/>
  <c r="H53" i="39"/>
  <c r="H62" i="39" s="1"/>
  <c r="H78" i="38"/>
  <c r="K43" i="22" s="1"/>
  <c r="H81" i="38"/>
  <c r="N43" i="22" s="1"/>
  <c r="H77" i="38"/>
  <c r="H80" i="38"/>
  <c r="M43" i="22" s="1"/>
  <c r="H79" i="38"/>
  <c r="L43" i="22" s="1"/>
  <c r="H69" i="38"/>
  <c r="K33" i="22" s="1"/>
  <c r="H71" i="38"/>
  <c r="M33" i="22" s="1"/>
  <c r="H70" i="38"/>
  <c r="L33" i="22" s="1"/>
  <c r="H72" i="38"/>
  <c r="N33" i="22" s="1"/>
  <c r="H68" i="38"/>
  <c r="A4" i="39" l="1"/>
  <c r="H40" i="33"/>
  <c r="L78" i="22"/>
  <c r="L47" i="22"/>
  <c r="L70" i="22" s="1"/>
  <c r="M78" i="22"/>
  <c r="M47" i="22"/>
  <c r="M70" i="22" s="1"/>
  <c r="H83" i="38"/>
  <c r="J43" i="22"/>
  <c r="N47" i="22"/>
  <c r="N70" i="22" s="1"/>
  <c r="N78" i="22"/>
  <c r="K78" i="22"/>
  <c r="K47" i="22"/>
  <c r="K70" i="22" s="1"/>
  <c r="M77" i="22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4" i="22"/>
  <c r="M130" i="22" s="1"/>
  <c r="M83" i="22"/>
  <c r="M129" i="22" s="1"/>
  <c r="N83" i="22"/>
  <c r="N129" i="22" s="1"/>
  <c r="H87" i="38"/>
  <c r="H37" i="33" s="1"/>
  <c r="N84" i="22"/>
  <c r="N130" i="22" s="1"/>
  <c r="J78" i="22"/>
  <c r="J47" i="22"/>
  <c r="K84" i="22"/>
  <c r="K130" i="22" s="1"/>
  <c r="L84" i="22"/>
  <c r="L130" i="22" s="1"/>
  <c r="L83" i="22"/>
  <c r="L129" i="22" s="1"/>
  <c r="J37" i="22"/>
  <c r="J77" i="22"/>
  <c r="A4" i="38" l="1"/>
  <c r="H49" i="22"/>
  <c r="J70" i="22"/>
  <c r="J84" i="22" s="1"/>
  <c r="J130" i="22" s="1"/>
  <c r="J69" i="22"/>
  <c r="J83" i="22" s="1"/>
  <c r="J129" i="22" s="1"/>
  <c r="H39" i="22"/>
  <c r="H134" i="22" l="1"/>
  <c r="J146" i="22" s="1"/>
  <c r="H18" i="24" s="1"/>
  <c r="H133" i="22"/>
  <c r="L146" i="22" l="1"/>
  <c r="H20" i="24" s="1"/>
  <c r="K146" i="22"/>
  <c r="H19" i="24" s="1"/>
  <c r="M146" i="22"/>
  <c r="H21" i="24" s="1"/>
  <c r="H140" i="22"/>
  <c r="H150" i="22" s="1"/>
  <c r="N146" i="22"/>
  <c r="H139" i="22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39" i="24" l="1"/>
  <c r="H23" i="23" s="1"/>
  <c r="H37" i="24"/>
  <c r="H21" i="23" s="1"/>
  <c r="H169" i="22"/>
  <c r="H184" i="22" s="1"/>
  <c r="H25" i="36" s="1"/>
  <c r="J60" i="36" s="1"/>
  <c r="H154" i="22"/>
  <c r="H23" i="24"/>
  <c r="H43" i="24" s="1"/>
  <c r="H36" i="24"/>
  <c r="H20" i="23" s="1"/>
  <c r="H38" i="24"/>
  <c r="H22" i="23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H188" i="22" l="1"/>
  <c r="H39" i="33" s="1"/>
  <c r="M60" i="36"/>
  <c r="K60" i="36"/>
  <c r="L60" i="36"/>
  <c r="H42" i="33"/>
  <c r="A4" i="24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A4" i="22" l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1" i="33" l="1"/>
  <c r="H43" i="33" s="1"/>
  <c r="A4" i="33" s="1"/>
  <c r="A4" i="36"/>
</calcChain>
</file>

<file path=xl/sharedStrings.xml><?xml version="1.0" encoding="utf-8"?>
<sst xmlns="http://schemas.openxmlformats.org/spreadsheetml/2006/main" count="2990" uniqueCount="794">
  <si>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</si>
  <si>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</si>
  <si>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</si>
  <si>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</si>
  <si>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</si>
  <si>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</si>
  <si>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</si>
  <si>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</si>
  <si>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</si>
  <si>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</si>
  <si>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</si>
  <si>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</si>
  <si>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</si>
  <si>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</si>
  <si>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</si>
  <si>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</si>
  <si>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</si>
  <si>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</si>
  <si>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</si>
  <si>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</si>
  <si>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</si>
  <si>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</si>
  <si>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</si>
  <si>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</si>
  <si>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</si>
  <si>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</si>
  <si>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</si>
  <si>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</si>
  <si>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</si>
  <si>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</si>
  <si>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</si>
  <si>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</si>
  <si>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</si>
  <si>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</si>
  <si>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</si>
  <si>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</si>
  <si>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</si>
  <si>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</si>
  <si>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</si>
  <si>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</si>
  <si>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</si>
  <si>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</si>
  <si>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</si>
  <si>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</si>
  <si>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</si>
  <si>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</si>
  <si>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</si>
  <si>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</si>
  <si>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</si>
  <si>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</si>
  <si>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</si>
  <si>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</si>
  <si>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</si>
  <si>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</si>
  <si>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</si>
  <si>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</si>
  <si>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</si>
  <si>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</si>
  <si>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</si>
  <si>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</si>
  <si>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</si>
  <si>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</si>
  <si>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</si>
  <si>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</si>
  <si>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</si>
  <si>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</si>
  <si>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</si>
  <si>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</si>
  <si>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</si>
  <si>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</si>
  <si>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</si>
  <si>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</si>
  <si>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</si>
  <si>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</si>
  <si>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</si>
  <si>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</si>
  <si>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</si>
  <si>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</si>
  <si>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</si>
  <si>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</si>
  <si>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</si>
  <si>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</si>
  <si>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</si>
  <si>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</si>
  <si>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</si>
  <si>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</si>
  <si>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</si>
  <si>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</si>
  <si>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</si>
  <si>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</si>
  <si>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</si>
  <si>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</si>
  <si>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</si>
  <si>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</si>
  <si>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</si>
  <si>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</si>
  <si>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</si>
  <si>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</si>
  <si>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</si>
  <si>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</si>
  <si>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</si>
  <si>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</si>
  <si>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</si>
  <si>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</si>
  <si>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</si>
  <si>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</si>
  <si>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</si>
  <si>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</si>
  <si>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</si>
  <si>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</si>
  <si>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</si>
  <si>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</si>
  <si>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</si>
  <si>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</si>
  <si>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</si>
  <si>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</si>
  <si>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</si>
  <si>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</si>
  <si>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</si>
  <si>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</si>
  <si>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</si>
  <si>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</si>
  <si>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</si>
  <si>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</si>
  <si>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</si>
  <si>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</si>
  <si>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</si>
  <si>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</si>
  <si>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</si>
  <si>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</si>
  <si>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</si>
  <si>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</si>
  <si>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</si>
  <si>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</si>
  <si>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</si>
  <si>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</si>
  <si>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</si>
  <si>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</si>
  <si>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</si>
  <si>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</si>
  <si>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</si>
  <si>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</si>
  <si>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</si>
  <si>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</si>
  <si>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</si>
  <si>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</si>
  <si>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</si>
  <si>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</si>
  <si>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</si>
  <si>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</si>
  <si>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</si>
  <si>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</si>
  <si>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</si>
  <si>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</si>
  <si>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</si>
  <si>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</si>
  <si>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</si>
  <si>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</si>
  <si>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</si>
  <si>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</si>
  <si>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</si>
  <si>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</si>
  <si>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</si>
  <si>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</si>
  <si>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</si>
  <si>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</si>
  <si>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</si>
  <si>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</si>
  <si>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</si>
  <si>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</si>
  <si>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</si>
  <si>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</si>
  <si>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</si>
  <si>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</si>
  <si>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</si>
  <si>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</si>
  <si>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</si>
  <si>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</si>
  <si>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</si>
  <si>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</si>
  <si>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</si>
  <si>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</si>
  <si>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</si>
  <si>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</si>
  <si>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</si>
  <si>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</si>
  <si>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</si>
  <si>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</si>
  <si>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</si>
  <si>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</si>
  <si>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</si>
  <si>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</si>
  <si>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</si>
  <si>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</si>
  <si>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</si>
  <si>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</si>
  <si>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</si>
  <si>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</si>
  <si>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</si>
  <si>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</si>
  <si>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</si>
  <si>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</si>
  <si>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</si>
  <si>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</si>
  <si>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</si>
  <si>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</si>
  <si>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</si>
  <si>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</si>
  <si>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</si>
  <si>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</si>
  <si>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</si>
  <si>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</si>
  <si>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</si>
  <si>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</si>
  <si>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</si>
  <si>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</si>
  <si>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</si>
  <si>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</si>
  <si>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</si>
  <si>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</si>
  <si>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</si>
  <si>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</si>
  <si>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</si>
  <si>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</si>
  <si>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</si>
  <si>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</si>
  <si>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</si>
  <si>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</si>
  <si>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</si>
  <si>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</si>
  <si>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</si>
  <si>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</si>
  <si>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</si>
  <si>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</si>
  <si>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</si>
  <si>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</si>
  <si>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</si>
  <si>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</si>
  <si>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</si>
  <si>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</si>
  <si>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</si>
  <si>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</si>
  <si>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</si>
  <si>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</si>
  <si>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</si>
  <si>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</si>
  <si>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</si>
  <si>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</si>
  <si>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</si>
  <si>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</si>
  <si>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</si>
  <si>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</si>
  <si>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</si>
  <si>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</si>
  <si>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</si>
  <si>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</si>
  <si>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</si>
  <si>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</si>
  <si>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</si>
  <si>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</si>
  <si>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</si>
  <si>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</si>
  <si>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</si>
  <si>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</si>
  <si>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</si>
  <si>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</si>
  <si>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</si>
  <si>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</si>
  <si>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</si>
  <si>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</si>
  <si>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</si>
  <si>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</si>
  <si>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</si>
  <si>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</si>
  <si>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</si>
  <si>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</si>
  <si>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</si>
  <si>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</si>
  <si>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</si>
  <si>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</si>
  <si>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</si>
  <si>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</si>
  <si>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</si>
  <si>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</si>
  <si>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</si>
  <si>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</si>
  <si>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</si>
  <si>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</si>
  <si>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</si>
  <si>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</si>
  <si>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</si>
  <si>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</si>
  <si>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</si>
  <si>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</si>
  <si>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</si>
  <si>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</si>
  <si>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</si>
  <si>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</si>
  <si>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</si>
  <si>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</si>
  <si>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</si>
  <si>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</si>
  <si>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</si>
  <si>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</si>
  <si>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</si>
  <si>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</si>
  <si>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</si>
  <si>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</si>
  <si>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</si>
  <si>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</si>
  <si>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</si>
  <si>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</si>
  <si>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</si>
  <si>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</si>
  <si>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</si>
  <si>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</si>
  <si>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</si>
  <si>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</si>
  <si>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</si>
  <si>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</si>
  <si>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</si>
  <si>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</si>
  <si>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</si>
  <si>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</si>
  <si>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</si>
  <si>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</si>
  <si>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</si>
  <si>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</si>
  <si>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</si>
  <si>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</si>
  <si>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</si>
  <si>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</si>
  <si>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</si>
  <si>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</si>
  <si>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</si>
  <si>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</si>
  <si>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</si>
  <si>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</si>
  <si>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</si>
  <si>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</si>
  <si>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</si>
  <si>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</si>
  <si>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</si>
  <si>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</si>
  <si>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</si>
  <si>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</si>
  <si>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</si>
  <si>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</si>
  <si>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</si>
  <si>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</si>
  <si>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</si>
  <si>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</si>
  <si>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</si>
  <si>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</si>
  <si>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</si>
  <si>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</si>
  <si>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</si>
  <si>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</si>
  <si>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</si>
  <si>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</si>
  <si>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</si>
  <si>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</si>
  <si>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</si>
  <si>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</si>
  <si>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</si>
  <si>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</si>
  <si>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</si>
  <si>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</si>
  <si>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</si>
  <si>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</si>
  <si>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</si>
  <si>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</si>
  <si>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</si>
  <si>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</si>
  <si>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</si>
  <si>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</si>
  <si>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</si>
  <si>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</si>
  <si>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</si>
  <si>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</si>
  <si>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</si>
  <si>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</si>
  <si>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</si>
  <si>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</si>
  <si>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</si>
  <si>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</si>
  <si>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</si>
  <si>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</si>
  <si>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</si>
  <si>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</si>
  <si>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</si>
  <si>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</si>
  <si>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</si>
  <si>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</si>
  <si>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</si>
  <si>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</si>
  <si>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</si>
  <si>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</si>
  <si>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</si>
  <si>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</si>
  <si>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</si>
  <si>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</si>
  <si>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</si>
  <si>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</si>
  <si>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</si>
  <si>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</si>
  <si>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</si>
  <si>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</si>
  <si>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</si>
  <si>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</si>
  <si>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</si>
  <si>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</si>
  <si>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</si>
  <si>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</si>
  <si>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</si>
  <si>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</si>
  <si>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</si>
  <si>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</si>
  <si>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</si>
  <si>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</si>
  <si>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</si>
  <si>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</si>
  <si>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</si>
  <si>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</si>
  <si>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</si>
  <si>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</si>
  <si>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</si>
  <si>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</si>
  <si>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</si>
  <si>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</si>
  <si>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</si>
  <si>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</si>
  <si>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</si>
  <si>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</si>
  <si>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</si>
  <si>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</si>
  <si>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</si>
  <si>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</si>
  <si>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</si>
  <si>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</si>
  <si>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</si>
  <si>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</si>
  <si>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</si>
  <si>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</si>
  <si>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</si>
  <si>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</si>
  <si>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</si>
  <si>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</si>
  <si>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</si>
  <si>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</si>
  <si>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</si>
  <si>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</si>
  <si>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</si>
  <si>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</si>
  <si>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</si>
  <si>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</si>
  <si>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</si>
  <si>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</si>
  <si>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</si>
  <si>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</si>
  <si>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</si>
  <si>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</si>
  <si>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</si>
  <si>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</si>
  <si>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</si>
  <si>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</si>
  <si>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</si>
  <si>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</si>
  <si>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</si>
  <si>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</si>
  <si>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</si>
  <si>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</si>
  <si>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</si>
  <si>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</si>
  <si>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</si>
  <si>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</si>
  <si>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</si>
  <si>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</si>
  <si>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</si>
  <si>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</si>
  <si>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</si>
  <si>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</si>
  <si>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</si>
  <si>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</si>
  <si>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</si>
  <si>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</si>
  <si>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</si>
  <si>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</si>
  <si>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</si>
  <si>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</si>
  <si>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</si>
  <si>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</si>
  <si>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</si>
  <si>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</si>
  <si>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</si>
  <si>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</si>
  <si>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</si>
  <si>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</si>
  <si>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</si>
  <si>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</si>
  <si>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</si>
  <si>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</si>
  <si>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</si>
  <si>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</si>
  <si>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</si>
  <si>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</si>
  <si>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</si>
  <si>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</si>
  <si>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</si>
  <si>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</si>
  <si>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</si>
  <si>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</si>
  <si>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</si>
  <si>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</si>
  <si>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</si>
  <si>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</si>
  <si>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</si>
  <si>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</si>
  <si>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</si>
  <si>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</si>
  <si>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</si>
  <si>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</si>
  <si>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</si>
  <si>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</si>
  <si>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</si>
  <si>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</si>
  <si>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</si>
  <si>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</si>
  <si>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</si>
  <si>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</si>
  <si>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</si>
  <si>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</si>
  <si>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</si>
  <si>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</si>
  <si>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</si>
  <si>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</si>
  <si>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</si>
  <si>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</si>
  <si>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</si>
  <si>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</si>
  <si>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</si>
  <si>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</si>
  <si>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</si>
  <si>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</si>
  <si>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</si>
  <si>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</si>
  <si>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</si>
  <si>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</si>
  <si>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</si>
  <si>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</si>
  <si>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</si>
  <si>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</si>
  <si>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</si>
  <si>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</si>
  <si>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</si>
  <si>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</si>
  <si>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</si>
  <si>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</si>
  <si>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</si>
  <si>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</si>
  <si>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</si>
  <si>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</si>
  <si>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</si>
  <si>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</si>
  <si>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</si>
  <si>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</si>
  <si>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</si>
  <si>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</si>
  <si>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</si>
  <si>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</si>
  <si>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</si>
  <si>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</si>
  <si>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</si>
  <si>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</si>
  <si>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</si>
  <si>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</si>
  <si>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</si>
  <si>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</si>
  <si>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</si>
  <si>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</si>
  <si>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</si>
  <si>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</si>
  <si>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</si>
  <si>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</si>
  <si>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</si>
  <si>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</si>
  <si>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</si>
  <si>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</si>
  <si>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</si>
  <si>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</si>
  <si>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</si>
  <si>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</si>
  <si>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</si>
  <si>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</si>
  <si>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</si>
  <si>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</si>
  <si>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</si>
  <si>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</si>
  <si>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</si>
  <si>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</si>
  <si>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</si>
  <si>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</si>
  <si>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</si>
  <si>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</si>
  <si>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</si>
  <si>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</si>
  <si>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</si>
  <si>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</si>
  <si>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</si>
  <si>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</si>
  <si>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</si>
  <si>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</si>
  <si>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</si>
  <si>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</si>
  <si>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</si>
  <si>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</si>
  <si>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</si>
  <si>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</si>
  <si>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</si>
  <si>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</si>
  <si>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</si>
  <si>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</si>
  <si>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</si>
  <si>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</si>
  <si>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</si>
  <si>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</si>
  <si>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</si>
  <si>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</si>
  <si>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</si>
  <si>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</si>
  <si>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</si>
  <si>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</si>
  <si>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</si>
  <si>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</si>
  <si>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</si>
  <si>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</si>
  <si>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</si>
  <si>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</si>
  <si>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</si>
  <si>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</si>
  <si>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</si>
  <si>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</si>
  <si>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</si>
  <si>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</si>
  <si>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</si>
  <si>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</si>
  <si>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</si>
  <si>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</si>
  <si>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</si>
  <si>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</si>
  <si>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</si>
  <si>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</si>
  <si>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</si>
  <si>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</si>
  <si>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</si>
  <si>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</si>
  <si>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</si>
  <si>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</si>
  <si>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</si>
  <si>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</si>
  <si>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</si>
  <si>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</si>
  <si>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</si>
  <si>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</si>
  <si>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</si>
  <si>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</si>
  <si>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</si>
  <si>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</si>
  <si>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</si>
  <si>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</si>
  <si>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</si>
  <si>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</si>
  <si>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</si>
  <si>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</si>
  <si>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</si>
  <si>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</si>
  <si>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</si>
  <si>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</si>
  <si>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</si>
  <si>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</si>
  <si>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</si>
  <si>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</si>
  <si>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</si>
  <si>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</si>
  <si>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</si>
  <si>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</si>
  <si>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</si>
  <si>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</si>
  <si>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</si>
  <si>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</si>
  <si>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</si>
  <si>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</si>
  <si>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</si>
  <si>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</si>
  <si>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</si>
  <si>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</si>
  <si>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</si>
  <si>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</si>
  <si>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</si>
  <si>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</si>
  <si>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</si>
  <si>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</si>
  <si>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</si>
  <si>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</si>
  <si>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</si>
  <si>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</si>
  <si>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</si>
  <si>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</si>
  <si>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</si>
  <si>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</si>
  <si>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</si>
  <si>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</si>
  <si>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</si>
  <si>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</si>
  <si>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</si>
  <si>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</si>
  <si>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</si>
  <si>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</si>
  <si>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</si>
  <si>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</si>
  <si>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</si>
  <si>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</si>
  <si>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</si>
  <si>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</si>
  <si>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</si>
  <si>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</si>
  <si>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</si>
  <si>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</si>
  <si>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</si>
  <si>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</si>
  <si>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</si>
  <si>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</si>
  <si>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</si>
  <si>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</si>
  <si>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</si>
  <si>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</si>
  <si>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</si>
  <si>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</si>
  <si>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</si>
  <si>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</si>
  <si>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</si>
  <si>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</si>
  <si>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</si>
  <si>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</si>
  <si>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</si>
  <si>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</si>
  <si>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</si>
  <si>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</si>
  <si>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</si>
  <si>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</si>
  <si>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</si>
  <si>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</si>
  <si>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</si>
  <si>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</si>
  <si>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</si>
  <si>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</si>
  <si>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</si>
  <si>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</si>
  <si>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</si>
  <si>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</si>
  <si>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</si>
  <si>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</si>
  <si>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</si>
  <si>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</si>
  <si>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</si>
  <si>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</si>
  <si>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</si>
  <si>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</si>
  <si>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</si>
  <si>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</si>
  <si>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</si>
  <si>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</si>
  <si>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</si>
  <si>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</si>
  <si>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</si>
  <si>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</si>
  <si>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</si>
  <si>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</si>
  <si>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</si>
  <si>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</si>
  <si>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</si>
  <si>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</si>
  <si>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</si>
  <si>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</si>
  <si>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</si>
  <si>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</si>
  <si>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</si>
  <si>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</si>
  <si>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>Release for 2025/26 charge setting</t>
  </si>
  <si>
    <t>2025/26</t>
  </si>
  <si>
    <t xml:space="preserve">Release for charge setting. Cover sheet and version control updated only. </t>
  </si>
  <si>
    <t>Attachment A_2025-26 Charging Methodologies Pre-Release (shared on 09/10/2023)</t>
  </si>
  <si>
    <t>Northern Powergrid (Northeast)</t>
  </si>
  <si>
    <t>v0.1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</si>
</sst>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25" sqref="D25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2:4" ht="15" customHeight="1" x14ac:dyDescent="0.25">
      <c r="B1" s="31"/>
    </row>
    <row r="2" spans="2:4" ht="28.5" x14ac:dyDescent="0.25">
      <c r="B2" s="31"/>
      <c r="D2" s="32" t="s">
        <v>0</v>
      </c>
    </row>
    <row r="3" spans="2:4" ht="15" customHeight="1" x14ac:dyDescent="0.25">
      <c r="B3" s="31"/>
    </row>
    <row r="4" spans="2:4" ht="21" x14ac:dyDescent="0.25">
      <c r="B4" s="31"/>
      <c r="D4" s="33" t="s">
        <v>788</v>
      </c>
    </row>
    <row r="5" spans="2:4" x14ac:dyDescent="0.25">
      <c r="B5" s="31"/>
    </row>
    <row r="6" spans="2:4" x14ac:dyDescent="0.25">
      <c r="B6" s="34" t="str">
        <f>'Version control'!F7</f>
        <v>Model date:</v>
      </c>
      <c r="D6" s="35">
        <f>'Version control'!H7</f>
        <v>45236</v>
      </c>
    </row>
    <row r="7" spans="2:4" ht="15" customHeight="1" x14ac:dyDescent="0.25">
      <c r="B7" s="31"/>
    </row>
    <row r="8" spans="2:4" ht="15" customHeight="1" x14ac:dyDescent="0.2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25">
      <c r="B9" s="31"/>
    </row>
    <row r="10" spans="2:4" ht="15" customHeight="1" x14ac:dyDescent="0.2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25">
      <c r="B11" s="31"/>
    </row>
    <row r="12" spans="2:4" ht="15" customHeight="1" x14ac:dyDescent="0.25">
      <c r="B12" s="34" t="str">
        <f>'Version control'!F13</f>
        <v>DCUSA text version:</v>
      </c>
      <c r="D12" s="36" t="str">
        <f>'Version control'!H13</f>
        <v>Attachment A_2025-26 Charging Methodologies Pre-Release (shared on 09/10/2023)</v>
      </c>
    </row>
    <row r="13" spans="2:4" ht="15" customHeight="1" x14ac:dyDescent="0.25">
      <c r="B13" s="34"/>
      <c r="D13" s="36"/>
    </row>
    <row r="14" spans="2:4" ht="15" customHeight="1" x14ac:dyDescent="0.2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25">
      <c r="B15" s="31"/>
    </row>
    <row r="16" spans="2:4" ht="30" x14ac:dyDescent="0.25">
      <c r="B16" s="34" t="s">
        <v>4</v>
      </c>
      <c r="D16" s="37" t="s">
        <v>741</v>
      </c>
    </row>
    <row r="17" spans="2:4" x14ac:dyDescent="0.25">
      <c r="B17" s="31"/>
      <c r="D17" s="37" t="s">
        <v>711</v>
      </c>
    </row>
    <row r="18" spans="2:4" x14ac:dyDescent="0.25">
      <c r="B18" s="31"/>
    </row>
    <row r="19" spans="2:4" ht="15" customHeight="1" x14ac:dyDescent="0.25">
      <c r="B19" s="34" t="s">
        <v>1</v>
      </c>
      <c r="D19" s="28" t="s">
        <v>789</v>
      </c>
    </row>
    <row r="20" spans="2:4" ht="15" customHeight="1" x14ac:dyDescent="0.25">
      <c r="B20" s="31"/>
    </row>
    <row r="21" spans="2:4" ht="15" customHeight="1" x14ac:dyDescent="0.25">
      <c r="B21" s="34" t="s">
        <v>2</v>
      </c>
      <c r="D21" s="3" t="s">
        <v>792</v>
      </c>
    </row>
    <row r="22" spans="2:4" ht="15" customHeight="1" x14ac:dyDescent="0.25">
      <c r="B22" s="31"/>
    </row>
    <row r="23" spans="2:4" ht="15" customHeight="1" x14ac:dyDescent="0.25">
      <c r="B23" s="34" t="s">
        <v>3</v>
      </c>
      <c r="D23" s="3" t="s">
        <v>793</v>
      </c>
    </row>
    <row r="24" spans="2:4" ht="15" customHeight="1" x14ac:dyDescent="0.25">
      <c r="B24" s="31"/>
    </row>
    <row r="25" spans="2:4" ht="30" customHeight="1" x14ac:dyDescent="0.25">
      <c r="B25" s="34" t="s">
        <v>11</v>
      </c>
      <c r="D25" s="3"/>
    </row>
    <row r="26" spans="2:4" ht="15" customHeight="1" x14ac:dyDescent="0.25">
      <c r="B26" s="31"/>
    </row>
    <row r="27" spans="2:4" ht="15" customHeight="1" x14ac:dyDescent="0.25">
      <c r="B27" s="34" t="s">
        <v>5</v>
      </c>
    </row>
    <row r="28" spans="2:4" ht="15" customHeight="1" x14ac:dyDescent="0.25">
      <c r="B28" s="38" t="s">
        <v>6</v>
      </c>
      <c r="C28" s="39"/>
      <c r="D28" s="39" t="s">
        <v>7</v>
      </c>
    </row>
    <row r="29" spans="2:4" x14ac:dyDescent="0.25">
      <c r="B29" s="40"/>
      <c r="C29" s="41"/>
      <c r="D29" s="41" t="s">
        <v>9</v>
      </c>
    </row>
    <row r="30" spans="2:4" x14ac:dyDescent="0.25">
      <c r="B30" s="4" t="s">
        <v>265</v>
      </c>
      <c r="D30" t="s">
        <v>8</v>
      </c>
    </row>
    <row r="31" spans="2:4" x14ac:dyDescent="0.25">
      <c r="B31" s="5" t="s">
        <v>265</v>
      </c>
      <c r="D31" t="s">
        <v>264</v>
      </c>
    </row>
    <row r="32" spans="2:4" x14ac:dyDescent="0.25">
      <c r="B32" s="6" t="s">
        <v>265</v>
      </c>
      <c r="D32" t="s">
        <v>511</v>
      </c>
    </row>
    <row r="33" spans="2:4" x14ac:dyDescent="0.25">
      <c r="B33" s="42" t="s">
        <v>265</v>
      </c>
      <c r="D33" t="s">
        <v>10</v>
      </c>
    </row>
    <row r="34" spans="2:4" x14ac:dyDescent="0.25">
      <c r="B34" s="43" t="s">
        <v>265</v>
      </c>
      <c r="D34" t="s">
        <v>478</v>
      </c>
    </row>
    <row r="35" spans="2:4" x14ac:dyDescent="0.25">
      <c r="B35" s="44" t="s">
        <v>265</v>
      </c>
      <c r="D35" t="s">
        <v>479</v>
      </c>
    </row>
    <row r="36" spans="2:4" x14ac:dyDescent="0.25">
      <c r="B36" s="45" t="s">
        <v>265</v>
      </c>
      <c r="D36" t="s">
        <v>494</v>
      </c>
    </row>
    <row r="37" spans="2:4" x14ac:dyDescent="0.25">
      <c r="B37" s="46" t="s">
        <v>477</v>
      </c>
      <c r="D37" t="s">
        <v>480</v>
      </c>
    </row>
    <row r="38" spans="2:4" ht="15" customHeight="1" x14ac:dyDescent="0.25">
      <c r="B38" s="47" t="s">
        <v>477</v>
      </c>
      <c r="D38" t="s">
        <v>481</v>
      </c>
    </row>
    <row r="39" spans="2:4" ht="15" customHeight="1" x14ac:dyDescent="0.25">
      <c r="B39" s="39" t="s">
        <v>477</v>
      </c>
      <c r="D39" t="s">
        <v>482</v>
      </c>
    </row>
    <row r="40" spans="2:4" ht="15" customHeight="1" x14ac:dyDescent="0.25">
      <c r="B40" s="48" t="s">
        <v>477</v>
      </c>
      <c r="D40" t="s">
        <v>507</v>
      </c>
    </row>
    <row r="41" spans="2:4" ht="15" customHeight="1" x14ac:dyDescent="0.25">
      <c r="B41" s="49" t="s">
        <v>477</v>
      </c>
      <c r="D41" t="s">
        <v>508</v>
      </c>
    </row>
    <row r="42" spans="2:4" ht="15" customHeight="1" x14ac:dyDescent="0.25">
      <c r="B42" s="50" t="s">
        <v>477</v>
      </c>
      <c r="D42" t="s">
        <v>509</v>
      </c>
    </row>
    <row r="43" spans="2:4" ht="15" customHeight="1" x14ac:dyDescent="0.25">
      <c r="B43" s="51" t="s">
        <v>506</v>
      </c>
      <c r="D43" t="s">
        <v>510</v>
      </c>
    </row>
    <row r="44" spans="2:4" ht="15" customHeight="1" x14ac:dyDescent="0.25">
      <c r="B44" s="52" t="s">
        <v>506</v>
      </c>
      <c r="D44" t="s">
        <v>489</v>
      </c>
    </row>
    <row r="45" spans="2:4" ht="15" customHeight="1" x14ac:dyDescent="0.25">
      <c r="B45" s="53" t="s">
        <v>506</v>
      </c>
      <c r="D45" t="s">
        <v>490</v>
      </c>
    </row>
    <row r="46" spans="2:4" ht="15" customHeight="1" x14ac:dyDescent="0.25">
      <c r="B46" s="54" t="s">
        <v>506</v>
      </c>
      <c r="C46" s="55"/>
      <c r="D46" s="55" t="s">
        <v>491</v>
      </c>
    </row>
  </sheetData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headerFooter>
    <oddHeader>&amp;L&amp;"Calibri"&amp;10&amp;KFF0000 Public&amp;1#_x000D_</oddHeader>
    <oddFooter>&amp;L_x000D_&amp;1#&amp;"Calibri"&amp;10&amp;KFF0000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0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1" customFormat="1" x14ac:dyDescent="0.2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25">
      <c r="A2" s="56" t="str">
        <f>Cover!D21&amp;" - "&amp;Cover!D23</f>
        <v>Northern Powergrid (Northeast) - v0.1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25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2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2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25">
      <c r="A7" s="60"/>
      <c r="B7" s="60"/>
      <c r="C7" s="60"/>
      <c r="D7" s="60"/>
      <c r="E7" s="60"/>
      <c r="F7" s="60" t="s">
        <v>13</v>
      </c>
      <c r="H7" s="64">
        <f>LOOKUP(2,1/(F20:F30&lt;&gt;""),F20:F30)</f>
        <v>45236</v>
      </c>
      <c r="I7" s="60"/>
      <c r="J7" s="60"/>
      <c r="K7" s="60"/>
      <c r="L7" s="60"/>
    </row>
    <row r="8" spans="1:13" x14ac:dyDescent="0.2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25">
      <c r="A9" s="60"/>
      <c r="B9" s="60"/>
      <c r="C9" s="60"/>
      <c r="D9" s="60"/>
      <c r="E9" s="60"/>
      <c r="F9" s="60" t="s">
        <v>485</v>
      </c>
      <c r="H9" s="65" t="str">
        <f>LOOKUP(2,1/(G20:G30&lt;&gt;""),G20:G30)</f>
        <v>Release for charge setting</v>
      </c>
      <c r="I9" s="60"/>
      <c r="J9" s="60"/>
      <c r="K9" s="60"/>
      <c r="L9" s="60"/>
    </row>
    <row r="10" spans="1:13" x14ac:dyDescent="0.2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25">
      <c r="A11" s="60"/>
      <c r="B11" s="60"/>
      <c r="C11" s="60"/>
      <c r="D11" s="60"/>
      <c r="E11" s="60"/>
      <c r="F11" s="60" t="s">
        <v>736</v>
      </c>
      <c r="H11" s="66">
        <f>LOOKUP(2,1/(H20:H30&lt;&gt;""),H20:H30)</f>
        <v>5</v>
      </c>
      <c r="I11" s="60"/>
      <c r="J11" s="60"/>
      <c r="K11" s="60"/>
      <c r="L11" s="60"/>
    </row>
    <row r="12" spans="1:13" x14ac:dyDescent="0.2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25">
      <c r="A13" s="60"/>
      <c r="B13" s="60"/>
      <c r="C13" s="60"/>
      <c r="D13" s="60"/>
      <c r="E13" s="60"/>
      <c r="F13" s="60" t="s">
        <v>611</v>
      </c>
      <c r="H13" s="65" t="str">
        <f>LOOKUP(2,1/(I20:I30&lt;&gt;""),I20:I30)</f>
        <v>Attachment A_2025-26 Charging Methodologies Pre-Release (shared on 09/10/2023)</v>
      </c>
      <c r="I13" s="63"/>
      <c r="J13" s="63"/>
      <c r="K13" s="60"/>
      <c r="L13" s="60"/>
    </row>
    <row r="14" spans="1:13" x14ac:dyDescent="0.2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25">
      <c r="A15" s="60"/>
      <c r="B15" s="60"/>
      <c r="C15" s="60"/>
      <c r="D15" s="60"/>
      <c r="E15" s="60"/>
      <c r="F15" s="67" t="s">
        <v>612</v>
      </c>
      <c r="H15" s="64" t="str">
        <f>LOOKUP(2,1/(J20:J30&lt;&gt;""),J20:J30)</f>
        <v>Schedule 29</v>
      </c>
      <c r="I15" s="63"/>
      <c r="J15" s="63"/>
      <c r="K15" s="60"/>
      <c r="L15" s="60"/>
    </row>
    <row r="16" spans="1:13" x14ac:dyDescent="0.2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2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2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2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738</v>
      </c>
      <c r="I19" s="70" t="s">
        <v>608</v>
      </c>
      <c r="J19" s="70" t="s">
        <v>609</v>
      </c>
      <c r="K19" s="70" t="s">
        <v>17</v>
      </c>
      <c r="L19" s="70" t="s">
        <v>18</v>
      </c>
    </row>
    <row r="20" spans="1:12" ht="30" x14ac:dyDescent="0.25">
      <c r="A20" s="60"/>
      <c r="B20" s="60"/>
      <c r="C20" s="60"/>
      <c r="D20" s="60"/>
      <c r="E20" s="60"/>
      <c r="F20" s="3">
        <v>43250</v>
      </c>
      <c r="G20" s="3" t="s">
        <v>712</v>
      </c>
      <c r="H20" s="7">
        <v>1</v>
      </c>
      <c r="I20" s="3" t="s">
        <v>430</v>
      </c>
      <c r="J20" s="3" t="s">
        <v>713</v>
      </c>
      <c r="K20" s="3" t="s">
        <v>564</v>
      </c>
      <c r="L20" s="3" t="s">
        <v>513</v>
      </c>
    </row>
    <row r="21" spans="1:12" ht="30" x14ac:dyDescent="0.25">
      <c r="A21" s="60"/>
      <c r="B21" s="60"/>
      <c r="C21" s="60"/>
      <c r="D21" s="60"/>
      <c r="E21" s="60"/>
      <c r="F21" s="3">
        <v>43301</v>
      </c>
      <c r="G21" s="3" t="s">
        <v>712</v>
      </c>
      <c r="H21" s="7">
        <v>2</v>
      </c>
      <c r="I21" s="3" t="s">
        <v>722</v>
      </c>
      <c r="J21" s="3" t="s">
        <v>713</v>
      </c>
      <c r="K21" s="3" t="s">
        <v>564</v>
      </c>
      <c r="L21" s="3" t="s">
        <v>723</v>
      </c>
    </row>
    <row r="22" spans="1:12" ht="30" x14ac:dyDescent="0.25">
      <c r="A22" s="60"/>
      <c r="B22" s="60"/>
      <c r="C22" s="60"/>
      <c r="D22" s="60"/>
      <c r="E22" s="60"/>
      <c r="F22" s="3">
        <v>43341</v>
      </c>
      <c r="G22" s="28" t="s">
        <v>712</v>
      </c>
      <c r="H22" s="7">
        <v>3</v>
      </c>
      <c r="I22" s="28" t="s">
        <v>729</v>
      </c>
      <c r="J22" s="28" t="s">
        <v>713</v>
      </c>
      <c r="K22" s="28" t="s">
        <v>564</v>
      </c>
      <c r="L22" s="28" t="s">
        <v>740</v>
      </c>
    </row>
    <row r="23" spans="1:12" ht="45" x14ac:dyDescent="0.25">
      <c r="A23" s="60"/>
      <c r="B23" s="60"/>
      <c r="C23" s="60"/>
      <c r="D23" s="60"/>
      <c r="E23" s="60"/>
      <c r="F23" s="3">
        <v>43389</v>
      </c>
      <c r="G23" s="3" t="s">
        <v>735</v>
      </c>
      <c r="H23" s="7">
        <v>3</v>
      </c>
      <c r="I23" s="28" t="s">
        <v>737</v>
      </c>
      <c r="J23" s="28" t="s">
        <v>713</v>
      </c>
      <c r="K23" s="28" t="s">
        <v>564</v>
      </c>
      <c r="L23" s="28" t="s">
        <v>739</v>
      </c>
    </row>
    <row r="24" spans="1:12" ht="60" x14ac:dyDescent="0.25">
      <c r="A24" s="60"/>
      <c r="B24" s="60"/>
      <c r="C24" s="60"/>
      <c r="D24" s="60"/>
      <c r="E24" s="60"/>
      <c r="F24" s="3">
        <v>43777</v>
      </c>
      <c r="G24" s="3" t="s">
        <v>735</v>
      </c>
      <c r="H24" s="7">
        <v>4</v>
      </c>
      <c r="I24" s="3" t="s">
        <v>742</v>
      </c>
      <c r="J24" s="28" t="s">
        <v>713</v>
      </c>
      <c r="K24" s="28" t="s">
        <v>564</v>
      </c>
      <c r="L24" s="28" t="s">
        <v>739</v>
      </c>
    </row>
    <row r="25" spans="1:12" ht="60" x14ac:dyDescent="0.25">
      <c r="A25" s="60"/>
      <c r="B25" s="60"/>
      <c r="C25" s="60"/>
      <c r="D25" s="60"/>
      <c r="E25" s="60"/>
      <c r="F25" s="3">
        <v>44141</v>
      </c>
      <c r="G25" s="3" t="s">
        <v>735</v>
      </c>
      <c r="H25" s="7">
        <v>4</v>
      </c>
      <c r="I25" s="3" t="s">
        <v>749</v>
      </c>
      <c r="J25" s="28" t="s">
        <v>713</v>
      </c>
      <c r="K25" s="28" t="s">
        <v>564</v>
      </c>
      <c r="L25" s="28" t="s">
        <v>750</v>
      </c>
    </row>
    <row r="26" spans="1:12" ht="60" x14ac:dyDescent="0.25">
      <c r="A26" s="60"/>
      <c r="B26" s="60"/>
      <c r="C26" s="60"/>
      <c r="D26" s="60"/>
      <c r="E26" s="60"/>
      <c r="F26" s="3">
        <v>44522</v>
      </c>
      <c r="G26" s="3" t="s">
        <v>735</v>
      </c>
      <c r="H26" s="7">
        <v>4</v>
      </c>
      <c r="I26" s="3" t="s">
        <v>751</v>
      </c>
      <c r="J26" s="28" t="s">
        <v>713</v>
      </c>
      <c r="K26" s="28" t="s">
        <v>564</v>
      </c>
      <c r="L26" s="28" t="s">
        <v>752</v>
      </c>
    </row>
    <row r="27" spans="1:12" ht="45" customHeight="1" x14ac:dyDescent="0.25">
      <c r="A27" s="60"/>
      <c r="B27" s="60"/>
      <c r="C27" s="60"/>
      <c r="D27" s="60"/>
      <c r="E27" s="60"/>
      <c r="F27" s="3">
        <v>44627</v>
      </c>
      <c r="G27" s="3" t="s">
        <v>712</v>
      </c>
      <c r="H27" s="7">
        <v>4</v>
      </c>
      <c r="I27" s="3" t="s">
        <v>784</v>
      </c>
      <c r="J27" s="28" t="s">
        <v>713</v>
      </c>
      <c r="K27" s="28" t="s">
        <v>564</v>
      </c>
      <c r="L27" s="3" t="s">
        <v>783</v>
      </c>
    </row>
    <row r="28" spans="1:12" ht="45" x14ac:dyDescent="0.25">
      <c r="A28" s="60"/>
      <c r="B28" s="60"/>
      <c r="C28" s="60"/>
      <c r="D28" s="60"/>
      <c r="E28" s="60"/>
      <c r="F28" s="3">
        <v>44861</v>
      </c>
      <c r="G28" s="3" t="s">
        <v>735</v>
      </c>
      <c r="H28" s="7">
        <v>5</v>
      </c>
      <c r="I28" s="3" t="s">
        <v>785</v>
      </c>
      <c r="J28" s="3" t="s">
        <v>713</v>
      </c>
      <c r="K28" s="3" t="s">
        <v>564</v>
      </c>
      <c r="L28" s="3" t="s">
        <v>786</v>
      </c>
    </row>
    <row r="29" spans="1:12" ht="45" x14ac:dyDescent="0.25">
      <c r="A29" s="60"/>
      <c r="B29" s="60"/>
      <c r="C29" s="60"/>
      <c r="D29" s="60"/>
      <c r="E29" s="60"/>
      <c r="F29" s="3">
        <v>45236</v>
      </c>
      <c r="G29" s="3" t="s">
        <v>735</v>
      </c>
      <c r="H29" s="7">
        <v>5</v>
      </c>
      <c r="I29" s="3" t="s">
        <v>791</v>
      </c>
      <c r="J29" s="3" t="s">
        <v>713</v>
      </c>
      <c r="K29" s="3" t="s">
        <v>564</v>
      </c>
      <c r="L29" s="3" t="s">
        <v>790</v>
      </c>
    </row>
    <row r="30" spans="1:12" x14ac:dyDescent="0.25">
      <c r="A30" s="60"/>
      <c r="B30" s="60"/>
      <c r="C30" s="60"/>
      <c r="D30" s="60"/>
      <c r="E30" s="60"/>
      <c r="F30" s="3"/>
      <c r="G30" s="3"/>
      <c r="H30" s="7"/>
      <c r="I30" s="3"/>
      <c r="J30" s="3"/>
      <c r="K30" s="3"/>
      <c r="L30" s="3"/>
    </row>
    <row r="32" spans="1:12" x14ac:dyDescent="0.25">
      <c r="B32" s="68" t="s">
        <v>20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4" spans="2:12" x14ac:dyDescent="0.25">
      <c r="E34" s="71" t="s">
        <v>21</v>
      </c>
    </row>
    <row r="35" spans="2:12" x14ac:dyDescent="0.25">
      <c r="F35" s="41" t="s">
        <v>22</v>
      </c>
      <c r="G35" s="41" t="s">
        <v>231</v>
      </c>
      <c r="H35" s="72">
        <f>MEAV!H147</f>
        <v>0</v>
      </c>
    </row>
    <row r="36" spans="2:12" x14ac:dyDescent="0.25">
      <c r="F36" t="s">
        <v>23</v>
      </c>
      <c r="G36" t="s">
        <v>231</v>
      </c>
      <c r="H36" s="73">
        <f>Expenditure!H159</f>
        <v>0</v>
      </c>
    </row>
    <row r="37" spans="2:12" x14ac:dyDescent="0.25">
      <c r="F37" t="s">
        <v>311</v>
      </c>
      <c r="G37" t="s">
        <v>231</v>
      </c>
      <c r="H37" s="73">
        <f>Expensed!H87</f>
        <v>0</v>
      </c>
    </row>
    <row r="38" spans="2:12" x14ac:dyDescent="0.25">
      <c r="F38" t="s">
        <v>24</v>
      </c>
      <c r="G38" t="s">
        <v>231</v>
      </c>
      <c r="H38" s="73">
        <f>Capitalised!H67</f>
        <v>0</v>
      </c>
    </row>
    <row r="39" spans="2:12" x14ac:dyDescent="0.25">
      <c r="F39" t="s">
        <v>25</v>
      </c>
      <c r="G39" t="s">
        <v>231</v>
      </c>
      <c r="H39" s="73">
        <f>'Rev allocation'!H188</f>
        <v>0</v>
      </c>
    </row>
    <row r="40" spans="2:12" x14ac:dyDescent="0.25">
      <c r="F40" t="s">
        <v>312</v>
      </c>
      <c r="G40" t="s">
        <v>231</v>
      </c>
      <c r="H40" s="73">
        <f>Direct!H62</f>
        <v>0</v>
      </c>
    </row>
    <row r="41" spans="2:12" x14ac:dyDescent="0.25">
      <c r="F41" t="s">
        <v>313</v>
      </c>
      <c r="G41" t="s">
        <v>231</v>
      </c>
      <c r="H41" s="73">
        <f>'EDCM discounts'!H113</f>
        <v>0</v>
      </c>
    </row>
    <row r="42" spans="2:12" x14ac:dyDescent="0.25">
      <c r="F42" s="55" t="s">
        <v>26</v>
      </c>
      <c r="G42" s="55" t="s">
        <v>231</v>
      </c>
      <c r="H42" s="74">
        <f>'CDCM discounts'!H43</f>
        <v>0</v>
      </c>
    </row>
    <row r="43" spans="2:12" x14ac:dyDescent="0.25">
      <c r="F43" s="75" t="s">
        <v>610</v>
      </c>
      <c r="G43" s="75" t="s">
        <v>231</v>
      </c>
      <c r="H43" s="76">
        <f>SUM(H35:H42)</f>
        <v>0</v>
      </c>
    </row>
    <row r="44" spans="2:12" x14ac:dyDescent="0.25">
      <c r="I44" s="77"/>
      <c r="J44" s="77"/>
    </row>
    <row r="45" spans="2:12" x14ac:dyDescent="0.25">
      <c r="B45" s="68" t="s">
        <v>27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7" spans="2:12" x14ac:dyDescent="0.25">
      <c r="F47" s="70" t="s">
        <v>28</v>
      </c>
    </row>
    <row r="48" spans="2:12" x14ac:dyDescent="0.25">
      <c r="F48" s="5" t="s">
        <v>19</v>
      </c>
    </row>
    <row r="49" spans="2:12" x14ac:dyDescent="0.25">
      <c r="F49" s="5" t="s">
        <v>607</v>
      </c>
    </row>
    <row r="50" spans="2:12" x14ac:dyDescent="0.25">
      <c r="F50" s="5" t="s">
        <v>712</v>
      </c>
    </row>
    <row r="51" spans="2:12" ht="30" x14ac:dyDescent="0.25">
      <c r="F51" s="29" t="s">
        <v>735</v>
      </c>
    </row>
    <row r="52" spans="2:12" x14ac:dyDescent="0.25">
      <c r="F52" s="5"/>
    </row>
    <row r="53" spans="2:12" x14ac:dyDescent="0.25">
      <c r="F53" s="5"/>
    </row>
    <row r="54" spans="2:12" x14ac:dyDescent="0.25">
      <c r="F54" s="5"/>
    </row>
    <row r="55" spans="2:12" x14ac:dyDescent="0.25">
      <c r="F55" s="5"/>
    </row>
    <row r="56" spans="2:12" x14ac:dyDescent="0.25">
      <c r="F56" s="5"/>
    </row>
    <row r="57" spans="2:12" x14ac:dyDescent="0.25">
      <c r="F57" s="5"/>
    </row>
    <row r="58" spans="2:12" x14ac:dyDescent="0.25">
      <c r="F58" s="5" t="s">
        <v>29</v>
      </c>
    </row>
    <row r="60" spans="2:12" x14ac:dyDescent="0.25">
      <c r="B60" s="68" t="s">
        <v>30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</row>
  </sheetData>
  <sheetProtection sheet="1" objects="1" scenarios="1"/>
  <phoneticPr fontId="33" type="noConversion"/>
  <conditionalFormatting sqref="A4:XFD4">
    <cfRule type="expression" dxfId="38" priority="3">
      <formula>LEFT($A$4,1) &lt;&gt; "0"</formula>
    </cfRule>
  </conditionalFormatting>
  <conditionalFormatting sqref="H35:H43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0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0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0" xr:uid="{00000000-0002-0000-0100-000001000000}">
      <formula1>$F$48:$F$58</formula1>
    </dataValidation>
  </dataValidations>
  <hyperlinks>
    <hyperlink ref="A1" location="Index!A1" display="Index!A1" xr:uid="{00000000-0004-0000-0100-000000000000}"/>
    <hyperlink ref="F37" location="'Expensed'!A1" display="Expensed" xr:uid="{00000000-0004-0000-0100-000001000000}"/>
    <hyperlink ref="F40" location="'Direct'!A1" display="Direct" xr:uid="{00000000-0004-0000-0100-000002000000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  <cellWatches>
    <cellWatch r="H4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6" s="1" customFormat="1" x14ac:dyDescent="0.25">
      <c r="A1" s="1" t="str">
        <f ca="1">MID(CELL("filename",A1),FIND("]",CELL("filename",A1))+1,255)</f>
        <v>Model map</v>
      </c>
    </row>
    <row r="2" spans="1:6" s="1" customFormat="1" x14ac:dyDescent="0.25">
      <c r="A2" s="1" t="str">
        <f>Cover!D21&amp;" - "&amp;Cover!D23</f>
        <v>Northern Powergrid (Northeast) - v0.1</v>
      </c>
    </row>
    <row r="3" spans="1:6" s="2" customFormat="1" x14ac:dyDescent="0.25">
      <c r="A3" s="57" t="str">
        <f>Cover!D2&amp;" - "&amp;Cover!D8&amp;" v"&amp;Cover!D10&amp;" - "&amp;Cover!D19</f>
        <v>PCDM charging model - Release for charge setting v5 - 2025/26</v>
      </c>
    </row>
    <row r="5" spans="1:6" x14ac:dyDescent="0.25">
      <c r="B5" s="68" t="s">
        <v>31</v>
      </c>
      <c r="C5" s="68"/>
      <c r="D5" s="68"/>
      <c r="E5" s="68"/>
      <c r="F5" s="68"/>
    </row>
    <row r="7" spans="1:6" x14ac:dyDescent="0.25">
      <c r="F7" t="s">
        <v>308</v>
      </c>
    </row>
    <row r="42" spans="2:6" x14ac:dyDescent="0.25">
      <c r="B42" s="68" t="s">
        <v>30</v>
      </c>
      <c r="C42" s="68"/>
      <c r="D42" s="68"/>
      <c r="E42" s="68"/>
      <c r="F42" s="68"/>
    </row>
  </sheetData>
  <sheetProtection sheet="1" objects="1" scenarios="1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1" customFormat="1" x14ac:dyDescent="0.2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25">
      <c r="A2" s="56" t="str">
        <f>Cover!D21&amp;" - "&amp;Cover!D23</f>
        <v>Northern Powergrid (Northeast) - v0.1</v>
      </c>
      <c r="B2" s="56"/>
      <c r="C2" s="56"/>
      <c r="D2" s="56"/>
      <c r="E2" s="56"/>
      <c r="F2" s="56"/>
      <c r="G2" s="56"/>
      <c r="H2" s="56"/>
    </row>
    <row r="3" spans="1:8" s="2" customFormat="1" x14ac:dyDescent="0.25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</row>
    <row r="5" spans="1:8" x14ac:dyDescent="0.25">
      <c r="B5" s="68" t="s">
        <v>7</v>
      </c>
      <c r="C5" s="68"/>
      <c r="D5" s="68"/>
      <c r="E5" s="68"/>
      <c r="F5" s="68"/>
      <c r="G5" s="68"/>
    </row>
    <row r="7" spans="1:8" x14ac:dyDescent="0.25">
      <c r="C7" s="78" t="s">
        <v>661</v>
      </c>
    </row>
    <row r="8" spans="1:8" x14ac:dyDescent="0.25">
      <c r="C8" s="78" t="s">
        <v>662</v>
      </c>
    </row>
    <row r="10" spans="1:8" x14ac:dyDescent="0.25">
      <c r="B10" s="68" t="s">
        <v>654</v>
      </c>
      <c r="C10" s="68"/>
      <c r="D10" s="68"/>
      <c r="E10" s="68"/>
      <c r="F10" s="68"/>
      <c r="G10" s="68"/>
    </row>
    <row r="12" spans="1:8" x14ac:dyDescent="0.25">
      <c r="C12" s="78" t="s">
        <v>484</v>
      </c>
    </row>
    <row r="14" spans="1:8" ht="15.75" thickBot="1" x14ac:dyDescent="0.3">
      <c r="F14" s="39" t="s">
        <v>342</v>
      </c>
      <c r="G14" s="79" t="s">
        <v>343</v>
      </c>
    </row>
    <row r="15" spans="1:8" ht="16.5" thickTop="1" thickBot="1" x14ac:dyDescent="0.3">
      <c r="F15" s="80" t="s">
        <v>306</v>
      </c>
    </row>
    <row r="16" spans="1:8" ht="15.75" thickTop="1" x14ac:dyDescent="0.25">
      <c r="F16" s="80" t="s">
        <v>307</v>
      </c>
      <c r="G16" s="81" t="str">
        <f>'Version control'!$B$5</f>
        <v>Model version</v>
      </c>
    </row>
    <row r="17" spans="6:7" x14ac:dyDescent="0.25">
      <c r="F17" s="82" t="s">
        <v>483</v>
      </c>
      <c r="G17" s="81" t="str">
        <f>'Version control'!$B$17</f>
        <v>Version log</v>
      </c>
    </row>
    <row r="18" spans="6:7" x14ac:dyDescent="0.25">
      <c r="F18" s="82" t="s">
        <v>483</v>
      </c>
      <c r="G18" s="81" t="str">
        <f>'Version control'!$B$32</f>
        <v>Model checks</v>
      </c>
    </row>
    <row r="19" spans="6:7" ht="15.75" thickBot="1" x14ac:dyDescent="0.3">
      <c r="F19" s="82" t="s">
        <v>483</v>
      </c>
      <c r="G19" s="81" t="str">
        <f>'Version control'!$B$45</f>
        <v>Version log lists</v>
      </c>
    </row>
    <row r="20" spans="6:7" ht="16.5" thickTop="1" thickBot="1" x14ac:dyDescent="0.3">
      <c r="F20" s="80" t="s">
        <v>308</v>
      </c>
      <c r="G20" s="81" t="str">
        <f>'Model map'!$B$5</f>
        <v>Map</v>
      </c>
    </row>
    <row r="21" spans="6:7" ht="15.75" thickTop="1" x14ac:dyDescent="0.25">
      <c r="F21" s="83" t="s">
        <v>309</v>
      </c>
      <c r="G21" s="81" t="str">
        <f>'Fixed inputs'!$B$11</f>
        <v>Universal values</v>
      </c>
    </row>
    <row r="22" spans="6:7" ht="15.75" thickBot="1" x14ac:dyDescent="0.3">
      <c r="F22" s="84" t="s">
        <v>483</v>
      </c>
      <c r="G22" s="81" t="str">
        <f>'Fixed inputs'!$B$19</f>
        <v>Inputs from DCUSA text</v>
      </c>
    </row>
    <row r="23" spans="6:7" ht="15.75" thickTop="1" x14ac:dyDescent="0.25">
      <c r="F23" s="83" t="s">
        <v>310</v>
      </c>
      <c r="G23" s="81" t="str">
        <f>'DNO inputs'!$B$11</f>
        <v>Nominated Calculation Agent inputs</v>
      </c>
    </row>
    <row r="24" spans="6:7" x14ac:dyDescent="0.25">
      <c r="F24" s="84" t="s">
        <v>483</v>
      </c>
      <c r="G24" s="81" t="str">
        <f>'DNO inputs'!$B$28</f>
        <v>Inputs from other charging models</v>
      </c>
    </row>
    <row r="25" spans="6:7" x14ac:dyDescent="0.25">
      <c r="F25" s="84"/>
      <c r="G25" s="81" t="str">
        <f>'DNO inputs'!$B$58</f>
        <v>Inflation indices</v>
      </c>
    </row>
    <row r="26" spans="6:7" ht="15.75" thickBot="1" x14ac:dyDescent="0.3">
      <c r="F26" s="84" t="s">
        <v>483</v>
      </c>
      <c r="G26" s="81" t="str">
        <f>'DNO inputs'!$B$70</f>
        <v>Other DNO-specific inputs</v>
      </c>
    </row>
    <row r="27" spans="6:7" ht="15.75" thickTop="1" x14ac:dyDescent="0.25">
      <c r="F27" s="85" t="s">
        <v>22</v>
      </c>
      <c r="G27" s="81" t="str">
        <f>MEAV!$B$13</f>
        <v>MEAV</v>
      </c>
    </row>
    <row r="28" spans="6:7" ht="15.75" thickBot="1" x14ac:dyDescent="0.3">
      <c r="F28" s="86" t="s">
        <v>483</v>
      </c>
      <c r="G28" s="81" t="str">
        <f>MEAV!$B$99</f>
        <v>Adjusted MEAV</v>
      </c>
    </row>
    <row r="29" spans="6:7" ht="15.75" thickTop="1" x14ac:dyDescent="0.25">
      <c r="F29" s="85" t="s">
        <v>23</v>
      </c>
      <c r="G29" s="81" t="str">
        <f>Expenditure!$B$12</f>
        <v>Expenditure allocated based on RRP</v>
      </c>
    </row>
    <row r="30" spans="6:7" x14ac:dyDescent="0.25">
      <c r="F30" s="86" t="s">
        <v>483</v>
      </c>
      <c r="G30" s="81" t="str">
        <f>Expenditure!$B$53</f>
        <v>Expenditure allocated based on MEAV</v>
      </c>
    </row>
    <row r="31" spans="6:7" x14ac:dyDescent="0.25">
      <c r="F31" s="86" t="s">
        <v>483</v>
      </c>
      <c r="G31" s="81" t="str">
        <f>Expenditure!$B$103</f>
        <v>Allocation to LV Services</v>
      </c>
    </row>
    <row r="32" spans="6:7" ht="15.75" thickBot="1" x14ac:dyDescent="0.3">
      <c r="F32" s="86" t="s">
        <v>483</v>
      </c>
      <c r="G32" s="81" t="str">
        <f>Expenditure!$B$133</f>
        <v>Total expenditure allocated</v>
      </c>
    </row>
    <row r="33" spans="2:7" ht="16.5" thickTop="1" thickBot="1" x14ac:dyDescent="0.3">
      <c r="F33" s="85" t="s">
        <v>311</v>
      </c>
      <c r="G33" s="81" t="str">
        <f>Expensed!$B$13</f>
        <v>Expensed proportions</v>
      </c>
    </row>
    <row r="34" spans="2:7" ht="16.5" thickTop="1" thickBot="1" x14ac:dyDescent="0.3">
      <c r="F34" s="85" t="s">
        <v>24</v>
      </c>
      <c r="G34" s="81" t="str">
        <f>Capitalised!$B$13</f>
        <v>Capitalised proportions</v>
      </c>
    </row>
    <row r="35" spans="2:7" ht="15.75" thickTop="1" x14ac:dyDescent="0.25">
      <c r="F35" s="85" t="s">
        <v>25</v>
      </c>
      <c r="G35" s="81" t="str">
        <f>'Rev allocation'!$B$12</f>
        <v>Shares of allowed revenue by network level</v>
      </c>
    </row>
    <row r="36" spans="2:7" x14ac:dyDescent="0.25">
      <c r="F36" s="86" t="s">
        <v>483</v>
      </c>
      <c r="G36" s="81" t="str">
        <f>'Rev allocation'!$B$51</f>
        <v>Revenue by network level</v>
      </c>
    </row>
    <row r="37" spans="2:7" x14ac:dyDescent="0.25">
      <c r="F37" s="86" t="s">
        <v>483</v>
      </c>
      <c r="G37" s="81" t="str">
        <f>'Rev allocation'!$B$86</f>
        <v>Units flowing</v>
      </c>
    </row>
    <row r="38" spans="2:7" ht="15.75" thickBot="1" x14ac:dyDescent="0.3">
      <c r="F38" s="86" t="s">
        <v>483</v>
      </c>
      <c r="G38" s="81" t="str">
        <f>'Rev allocation'!$B$122</f>
        <v>Revenue per unit</v>
      </c>
    </row>
    <row r="39" spans="2:7" ht="16.5" thickTop="1" thickBot="1" x14ac:dyDescent="0.3">
      <c r="F39" s="85" t="s">
        <v>312</v>
      </c>
      <c r="G39" s="81" t="str">
        <f>Direct!$B$13</f>
        <v>Direct proportions</v>
      </c>
    </row>
    <row r="40" spans="2:7" ht="15.75" thickTop="1" x14ac:dyDescent="0.25">
      <c r="F40" s="85" t="s">
        <v>313</v>
      </c>
      <c r="G40" s="81" t="str">
        <f>'EDCM discounts'!$B$11</f>
        <v>Allocation percentages</v>
      </c>
    </row>
    <row r="41" spans="2:7" x14ac:dyDescent="0.25">
      <c r="F41" s="86" t="s">
        <v>483</v>
      </c>
      <c r="G41" s="81" t="str">
        <f>'EDCM discounts'!$B$27</f>
        <v>EDCM user discount components</v>
      </c>
    </row>
    <row r="42" spans="2:7" ht="15.75" thickBot="1" x14ac:dyDescent="0.3">
      <c r="F42" s="86" t="s">
        <v>483</v>
      </c>
      <c r="G42" s="81" t="str">
        <f>'EDCM discounts'!$B$87</f>
        <v>EDCM user discounts</v>
      </c>
    </row>
    <row r="43" spans="2:7" ht="16.5" thickTop="1" thickBot="1" x14ac:dyDescent="0.3">
      <c r="F43" s="85" t="s">
        <v>26</v>
      </c>
      <c r="G43" s="81" t="str">
        <f>'CDCM discounts'!$B$11</f>
        <v>CDCM user discounts</v>
      </c>
    </row>
    <row r="44" spans="2:7" ht="15.75" thickTop="1" x14ac:dyDescent="0.25">
      <c r="F44" s="87" t="s">
        <v>512</v>
      </c>
      <c r="G44" s="81" t="str">
        <f>'Output to other models'!$B$11</f>
        <v>DCUSA text outputs</v>
      </c>
    </row>
    <row r="46" spans="2:7" x14ac:dyDescent="0.25">
      <c r="B46" s="68" t="s">
        <v>655</v>
      </c>
      <c r="C46" s="68"/>
      <c r="D46" s="68"/>
      <c r="E46" s="68"/>
      <c r="F46" s="68"/>
      <c r="G46" s="68"/>
    </row>
    <row r="48" spans="2:7" x14ac:dyDescent="0.25">
      <c r="C48" s="78" t="s">
        <v>663</v>
      </c>
    </row>
    <row r="50" spans="6:7" ht="15.75" thickBot="1" x14ac:dyDescent="0.3">
      <c r="F50" s="39" t="s">
        <v>342</v>
      </c>
      <c r="G50" s="79" t="s">
        <v>343</v>
      </c>
    </row>
    <row r="51" spans="6:7" ht="15.75" thickTop="1" x14ac:dyDescent="0.25">
      <c r="F51" s="83" t="s">
        <v>309</v>
      </c>
      <c r="G51" s="81" t="str">
        <f>'Fixed inputs'!$C$15</f>
        <v>Input 401-A: Universal values</v>
      </c>
    </row>
    <row r="52" spans="6:7" x14ac:dyDescent="0.25">
      <c r="F52" s="84" t="s">
        <v>483</v>
      </c>
      <c r="G52" s="81" t="str">
        <f>'Fixed inputs'!$C$23</f>
        <v>Input 401-B: EDCM discount cap</v>
      </c>
    </row>
    <row r="53" spans="6:7" x14ac:dyDescent="0.25">
      <c r="F53" s="84" t="s">
        <v>483</v>
      </c>
      <c r="G53" s="81" t="str">
        <f>'Fixed inputs'!$C$29</f>
        <v>Input 401-C: Network length splits for EDCM</v>
      </c>
    </row>
    <row r="54" spans="6:7" x14ac:dyDescent="0.25">
      <c r="F54" s="84" t="s">
        <v>483</v>
      </c>
      <c r="G54" s="81" t="str">
        <f>'Fixed inputs'!$C$37</f>
        <v>Input 401-D: Allocation rules allocation key</v>
      </c>
    </row>
    <row r="55" spans="6:7" x14ac:dyDescent="0.25">
      <c r="F55" s="84" t="s">
        <v>483</v>
      </c>
      <c r="G55" s="81" t="str">
        <f>'Fixed inputs'!$C$90</f>
        <v>Input 401-E: Allocation rules percentage capitalised</v>
      </c>
    </row>
    <row r="56" spans="6:7" x14ac:dyDescent="0.25">
      <c r="F56" s="84" t="s">
        <v>483</v>
      </c>
      <c r="G56" s="81" t="str">
        <f>'Fixed inputs'!$C$132</f>
        <v>Input 401-F: Allocation rules direct cost indicator</v>
      </c>
    </row>
    <row r="57" spans="6:7" x14ac:dyDescent="0.2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2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2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2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2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.75" thickBot="1" x14ac:dyDescent="0.3">
      <c r="F62" s="84"/>
      <c r="G62" s="81" t="str">
        <f>'Fixed inputs'!C408</f>
        <v>Input 401-L: Decimal places for error checks</v>
      </c>
    </row>
    <row r="63" spans="6:7" ht="15.75" thickTop="1" x14ac:dyDescent="0.25">
      <c r="F63" s="83" t="s">
        <v>310</v>
      </c>
      <c r="G63" s="81" t="str">
        <f>'DNO inputs'!$C$15</f>
        <v>Input 402-A: LV mains split</v>
      </c>
    </row>
    <row r="64" spans="6:7" x14ac:dyDescent="0.25">
      <c r="F64" s="84" t="s">
        <v>483</v>
      </c>
      <c r="G64" s="81" t="str">
        <f>'DNO inputs'!$C$21</f>
        <v>Input 402-B: HV split</v>
      </c>
    </row>
    <row r="65" spans="6:7" x14ac:dyDescent="0.25">
      <c r="F65" s="84" t="s">
        <v>483</v>
      </c>
      <c r="G65" s="81" t="str">
        <f>'DNO inputs'!$C$32</f>
        <v>Input 402-C: CDCM notional asset values</v>
      </c>
    </row>
    <row r="66" spans="6:7" x14ac:dyDescent="0.25">
      <c r="F66" s="84"/>
      <c r="G66" s="81" t="str">
        <f>'DNO inputs'!$C$44</f>
        <v>Input 402-D: CDCM smart meter communication licence costs</v>
      </c>
    </row>
    <row r="67" spans="6:7" x14ac:dyDescent="0.25">
      <c r="F67" s="84" t="s">
        <v>483</v>
      </c>
      <c r="G67" s="81" t="str">
        <f>'DNO inputs'!$C$51</f>
        <v>Input 402-E: EDCM notional asset value</v>
      </c>
    </row>
    <row r="68" spans="6:7" x14ac:dyDescent="0.25">
      <c r="F68" s="84"/>
      <c r="G68" s="81" t="str">
        <f>'DNO inputs'!$C$62</f>
        <v>Input 402-F: Inflation indices</v>
      </c>
    </row>
    <row r="69" spans="6:7" x14ac:dyDescent="0.25">
      <c r="F69" s="84" t="s">
        <v>483</v>
      </c>
      <c r="G69" s="81" t="str">
        <f>'DNO inputs'!$C$74</f>
        <v>Input 402-G: MEAV asset count</v>
      </c>
    </row>
    <row r="70" spans="6:7" x14ac:dyDescent="0.25">
      <c r="F70" s="84" t="s">
        <v>483</v>
      </c>
      <c r="G70" s="81" t="str">
        <f>'DNO inputs'!$C$166</f>
        <v>Input 402-H: MEAV per unit</v>
      </c>
    </row>
    <row r="71" spans="6:7" x14ac:dyDescent="0.25">
      <c r="F71" s="84" t="s">
        <v>483</v>
      </c>
      <c r="G71" s="81" t="str">
        <f>'DNO inputs'!$C$257</f>
        <v>Input 402-I: 2007/08 RRP expenditure, by cost category</v>
      </c>
    </row>
    <row r="72" spans="6:7" x14ac:dyDescent="0.2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2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25">
      <c r="F74" s="84" t="s">
        <v>483</v>
      </c>
      <c r="G74" s="81" t="str">
        <f>'DNO inputs'!$C$352</f>
        <v>Input 402-L: Net capex (2005/06 to 2014/15)</v>
      </c>
    </row>
    <row r="75" spans="6:7" x14ac:dyDescent="0.25">
      <c r="F75" s="84" t="s">
        <v>483</v>
      </c>
      <c r="G75" s="81" t="str">
        <f>'DNO inputs'!$C$364</f>
        <v>Input 402-M: LV services share of LV net capex</v>
      </c>
    </row>
    <row r="76" spans="6:7" x14ac:dyDescent="0.25">
      <c r="F76" s="84" t="s">
        <v>483</v>
      </c>
      <c r="G76" s="81" t="str">
        <f>'DNO inputs'!$C$371</f>
        <v>Input 402-N: Price control allowed revenue</v>
      </c>
    </row>
    <row r="77" spans="6:7" x14ac:dyDescent="0.25">
      <c r="F77" s="84" t="s">
        <v>483</v>
      </c>
      <c r="G77" s="81" t="str">
        <f>'DNO inputs'!$C$380</f>
        <v>Input 402-O: 2007/08 total allowed revenue</v>
      </c>
    </row>
    <row r="78" spans="6:7" x14ac:dyDescent="0.25">
      <c r="F78" s="84" t="s">
        <v>483</v>
      </c>
      <c r="G78" s="81" t="str">
        <f>'DNO inputs'!$C$386</f>
        <v>Input 402-P: 2007/08 net incentive revenue</v>
      </c>
    </row>
    <row r="79" spans="6:7" x14ac:dyDescent="0.25">
      <c r="F79" s="84" t="s">
        <v>483</v>
      </c>
      <c r="G79" s="81" t="str">
        <f>'DNO inputs'!$C$392</f>
        <v>Input 402-Q: Additional DNO revenue</v>
      </c>
    </row>
    <row r="80" spans="6:7" x14ac:dyDescent="0.25">
      <c r="F80" s="84" t="s">
        <v>483</v>
      </c>
      <c r="G80" s="81" t="str">
        <f>'DNO inputs'!$C$399</f>
        <v>Input 402-R: 2007/08 units distributed, by network level</v>
      </c>
    </row>
    <row r="81" spans="6:7" ht="15.75" thickBot="1" x14ac:dyDescent="0.3">
      <c r="F81" s="84" t="s">
        <v>483</v>
      </c>
      <c r="G81" s="81" t="str">
        <f>'DNO inputs'!$C$408</f>
        <v>Input 402-S: 2007/08 network losses</v>
      </c>
    </row>
    <row r="82" spans="6:7" ht="15.75" thickTop="1" x14ac:dyDescent="0.25">
      <c r="F82" s="85" t="s">
        <v>22</v>
      </c>
      <c r="G82" s="81" t="str">
        <f>MEAV!$C$18</f>
        <v>Section 401-A: MEAV by asset type</v>
      </c>
    </row>
    <row r="83" spans="6:7" x14ac:dyDescent="0.25">
      <c r="F83" s="86" t="s">
        <v>483</v>
      </c>
      <c r="G83" s="81" t="str">
        <f>MEAV!$C$27</f>
        <v>Section 401-B: Mapping of asset types to network levels</v>
      </c>
    </row>
    <row r="84" spans="6:7" x14ac:dyDescent="0.25">
      <c r="F84" s="86" t="s">
        <v>483</v>
      </c>
      <c r="G84" s="81" t="str">
        <f>MEAV!$C$49</f>
        <v>Section 401-C: MEAV shares, by asset type and network level</v>
      </c>
    </row>
    <row r="85" spans="6:7" x14ac:dyDescent="0.2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25">
      <c r="F86" s="86" t="s">
        <v>483</v>
      </c>
      <c r="G86" s="81" t="str">
        <f>MEAV!$C$103</f>
        <v>Section 401-E: EHV reduction ratio</v>
      </c>
    </row>
    <row r="87" spans="6:7" ht="15.75" thickBot="1" x14ac:dyDescent="0.3">
      <c r="F87" s="86" t="s">
        <v>483</v>
      </c>
      <c r="G87" s="81" t="str">
        <f>MEAV!$C$122</f>
        <v>Section 401-F: Adjusted MEAV</v>
      </c>
    </row>
    <row r="88" spans="6:7" ht="15.75" thickTop="1" x14ac:dyDescent="0.2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2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25">
      <c r="F90" s="86" t="s">
        <v>483</v>
      </c>
      <c r="G90" s="81" t="str">
        <f>Expenditure!$C$58</f>
        <v>Section 402-C: Expenditure for allocation based on MEAV</v>
      </c>
    </row>
    <row r="91" spans="6:7" x14ac:dyDescent="0.25">
      <c r="F91" s="86" t="s">
        <v>483</v>
      </c>
      <c r="G91" s="81" t="str">
        <f>Expenditure!$C$71</f>
        <v>Section 402-D: MEAV allocation shares</v>
      </c>
    </row>
    <row r="92" spans="6:7" x14ac:dyDescent="0.25">
      <c r="F92" s="86" t="s">
        <v>483</v>
      </c>
      <c r="G92" s="81" t="str">
        <f>Expenditure!$C$87</f>
        <v>Section 402-E: Expenditure allocated based on MEAV</v>
      </c>
    </row>
    <row r="93" spans="6:7" x14ac:dyDescent="0.25">
      <c r="F93" s="86"/>
      <c r="G93" s="81" t="str">
        <f>Expenditure!$C$107</f>
        <v>Section 402-F: Smart meter communication licence costs</v>
      </c>
    </row>
    <row r="94" spans="6:7" x14ac:dyDescent="0.25">
      <c r="F94" s="86" t="s">
        <v>483</v>
      </c>
      <c r="G94" s="81" t="str">
        <f>Expenditure!$C$119</f>
        <v>Section 402-G: Expenditure allocated to LV Services</v>
      </c>
    </row>
    <row r="95" spans="6:7" ht="15.75" thickBot="1" x14ac:dyDescent="0.3">
      <c r="F95" s="86" t="s">
        <v>483</v>
      </c>
      <c r="G95" s="81" t="str">
        <f>Expenditure!$C$138</f>
        <v>Section 402-H: Total expenditure allocated for discounts</v>
      </c>
    </row>
    <row r="96" spans="6:7" ht="15.75" thickTop="1" x14ac:dyDescent="0.25">
      <c r="F96" s="85" t="s">
        <v>311</v>
      </c>
      <c r="G96" s="81" t="str">
        <f>Expensed!$C$18</f>
        <v>Section 403-A: Total expenditure allocated</v>
      </c>
    </row>
    <row r="97" spans="6:7" x14ac:dyDescent="0.25">
      <c r="F97" s="86" t="s">
        <v>483</v>
      </c>
      <c r="G97" s="81" t="str">
        <f>Expensed!$C$34</f>
        <v>Section 403-B: Share expensed</v>
      </c>
    </row>
    <row r="98" spans="6:7" x14ac:dyDescent="0.25">
      <c r="F98" s="86" t="s">
        <v>483</v>
      </c>
      <c r="G98" s="81" t="str">
        <f>Expensed!$C$40</f>
        <v>Section 403-C: Value expensed</v>
      </c>
    </row>
    <row r="99" spans="6:7" ht="15.75" thickBot="1" x14ac:dyDescent="0.3">
      <c r="F99" s="86" t="s">
        <v>483</v>
      </c>
      <c r="G99" s="81" t="str">
        <f>Expensed!$C$65</f>
        <v>Section 403-D: Expensed proportions</v>
      </c>
    </row>
    <row r="100" spans="6:7" ht="15.75" thickTop="1" x14ac:dyDescent="0.25">
      <c r="F100" s="85" t="s">
        <v>24</v>
      </c>
      <c r="G100" s="81" t="str">
        <f>Capitalised!$C$18</f>
        <v>Section 404-A: Net capex (2005/06 to 2014/15)</v>
      </c>
    </row>
    <row r="101" spans="6:7" x14ac:dyDescent="0.25">
      <c r="F101" s="86" t="s">
        <v>483</v>
      </c>
      <c r="G101" s="81" t="str">
        <f>Capitalised!$C$27</f>
        <v>Section 404-B: Capitalised proportions (EDCM)</v>
      </c>
    </row>
    <row r="102" spans="6:7" ht="15.75" thickBot="1" x14ac:dyDescent="0.3">
      <c r="F102" s="86" t="s">
        <v>483</v>
      </c>
      <c r="G102" s="81" t="str">
        <f>Capitalised!$C$47</f>
        <v>Section 404-C: Capitalised proportions (CDCM)</v>
      </c>
    </row>
    <row r="103" spans="6:7" ht="15.75" thickTop="1" x14ac:dyDescent="0.25">
      <c r="F103" s="85" t="s">
        <v>25</v>
      </c>
      <c r="G103" s="81" t="str">
        <f>'Rev allocation'!$C$16</f>
        <v>Section 405-A: Breakdown of allowed revenue</v>
      </c>
    </row>
    <row r="104" spans="6:7" x14ac:dyDescent="0.2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2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25">
      <c r="F106" s="86" t="s">
        <v>483</v>
      </c>
      <c r="G106" s="81" t="str">
        <f>'Rev allocation'!$C$56</f>
        <v>Section 405-D: Revenue to share</v>
      </c>
    </row>
    <row r="107" spans="6:7" x14ac:dyDescent="0.25">
      <c r="F107" s="86" t="s">
        <v>483</v>
      </c>
      <c r="G107" s="81" t="str">
        <f>'Rev allocation'!$C$72</f>
        <v>Section 405-E: Additional DNO revenue shares</v>
      </c>
    </row>
    <row r="108" spans="6:7" x14ac:dyDescent="0.25">
      <c r="F108" s="86" t="s">
        <v>483</v>
      </c>
      <c r="G108" s="81" t="str">
        <f>'Rev allocation'!$C$80</f>
        <v>Section 405-F: Revenue allocation</v>
      </c>
    </row>
    <row r="109" spans="6:7" x14ac:dyDescent="0.25">
      <c r="F109" s="86" t="s">
        <v>483</v>
      </c>
      <c r="G109" s="81" t="str">
        <f>'Rev allocation'!$C$90</f>
        <v>Section 405-G: Revenue allocation</v>
      </c>
    </row>
    <row r="110" spans="6:7" x14ac:dyDescent="0.25">
      <c r="F110" s="86" t="s">
        <v>483</v>
      </c>
      <c r="G110" s="81" t="str">
        <f>'Rev allocation'!$C$126</f>
        <v>Section 405-H: Revenue per unit</v>
      </c>
    </row>
    <row r="111" spans="6:7" x14ac:dyDescent="0.25">
      <c r="F111" s="86" t="s">
        <v>483</v>
      </c>
      <c r="G111" s="81" t="str">
        <f>'Rev allocation'!$C$142</f>
        <v>Section 405-I: Shares of revenue per unit</v>
      </c>
    </row>
    <row r="112" spans="6:7" x14ac:dyDescent="0.25">
      <c r="F112" s="86" t="s">
        <v>483</v>
      </c>
      <c r="G112" s="81" t="str">
        <f>'Rev allocation'!$C$156</f>
        <v>Section 405-J: U</v>
      </c>
    </row>
    <row r="113" spans="6:7" ht="15.75" thickBot="1" x14ac:dyDescent="0.3">
      <c r="F113" s="86" t="s">
        <v>483</v>
      </c>
      <c r="G113" s="81" t="str">
        <f>'Rev allocation'!$C$160</f>
        <v>Section 405-K: Extended network level allocation (EDCM only)</v>
      </c>
    </row>
    <row r="114" spans="6:7" ht="15.75" thickTop="1" x14ac:dyDescent="0.25">
      <c r="F114" s="85" t="s">
        <v>312</v>
      </c>
      <c r="G114" s="81" t="str">
        <f>Direct!$C$18</f>
        <v>Section 406-A: Removal of negative expenditure</v>
      </c>
    </row>
    <row r="115" spans="6:7" ht="15.75" thickBot="1" x14ac:dyDescent="0.3">
      <c r="F115" s="86" t="s">
        <v>483</v>
      </c>
      <c r="G115" s="81" t="str">
        <f>Direct!$C$32</f>
        <v>Section 406-B: Direct share of positive expenditure</v>
      </c>
    </row>
    <row r="116" spans="6:7" ht="15.75" thickTop="1" x14ac:dyDescent="0.25">
      <c r="F116" s="85" t="s">
        <v>313</v>
      </c>
      <c r="G116" s="81" t="str">
        <f>'EDCM discounts'!$C$16</f>
        <v>Section 407-A: Allocation percentages</v>
      </c>
    </row>
    <row r="117" spans="6:7" x14ac:dyDescent="0.25">
      <c r="F117" s="86" t="s">
        <v>483</v>
      </c>
      <c r="G117" s="81" t="str">
        <f>'EDCM discounts'!$C$32</f>
        <v>Section 407-B: S</v>
      </c>
    </row>
    <row r="118" spans="6:7" x14ac:dyDescent="0.25">
      <c r="F118" s="86" t="s">
        <v>483</v>
      </c>
      <c r="G118" s="81" t="str">
        <f>'EDCM discounts'!$C$50</f>
        <v>Section 407-C: P</v>
      </c>
    </row>
    <row r="119" spans="6:7" x14ac:dyDescent="0.25">
      <c r="F119" s="86" t="s">
        <v>483</v>
      </c>
      <c r="G119" s="81" t="str">
        <f>'EDCM discounts'!$C$62</f>
        <v>Section 407-D: P adder</v>
      </c>
    </row>
    <row r="120" spans="6:7" x14ac:dyDescent="0.25">
      <c r="F120" s="86" t="s">
        <v>483</v>
      </c>
      <c r="G120" s="81" t="str">
        <f>'EDCM discounts'!$C$79</f>
        <v>Section 407-E: U</v>
      </c>
    </row>
    <row r="121" spans="6:7" x14ac:dyDescent="0.25">
      <c r="F121" s="86" t="s">
        <v>483</v>
      </c>
      <c r="G121" s="81" t="str">
        <f>'EDCM discounts'!$C$91</f>
        <v>Section 407-F: EDCM user discounts (before cap)</v>
      </c>
    </row>
    <row r="122" spans="6:7" ht="15.75" thickBot="1" x14ac:dyDescent="0.3">
      <c r="F122" s="86" t="s">
        <v>483</v>
      </c>
      <c r="G122" s="81" t="str">
        <f>'EDCM discounts'!$C$100</f>
        <v>Section 407-G: EDCM user discounts</v>
      </c>
    </row>
    <row r="123" spans="6:7" ht="15.75" thickTop="1" x14ac:dyDescent="0.25">
      <c r="F123" s="85" t="s">
        <v>26</v>
      </c>
      <c r="G123" s="81" t="str">
        <f>'CDCM discounts'!$C$15</f>
        <v>Section 408-A: Allocation percentages</v>
      </c>
    </row>
    <row r="124" spans="6:7" x14ac:dyDescent="0.2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.75" thickBot="1" x14ac:dyDescent="0.3">
      <c r="F125" s="86" t="s">
        <v>483</v>
      </c>
      <c r="G125" s="81" t="str">
        <f>'CDCM discounts'!$C$33</f>
        <v>Section 408-C: PCDM user discounts for CDCM</v>
      </c>
    </row>
    <row r="126" spans="6:7" ht="15.75" thickTop="1" x14ac:dyDescent="0.25">
      <c r="F126" s="87" t="s">
        <v>512</v>
      </c>
      <c r="G126" s="81" t="str">
        <f>'Output to other models'!$C$15</f>
        <v>Output 401-A: PCDM user discount for CDCM</v>
      </c>
    </row>
    <row r="127" spans="6:7" x14ac:dyDescent="0.25">
      <c r="F127" s="88" t="s">
        <v>483</v>
      </c>
      <c r="G127" s="81" t="str">
        <f>'Output to other models'!$C$25</f>
        <v>Output 401-B: PCDM user discount for EDCM</v>
      </c>
    </row>
    <row r="129" spans="2:7" x14ac:dyDescent="0.25">
      <c r="B129" s="68" t="s">
        <v>30</v>
      </c>
      <c r="C129" s="68"/>
      <c r="D129" s="68"/>
      <c r="E129" s="68"/>
      <c r="F129" s="68"/>
      <c r="G129" s="68"/>
    </row>
  </sheetData>
  <sheetProtection sheet="1" objects="1" scenarios="1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667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613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2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98" t="s">
        <v>658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2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0" t="s">
        <v>668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101" t="s">
        <v>630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2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565</v>
      </c>
    </row>
    <row r="28" spans="1:15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1" t="s">
        <v>631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2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565</v>
      </c>
    </row>
    <row r="35" spans="1:15" x14ac:dyDescent="0.2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565</v>
      </c>
    </row>
    <row r="36" spans="1:15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31"/>
      <c r="B37" s="31"/>
      <c r="C37" s="101" t="s">
        <v>632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2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25">
      <c r="A39" s="31"/>
      <c r="B39" s="31"/>
      <c r="C39" s="100"/>
      <c r="D39" s="100" t="s">
        <v>673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2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2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2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2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2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2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2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724</v>
      </c>
      <c r="I47" s="104"/>
      <c r="J47" s="104"/>
      <c r="K47" s="104"/>
      <c r="L47" s="104"/>
      <c r="M47" s="104"/>
      <c r="N47" s="59"/>
      <c r="O47" s="31"/>
    </row>
    <row r="48" spans="1:15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31"/>
      <c r="D51" s="31"/>
      <c r="E51" s="110" t="s">
        <v>725</v>
      </c>
      <c r="F51" s="31"/>
      <c r="G51" s="103" t="s">
        <v>181</v>
      </c>
      <c r="H51" s="8" t="s">
        <v>724</v>
      </c>
      <c r="I51" s="104"/>
      <c r="J51" s="104"/>
      <c r="K51" s="104"/>
      <c r="L51" s="104"/>
      <c r="M51" s="104"/>
      <c r="N51" s="59"/>
      <c r="O51" s="31"/>
    </row>
    <row r="52" spans="1:15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2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2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2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2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2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2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2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2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2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2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2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2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2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2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2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2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2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2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2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2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2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2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2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2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25">
      <c r="A86" s="31"/>
      <c r="B86" s="31"/>
      <c r="C86" s="31"/>
      <c r="D86" s="31"/>
      <c r="E86" s="31"/>
      <c r="F86" s="110" t="s">
        <v>727</v>
      </c>
      <c r="G86" s="110" t="s">
        <v>354</v>
      </c>
      <c r="H86" s="11" t="s">
        <v>724</v>
      </c>
      <c r="I86" s="115" t="s">
        <v>314</v>
      </c>
      <c r="J86" s="114"/>
      <c r="K86" s="114"/>
      <c r="L86" s="114"/>
      <c r="M86" s="114"/>
      <c r="N86" s="59"/>
      <c r="O86" s="31" t="s">
        <v>734</v>
      </c>
    </row>
    <row r="87" spans="1:15" x14ac:dyDescent="0.25">
      <c r="A87" s="31"/>
      <c r="B87" s="31"/>
      <c r="C87" s="31"/>
      <c r="D87" s="31"/>
      <c r="E87" s="31"/>
      <c r="F87" s="110" t="s">
        <v>726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734</v>
      </c>
    </row>
    <row r="88" spans="1:15" x14ac:dyDescent="0.25">
      <c r="A88" s="31"/>
      <c r="B88" s="31"/>
      <c r="C88" s="31"/>
      <c r="D88" s="31"/>
      <c r="E88" s="31"/>
      <c r="F88" s="111" t="s">
        <v>754</v>
      </c>
      <c r="G88" s="112" t="s">
        <v>354</v>
      </c>
      <c r="H88" s="12" t="s">
        <v>724</v>
      </c>
      <c r="I88" s="115" t="s">
        <v>314</v>
      </c>
      <c r="J88" s="114"/>
      <c r="K88" s="114"/>
      <c r="L88" s="114"/>
      <c r="M88" s="114"/>
      <c r="N88" s="59"/>
      <c r="O88" s="31" t="s">
        <v>753</v>
      </c>
    </row>
    <row r="89" spans="1:15" x14ac:dyDescent="0.2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1" t="s">
        <v>614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2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2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2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2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727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726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12" t="s">
        <v>754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25">
      <c r="A132" s="31"/>
      <c r="B132" s="31"/>
      <c r="C132" s="101" t="s">
        <v>615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2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2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25">
      <c r="A135" s="31"/>
      <c r="B135" s="31"/>
      <c r="C135" s="100"/>
      <c r="D135" s="100" t="s">
        <v>674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2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2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2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25">
      <c r="A141" s="105"/>
      <c r="B141" s="31"/>
      <c r="C141" s="31"/>
      <c r="D141" s="31"/>
      <c r="E141" s="108" t="s">
        <v>677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2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2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2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2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2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2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2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2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727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734</v>
      </c>
    </row>
    <row r="175" spans="1:15" x14ac:dyDescent="0.25">
      <c r="A175" s="31"/>
      <c r="B175" s="31"/>
      <c r="C175" s="31"/>
      <c r="D175" s="31"/>
      <c r="E175" s="31"/>
      <c r="F175" s="103" t="s">
        <v>726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734</v>
      </c>
    </row>
    <row r="176" spans="1:15" x14ac:dyDescent="0.25">
      <c r="A176" s="31"/>
      <c r="B176" s="31"/>
      <c r="C176" s="31"/>
      <c r="D176" s="31"/>
      <c r="E176" s="31"/>
      <c r="F176" s="112" t="s">
        <v>754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753</v>
      </c>
    </row>
    <row r="177" spans="1:15" x14ac:dyDescent="0.2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25">
      <c r="A178" s="31"/>
      <c r="B178" s="31"/>
      <c r="C178" s="101" t="s">
        <v>664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2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25">
      <c r="A180" s="31"/>
      <c r="B180" s="31"/>
      <c r="C180" s="100"/>
      <c r="D180" s="100" t="s">
        <v>675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2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2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25">
      <c r="A189" s="105"/>
      <c r="B189" s="31"/>
      <c r="C189" s="31"/>
      <c r="D189" s="31"/>
      <c r="E189" s="108" t="s">
        <v>676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2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2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2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2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2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2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2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2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25">
      <c r="A276" s="31"/>
      <c r="B276" s="31"/>
      <c r="C276" s="101" t="s">
        <v>681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2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25">
      <c r="A278" s="31"/>
      <c r="B278" s="31"/>
      <c r="C278" s="100"/>
      <c r="D278" s="100" t="s">
        <v>678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25">
      <c r="A279" s="31"/>
      <c r="B279" s="31"/>
      <c r="C279" s="100"/>
      <c r="D279" s="100" t="s">
        <v>679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2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2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25">
      <c r="A288" s="105"/>
      <c r="B288" s="31"/>
      <c r="C288" s="31"/>
      <c r="D288" s="31"/>
      <c r="E288" s="108" t="s">
        <v>680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2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2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2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2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2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2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2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2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2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2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2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2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2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2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2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2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2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2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2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2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2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2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2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2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2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2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2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2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2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2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2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2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2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2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2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31"/>
      <c r="B375" s="31"/>
      <c r="C375" s="101" t="s">
        <v>682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2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25">
      <c r="A377" s="31"/>
      <c r="B377" s="31"/>
      <c r="C377" s="100"/>
      <c r="D377" s="100" t="s">
        <v>683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2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25">
      <c r="A379" s="105"/>
      <c r="B379" s="31"/>
      <c r="C379" s="31"/>
      <c r="D379" s="100"/>
      <c r="E379" s="108" t="s">
        <v>684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566</v>
      </c>
    </row>
    <row r="380" spans="1:15" x14ac:dyDescent="0.2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2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2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2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31"/>
      <c r="B384" s="31"/>
      <c r="C384" s="101" t="s">
        <v>685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2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105"/>
      <c r="B388" s="31"/>
      <c r="C388" s="31"/>
      <c r="D388" s="100"/>
      <c r="E388" s="108" t="s">
        <v>686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566</v>
      </c>
    </row>
    <row r="389" spans="1:15" x14ac:dyDescent="0.2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2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2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2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25">
      <c r="A393" s="31"/>
      <c r="B393" s="31"/>
      <c r="C393" s="101" t="s">
        <v>616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2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665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 t="s">
        <v>666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45" x14ac:dyDescent="0.2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565</v>
      </c>
    </row>
    <row r="399" spans="1:15" x14ac:dyDescent="0.2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2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2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2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2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2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2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24" t="s">
        <v>748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2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E410" t="s">
        <v>746</v>
      </c>
      <c r="G410" t="s">
        <v>747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scenarios="1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H19" sqref="H1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659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617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105"/>
      <c r="B19" s="31"/>
      <c r="C19" s="31"/>
      <c r="D19" s="31"/>
      <c r="E19" s="103" t="s">
        <v>43</v>
      </c>
      <c r="F19" s="31"/>
      <c r="G19" s="103" t="s">
        <v>44</v>
      </c>
      <c r="H19" s="20">
        <v>2.8590723728965615E-2</v>
      </c>
      <c r="I19" s="106" t="s">
        <v>314</v>
      </c>
      <c r="J19" s="116"/>
      <c r="K19" s="116"/>
      <c r="L19" s="116"/>
      <c r="M19" s="116"/>
      <c r="N19" s="59"/>
      <c r="O19" s="103" t="s">
        <v>596</v>
      </c>
    </row>
    <row r="20" spans="1:15" x14ac:dyDescent="0.2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1" t="s">
        <v>618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2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105"/>
      <c r="B26" s="31"/>
      <c r="C26" s="31"/>
      <c r="D26" s="31"/>
      <c r="E26" s="103" t="s">
        <v>45</v>
      </c>
      <c r="F26" s="31"/>
      <c r="G26" s="103" t="s">
        <v>44</v>
      </c>
      <c r="H26" s="20">
        <v>0.88780601213096844</v>
      </c>
      <c r="I26" s="106" t="s">
        <v>314</v>
      </c>
      <c r="J26" s="116"/>
      <c r="K26" s="116"/>
      <c r="L26" s="116"/>
      <c r="M26" s="116"/>
      <c r="N26" s="59"/>
      <c r="O26" s="103" t="s">
        <v>597</v>
      </c>
    </row>
    <row r="27" spans="1:15" x14ac:dyDescent="0.2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2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619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709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598</v>
      </c>
    </row>
    <row r="38" spans="1:15" x14ac:dyDescent="0.25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>
        <v>250368020.43029985</v>
      </c>
      <c r="I38" s="104"/>
      <c r="J38" s="104"/>
      <c r="K38" s="104"/>
      <c r="L38" s="104"/>
      <c r="M38" s="104"/>
      <c r="N38" s="59"/>
      <c r="O38" s="31"/>
    </row>
    <row r="39" spans="1:15" x14ac:dyDescent="0.25">
      <c r="A39" s="31"/>
      <c r="B39" s="31"/>
      <c r="C39" s="31"/>
      <c r="D39" s="31"/>
      <c r="E39" s="31"/>
      <c r="F39" s="103" t="s">
        <v>36</v>
      </c>
      <c r="G39" s="103" t="s">
        <v>439</v>
      </c>
      <c r="H39" s="22">
        <v>105727471.31102958</v>
      </c>
      <c r="I39" s="104"/>
      <c r="J39" s="104"/>
      <c r="K39" s="104"/>
      <c r="L39" s="104"/>
      <c r="M39" s="104"/>
      <c r="N39" s="59"/>
      <c r="O39" s="31"/>
    </row>
    <row r="40" spans="1:15" x14ac:dyDescent="0.25">
      <c r="A40" s="31"/>
      <c r="B40" s="31"/>
      <c r="C40" s="31"/>
      <c r="D40" s="31"/>
      <c r="E40" s="31"/>
      <c r="F40" s="103" t="s">
        <v>37</v>
      </c>
      <c r="G40" s="103" t="s">
        <v>439</v>
      </c>
      <c r="H40" s="22">
        <v>498894660.34309608</v>
      </c>
      <c r="I40" s="104"/>
      <c r="J40" s="104"/>
      <c r="K40" s="104"/>
      <c r="L40" s="104"/>
      <c r="M40" s="104"/>
      <c r="N40" s="59"/>
      <c r="O40" s="31"/>
    </row>
    <row r="41" spans="1:15" x14ac:dyDescent="0.25">
      <c r="A41" s="31"/>
      <c r="B41" s="31"/>
      <c r="C41" s="31"/>
      <c r="D41" s="31"/>
      <c r="E41" s="31"/>
      <c r="F41" s="103" t="s">
        <v>38</v>
      </c>
      <c r="G41" s="103" t="s">
        <v>439</v>
      </c>
      <c r="H41" s="22">
        <v>194844806.37666956</v>
      </c>
      <c r="I41" s="104"/>
      <c r="J41" s="104"/>
      <c r="K41" s="104"/>
      <c r="L41" s="104"/>
      <c r="M41" s="104"/>
      <c r="N41" s="59"/>
      <c r="O41" s="31"/>
    </row>
    <row r="42" spans="1:15" x14ac:dyDescent="0.25">
      <c r="A42" s="31"/>
      <c r="B42" s="31"/>
      <c r="C42" s="31"/>
      <c r="D42" s="31"/>
      <c r="E42" s="31"/>
      <c r="F42" s="112" t="s">
        <v>39</v>
      </c>
      <c r="G42" s="112" t="s">
        <v>439</v>
      </c>
      <c r="H42" s="23">
        <v>0</v>
      </c>
      <c r="I42" s="104"/>
      <c r="J42" s="104"/>
      <c r="K42" s="104"/>
      <c r="L42" s="104"/>
      <c r="M42" s="104"/>
      <c r="N42" s="59"/>
      <c r="O42" s="31"/>
    </row>
    <row r="43" spans="1:15" x14ac:dyDescent="0.2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125"/>
      <c r="B44" s="31"/>
      <c r="C44" s="101" t="s">
        <v>772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2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25"/>
      <c r="B46" s="31"/>
      <c r="C46" s="31"/>
      <c r="D46" s="100" t="s">
        <v>773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25">
      <c r="A47" s="125"/>
      <c r="B47" s="31"/>
      <c r="C47" s="31"/>
      <c r="D47" s="100" t="s">
        <v>782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2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126"/>
      <c r="B49" s="31"/>
      <c r="C49" s="31"/>
      <c r="D49" s="31"/>
      <c r="E49" s="103" t="s">
        <v>754</v>
      </c>
      <c r="F49" s="31"/>
      <c r="G49" s="103" t="s">
        <v>439</v>
      </c>
      <c r="H49" s="22">
        <v>2505827.7034732956</v>
      </c>
      <c r="I49" s="127" t="s">
        <v>314</v>
      </c>
      <c r="J49" s="104"/>
      <c r="K49" s="104"/>
      <c r="L49" s="104"/>
      <c r="M49" s="104"/>
      <c r="N49" s="59"/>
      <c r="O49" s="128" t="s">
        <v>781</v>
      </c>
    </row>
    <row r="50" spans="1:15" x14ac:dyDescent="0.2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101" t="s">
        <v>758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2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 t="s">
        <v>692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25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>
        <v>136474365.80743289</v>
      </c>
      <c r="I56" s="127" t="s">
        <v>314</v>
      </c>
      <c r="J56" s="104"/>
      <c r="K56" s="104"/>
      <c r="L56" s="104"/>
      <c r="M56" s="104"/>
      <c r="N56" s="59"/>
      <c r="O56" s="128" t="s">
        <v>567</v>
      </c>
    </row>
    <row r="57" spans="1:15" x14ac:dyDescent="0.2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25">
      <c r="A58" s="31"/>
      <c r="B58" s="98" t="s">
        <v>776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25">
      <c r="A60" s="31"/>
      <c r="B60" s="31"/>
      <c r="C60" s="100" t="s">
        <v>774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2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775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777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105"/>
      <c r="B66" s="31"/>
      <c r="C66" s="31"/>
      <c r="D66" s="31"/>
      <c r="E66" s="103" t="s">
        <v>778</v>
      </c>
      <c r="F66" s="31"/>
      <c r="G66" s="103" t="s">
        <v>179</v>
      </c>
      <c r="H66" s="22">
        <v>208.59200000000001</v>
      </c>
      <c r="I66" s="106" t="s">
        <v>314</v>
      </c>
      <c r="J66" s="116"/>
      <c r="K66" s="116"/>
      <c r="L66" s="116"/>
      <c r="M66" s="116"/>
      <c r="N66" s="59"/>
      <c r="O66" s="128" t="s">
        <v>781</v>
      </c>
    </row>
    <row r="67" spans="1:15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25">
      <c r="A68" s="105"/>
      <c r="B68" s="31"/>
      <c r="C68" s="31"/>
      <c r="D68" s="31"/>
      <c r="E68" s="103" t="s">
        <v>779</v>
      </c>
      <c r="F68" s="31"/>
      <c r="G68" s="103" t="s">
        <v>179</v>
      </c>
      <c r="H68" s="22">
        <v>397.46468069109636</v>
      </c>
      <c r="I68" s="106" t="s">
        <v>314</v>
      </c>
      <c r="J68" s="116"/>
      <c r="K68" s="116"/>
      <c r="L68" s="116"/>
      <c r="M68" s="116"/>
      <c r="N68" s="59"/>
      <c r="O68" s="128" t="s">
        <v>781</v>
      </c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100" t="s">
        <v>687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25">
      <c r="A74" s="31"/>
      <c r="B74" s="31"/>
      <c r="C74" s="101" t="s">
        <v>759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2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25">
      <c r="A76" s="31"/>
      <c r="B76" s="31"/>
      <c r="C76" s="31"/>
      <c r="D76" s="100" t="s">
        <v>694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25">
      <c r="A77" s="31"/>
      <c r="B77" s="31"/>
      <c r="C77" s="31"/>
      <c r="D77" s="100" t="s">
        <v>688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2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568</v>
      </c>
    </row>
    <row r="80" spans="1:15" x14ac:dyDescent="0.2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v>2564.6932808762817</v>
      </c>
      <c r="I80" s="104"/>
      <c r="J80" s="104"/>
      <c r="K80" s="104"/>
      <c r="L80" s="104"/>
      <c r="M80" s="10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v>154443.4835</v>
      </c>
      <c r="I81" s="104"/>
      <c r="J81" s="104"/>
      <c r="K81" s="104"/>
      <c r="L81" s="104"/>
      <c r="M81" s="10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v>73881</v>
      </c>
      <c r="I82" s="104"/>
      <c r="J82" s="104"/>
      <c r="K82" s="104"/>
      <c r="L82" s="104"/>
      <c r="M82" s="10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v>2215.6937900145213</v>
      </c>
      <c r="I83" s="104"/>
      <c r="J83" s="104"/>
      <c r="K83" s="104"/>
      <c r="L83" s="104"/>
      <c r="M83" s="10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v>3922.5113724006656</v>
      </c>
      <c r="I84" s="104"/>
      <c r="J84" s="104"/>
      <c r="K84" s="104"/>
      <c r="L84" s="104"/>
      <c r="M84" s="10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v>9943.389729985478</v>
      </c>
      <c r="I85" s="104"/>
      <c r="J85" s="104"/>
      <c r="K85" s="104"/>
      <c r="L85" s="104"/>
      <c r="M85" s="104"/>
      <c r="N85" s="59"/>
      <c r="O85" s="31"/>
    </row>
    <row r="86" spans="1:15" x14ac:dyDescent="0.25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v>1426435.6500000001</v>
      </c>
      <c r="I86" s="104"/>
      <c r="J86" s="104"/>
      <c r="K86" s="104"/>
      <c r="L86" s="104"/>
      <c r="M86" s="104"/>
      <c r="N86" s="59"/>
      <c r="O86" s="31"/>
    </row>
    <row r="87" spans="1:15" x14ac:dyDescent="0.25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v>1581</v>
      </c>
      <c r="I87" s="104"/>
      <c r="J87" s="104"/>
      <c r="K87" s="104"/>
      <c r="L87" s="104"/>
      <c r="M87" s="104"/>
      <c r="N87" s="59"/>
      <c r="O87" s="31"/>
    </row>
    <row r="88" spans="1:15" x14ac:dyDescent="0.25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v>2359</v>
      </c>
      <c r="I88" s="104"/>
      <c r="J88" s="104"/>
      <c r="K88" s="104"/>
      <c r="L88" s="104"/>
      <c r="M88" s="104"/>
      <c r="N88" s="59"/>
      <c r="O88" s="31"/>
    </row>
    <row r="89" spans="1:15" x14ac:dyDescent="0.25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v>5832</v>
      </c>
      <c r="I89" s="104"/>
      <c r="J89" s="104"/>
      <c r="K89" s="104"/>
      <c r="L89" s="104"/>
      <c r="M89" s="104"/>
      <c r="N89" s="59"/>
      <c r="O89" s="31"/>
    </row>
    <row r="90" spans="1:15" x14ac:dyDescent="0.25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v>9447</v>
      </c>
      <c r="I90" s="104"/>
      <c r="J90" s="104"/>
      <c r="K90" s="104"/>
      <c r="L90" s="104"/>
      <c r="M90" s="104"/>
      <c r="N90" s="59"/>
      <c r="O90" s="31"/>
    </row>
    <row r="91" spans="1:15" x14ac:dyDescent="0.25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v>16239</v>
      </c>
      <c r="I91" s="104"/>
      <c r="J91" s="104"/>
      <c r="K91" s="104"/>
      <c r="L91" s="104"/>
      <c r="M91" s="104"/>
      <c r="N91" s="59"/>
      <c r="O91" s="31"/>
    </row>
    <row r="92" spans="1:15" x14ac:dyDescent="0.25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v>0</v>
      </c>
      <c r="I92" s="104"/>
      <c r="J92" s="104"/>
      <c r="K92" s="104"/>
      <c r="L92" s="104"/>
      <c r="M92" s="104"/>
      <c r="N92" s="59"/>
      <c r="O92" s="31"/>
    </row>
    <row r="93" spans="1:15" x14ac:dyDescent="0.25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v>5256.3909715199998</v>
      </c>
      <c r="I93" s="104"/>
      <c r="J93" s="104"/>
      <c r="K93" s="104"/>
      <c r="L93" s="104"/>
      <c r="M93" s="104"/>
      <c r="N93" s="59"/>
      <c r="O93" s="31"/>
    </row>
    <row r="94" spans="1:15" x14ac:dyDescent="0.25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v>7.4320000000000004</v>
      </c>
      <c r="I94" s="104"/>
      <c r="J94" s="104"/>
      <c r="K94" s="104"/>
      <c r="L94" s="104"/>
      <c r="M94" s="104"/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v>5087</v>
      </c>
      <c r="I95" s="104"/>
      <c r="J95" s="104"/>
      <c r="K95" s="104"/>
      <c r="L95" s="104"/>
      <c r="M95" s="104"/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v>8.4</v>
      </c>
      <c r="I96" s="104"/>
      <c r="J96" s="104"/>
      <c r="K96" s="104"/>
      <c r="L96" s="104"/>
      <c r="M96" s="104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v>63676</v>
      </c>
      <c r="I97" s="104"/>
      <c r="J97" s="104"/>
      <c r="K97" s="104"/>
      <c r="L97" s="104"/>
      <c r="M97" s="104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v>64455</v>
      </c>
      <c r="I98" s="104"/>
      <c r="J98" s="104"/>
      <c r="K98" s="104"/>
      <c r="L98" s="104"/>
      <c r="M98" s="104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v>6717.7341742693161</v>
      </c>
      <c r="I99" s="104"/>
      <c r="J99" s="104"/>
      <c r="K99" s="104"/>
      <c r="L99" s="104"/>
      <c r="M99" s="104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v>1533.6935269704331</v>
      </c>
      <c r="I100" s="104"/>
      <c r="J100" s="104"/>
      <c r="K100" s="104"/>
      <c r="L100" s="104"/>
      <c r="M100" s="104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v>0</v>
      </c>
      <c r="I101" s="104"/>
      <c r="J101" s="104"/>
      <c r="K101" s="104"/>
      <c r="L101" s="104"/>
      <c r="M101" s="104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v>564</v>
      </c>
      <c r="I102" s="104"/>
      <c r="J102" s="104"/>
      <c r="K102" s="104"/>
      <c r="L102" s="104"/>
      <c r="M102" s="104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v>6731</v>
      </c>
      <c r="I103" s="104"/>
      <c r="J103" s="104"/>
      <c r="K103" s="104"/>
      <c r="L103" s="104"/>
      <c r="M103" s="104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v>53</v>
      </c>
      <c r="I104" s="104"/>
      <c r="J104" s="104"/>
      <c r="K104" s="104"/>
      <c r="L104" s="104"/>
      <c r="M104" s="104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v>4367</v>
      </c>
      <c r="I105" s="104"/>
      <c r="J105" s="104"/>
      <c r="K105" s="104"/>
      <c r="L105" s="104"/>
      <c r="M105" s="104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v>5707</v>
      </c>
      <c r="I106" s="104"/>
      <c r="J106" s="104"/>
      <c r="K106" s="104"/>
      <c r="L106" s="104"/>
      <c r="M106" s="104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v>6942</v>
      </c>
      <c r="I107" s="104"/>
      <c r="J107" s="104"/>
      <c r="K107" s="104"/>
      <c r="L107" s="104"/>
      <c r="M107" s="104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v>0</v>
      </c>
      <c r="I108" s="104"/>
      <c r="J108" s="104"/>
      <c r="K108" s="104"/>
      <c r="L108" s="104"/>
      <c r="M108" s="104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v>517</v>
      </c>
      <c r="I109" s="104"/>
      <c r="J109" s="104"/>
      <c r="K109" s="104"/>
      <c r="L109" s="104"/>
      <c r="M109" s="104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v>1241</v>
      </c>
      <c r="I110" s="104"/>
      <c r="J110" s="104"/>
      <c r="K110" s="104"/>
      <c r="L110" s="104"/>
      <c r="M110" s="104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v>113</v>
      </c>
      <c r="I111" s="104"/>
      <c r="J111" s="104"/>
      <c r="K111" s="104"/>
      <c r="L111" s="104"/>
      <c r="M111" s="104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v>575</v>
      </c>
      <c r="I112" s="104"/>
      <c r="J112" s="104"/>
      <c r="K112" s="104"/>
      <c r="L112" s="104"/>
      <c r="M112" s="104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v>977</v>
      </c>
      <c r="I113" s="104"/>
      <c r="J113" s="104"/>
      <c r="K113" s="104"/>
      <c r="L113" s="104"/>
      <c r="M113" s="104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v>6057</v>
      </c>
      <c r="I114" s="104"/>
      <c r="J114" s="104"/>
      <c r="K114" s="104"/>
      <c r="L114" s="104"/>
      <c r="M114" s="104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v>8864</v>
      </c>
      <c r="I116" s="104"/>
      <c r="J116" s="104"/>
      <c r="K116" s="104"/>
      <c r="L116" s="104"/>
      <c r="M116" s="104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v>8491</v>
      </c>
      <c r="I117" s="104"/>
      <c r="J117" s="104"/>
      <c r="K117" s="104"/>
      <c r="L117" s="104"/>
      <c r="M117" s="104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v>7078</v>
      </c>
      <c r="I118" s="104"/>
      <c r="J118" s="104"/>
      <c r="K118" s="104"/>
      <c r="L118" s="104"/>
      <c r="M118" s="104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v>1663</v>
      </c>
      <c r="I119" s="104"/>
      <c r="J119" s="104"/>
      <c r="K119" s="104"/>
      <c r="L119" s="104"/>
      <c r="M119" s="104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v>330.39199999999994</v>
      </c>
      <c r="I120" s="104"/>
      <c r="J120" s="104"/>
      <c r="K120" s="104"/>
      <c r="L120" s="104"/>
      <c r="M120" s="104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v>26.745000000000001</v>
      </c>
      <c r="I121" s="104"/>
      <c r="J121" s="104"/>
      <c r="K121" s="104"/>
      <c r="L121" s="104"/>
      <c r="M121" s="104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v>375.05500000000001</v>
      </c>
      <c r="I122" s="104"/>
      <c r="J122" s="104"/>
      <c r="K122" s="104"/>
      <c r="L122" s="104"/>
      <c r="M122" s="104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v>634.36099999999999</v>
      </c>
      <c r="I123" s="104"/>
      <c r="J123" s="104"/>
      <c r="K123" s="104"/>
      <c r="L123" s="104"/>
      <c r="M123" s="104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v>4056</v>
      </c>
      <c r="I124" s="104"/>
      <c r="J124" s="104"/>
      <c r="K124" s="104"/>
      <c r="L124" s="104"/>
      <c r="M124" s="104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v>164</v>
      </c>
      <c r="I125" s="104"/>
      <c r="J125" s="104"/>
      <c r="K125" s="104"/>
      <c r="L125" s="104"/>
      <c r="M125" s="104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v>5844</v>
      </c>
      <c r="I126" s="104"/>
      <c r="J126" s="104"/>
      <c r="K126" s="104"/>
      <c r="L126" s="104"/>
      <c r="M126" s="104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v>1950</v>
      </c>
      <c r="I127" s="104"/>
      <c r="J127" s="104"/>
      <c r="K127" s="104"/>
      <c r="L127" s="104"/>
      <c r="M127" s="104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v>235.97403676948835</v>
      </c>
      <c r="I128" s="104"/>
      <c r="J128" s="104"/>
      <c r="K128" s="104"/>
      <c r="L128" s="104"/>
      <c r="M128" s="104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v>180.24196323051169</v>
      </c>
      <c r="I129" s="104"/>
      <c r="J129" s="104"/>
      <c r="K129" s="104"/>
      <c r="L129" s="104"/>
      <c r="M129" s="104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v>73.972000000000008</v>
      </c>
      <c r="I130" s="104"/>
      <c r="J130" s="104"/>
      <c r="K130" s="104"/>
      <c r="L130" s="104"/>
      <c r="M130" s="104"/>
      <c r="N130" s="59"/>
      <c r="O130" s="31"/>
    </row>
    <row r="131" spans="1:15" x14ac:dyDescent="0.2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v>84.476963230511672</v>
      </c>
      <c r="I131" s="104"/>
      <c r="J131" s="104"/>
      <c r="K131" s="104"/>
      <c r="L131" s="104"/>
      <c r="M131" s="104"/>
      <c r="N131" s="59"/>
      <c r="O131" s="31"/>
    </row>
    <row r="132" spans="1:15" x14ac:dyDescent="0.2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v>367.62103676948828</v>
      </c>
      <c r="I132" s="104"/>
      <c r="J132" s="104"/>
      <c r="K132" s="104"/>
      <c r="L132" s="104"/>
      <c r="M132" s="104"/>
      <c r="N132" s="59"/>
      <c r="O132" s="31"/>
    </row>
    <row r="133" spans="1:15" x14ac:dyDescent="0.2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v>0</v>
      </c>
      <c r="I133" s="104"/>
      <c r="J133" s="104"/>
      <c r="K133" s="104"/>
      <c r="L133" s="104"/>
      <c r="M133" s="104"/>
      <c r="N133" s="59"/>
      <c r="O133" s="31"/>
    </row>
    <row r="134" spans="1:15" x14ac:dyDescent="0.2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v>0</v>
      </c>
      <c r="I134" s="104"/>
      <c r="J134" s="104"/>
      <c r="K134" s="104"/>
      <c r="L134" s="104"/>
      <c r="M134" s="104"/>
      <c r="N134" s="59"/>
      <c r="O134" s="31"/>
    </row>
    <row r="135" spans="1:15" x14ac:dyDescent="0.2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v>256</v>
      </c>
      <c r="I135" s="104"/>
      <c r="J135" s="104"/>
      <c r="K135" s="104"/>
      <c r="L135" s="104"/>
      <c r="M135" s="104"/>
      <c r="N135" s="59"/>
      <c r="O135" s="31"/>
    </row>
    <row r="136" spans="1:15" x14ac:dyDescent="0.2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v>12</v>
      </c>
      <c r="I136" s="104"/>
      <c r="J136" s="104"/>
      <c r="K136" s="104"/>
      <c r="L136" s="104"/>
      <c r="M136" s="104"/>
      <c r="N136" s="59"/>
      <c r="O136" s="31"/>
    </row>
    <row r="137" spans="1:15" x14ac:dyDescent="0.2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v>20</v>
      </c>
      <c r="I137" s="104"/>
      <c r="J137" s="104"/>
      <c r="K137" s="104"/>
      <c r="L137" s="104"/>
      <c r="M137" s="104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v>4</v>
      </c>
      <c r="I138" s="104"/>
      <c r="J138" s="104"/>
      <c r="K138" s="104"/>
      <c r="L138" s="104"/>
      <c r="M138" s="104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v>0</v>
      </c>
      <c r="I139" s="104"/>
      <c r="J139" s="104"/>
      <c r="K139" s="104"/>
      <c r="L139" s="104"/>
      <c r="M139" s="104"/>
      <c r="N139" s="59"/>
      <c r="O139" s="31"/>
    </row>
    <row r="140" spans="1:15" x14ac:dyDescent="0.2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v>124</v>
      </c>
      <c r="I140" s="104"/>
      <c r="J140" s="104"/>
      <c r="K140" s="104"/>
      <c r="L140" s="104"/>
      <c r="M140" s="104"/>
      <c r="N140" s="59"/>
      <c r="O140" s="31"/>
    </row>
    <row r="141" spans="1:15" x14ac:dyDescent="0.2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v>379</v>
      </c>
      <c r="I141" s="104"/>
      <c r="J141" s="104"/>
      <c r="K141" s="104"/>
      <c r="L141" s="104"/>
      <c r="M141" s="104"/>
      <c r="N141" s="59"/>
      <c r="O141" s="31"/>
    </row>
    <row r="142" spans="1:15" x14ac:dyDescent="0.2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v>1058</v>
      </c>
      <c r="I142" s="104"/>
      <c r="J142" s="104"/>
      <c r="K142" s="104"/>
      <c r="L142" s="104"/>
      <c r="M142" s="104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v>13</v>
      </c>
      <c r="I143" s="104"/>
      <c r="J143" s="104"/>
      <c r="K143" s="104"/>
      <c r="L143" s="104"/>
      <c r="M143" s="104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v>147</v>
      </c>
      <c r="I144" s="104"/>
      <c r="J144" s="104"/>
      <c r="K144" s="104"/>
      <c r="L144" s="104"/>
      <c r="M144" s="104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v>169</v>
      </c>
      <c r="I145" s="104"/>
      <c r="J145" s="104"/>
      <c r="K145" s="104"/>
      <c r="L145" s="104"/>
      <c r="M145" s="104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v>197</v>
      </c>
      <c r="I146" s="104"/>
      <c r="J146" s="104"/>
      <c r="K146" s="104"/>
      <c r="L146" s="104"/>
      <c r="M146" s="104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v>353</v>
      </c>
      <c r="I147" s="104"/>
      <c r="J147" s="104"/>
      <c r="K147" s="104"/>
      <c r="L147" s="104"/>
      <c r="M147" s="104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v>8</v>
      </c>
      <c r="I148" s="104"/>
      <c r="J148" s="104"/>
      <c r="K148" s="104"/>
      <c r="L148" s="104"/>
      <c r="M148" s="104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v>598.01499999999999</v>
      </c>
      <c r="I149" s="104"/>
      <c r="J149" s="104"/>
      <c r="K149" s="104"/>
      <c r="L149" s="104"/>
      <c r="M149" s="104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v>129</v>
      </c>
      <c r="I150" s="104"/>
      <c r="J150" s="104"/>
      <c r="K150" s="104"/>
      <c r="L150" s="104"/>
      <c r="M150" s="104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v>1239</v>
      </c>
      <c r="I151" s="104"/>
      <c r="J151" s="104"/>
      <c r="K151" s="104"/>
      <c r="L151" s="104"/>
      <c r="M151" s="104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v>2478</v>
      </c>
      <c r="I152" s="104"/>
      <c r="J152" s="104"/>
      <c r="K152" s="104"/>
      <c r="L152" s="104"/>
      <c r="M152" s="104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v>23.527000000000005</v>
      </c>
      <c r="I153" s="104"/>
      <c r="J153" s="104"/>
      <c r="K153" s="104"/>
      <c r="L153" s="104"/>
      <c r="M153" s="104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v>60.755000000000003</v>
      </c>
      <c r="I154" s="104"/>
      <c r="J154" s="104"/>
      <c r="K154" s="104"/>
      <c r="L154" s="104"/>
      <c r="M154" s="104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v>5.8369999999999997</v>
      </c>
      <c r="I155" s="104"/>
      <c r="J155" s="104"/>
      <c r="K155" s="104"/>
      <c r="L155" s="104"/>
      <c r="M155" s="104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v>80</v>
      </c>
      <c r="I157" s="104"/>
      <c r="J157" s="104"/>
      <c r="K157" s="104"/>
      <c r="L157" s="104"/>
      <c r="M157" s="104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v>379</v>
      </c>
      <c r="I158" s="104"/>
      <c r="J158" s="104"/>
      <c r="K158" s="104"/>
      <c r="L158" s="104"/>
      <c r="M158" s="104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v>79</v>
      </c>
      <c r="I159" s="104"/>
      <c r="J159" s="104"/>
      <c r="K159" s="104"/>
      <c r="L159" s="104"/>
      <c r="M159" s="104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v>186</v>
      </c>
      <c r="I160" s="104"/>
      <c r="J160" s="104"/>
      <c r="K160" s="104"/>
      <c r="L160" s="104"/>
      <c r="M160" s="104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v>0</v>
      </c>
      <c r="I161" s="104"/>
      <c r="J161" s="104"/>
      <c r="K161" s="104"/>
      <c r="L161" s="104"/>
      <c r="M161" s="104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v>365</v>
      </c>
      <c r="I162" s="104"/>
      <c r="J162" s="104"/>
      <c r="K162" s="104"/>
      <c r="L162" s="104"/>
      <c r="M162" s="104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v>803.35</v>
      </c>
      <c r="I163" s="104"/>
      <c r="J163" s="104"/>
      <c r="K163" s="104"/>
      <c r="L163" s="104"/>
      <c r="M163" s="104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>
        <v>1023.3505</v>
      </c>
      <c r="I164" s="104"/>
      <c r="J164" s="104"/>
      <c r="K164" s="104"/>
      <c r="L164" s="104"/>
      <c r="M164" s="104"/>
      <c r="N164" s="59"/>
      <c r="O164" s="31"/>
    </row>
    <row r="165" spans="1:15" x14ac:dyDescent="0.2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25">
      <c r="A166" s="31"/>
      <c r="B166" s="31"/>
      <c r="C166" s="101" t="s">
        <v>760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2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25">
      <c r="A168" s="31"/>
      <c r="B168" s="31"/>
      <c r="C168" s="31"/>
      <c r="D168" s="100" t="s">
        <v>693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2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2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599</v>
      </c>
    </row>
    <row r="171" spans="1:15" x14ac:dyDescent="0.2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v>28282.769999999997</v>
      </c>
      <c r="I171" s="104"/>
      <c r="J171" s="104"/>
      <c r="K171" s="104"/>
      <c r="L171" s="104"/>
      <c r="M171" s="104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v>1015.8699999999998</v>
      </c>
      <c r="I172" s="104"/>
      <c r="J172" s="104"/>
      <c r="K172" s="104"/>
      <c r="L172" s="104"/>
      <c r="M172" s="104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v>2260</v>
      </c>
      <c r="I173" s="104"/>
      <c r="J173" s="104"/>
      <c r="K173" s="104"/>
      <c r="L173" s="104"/>
      <c r="M173" s="104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v>0</v>
      </c>
      <c r="I174" s="104"/>
      <c r="J174" s="104"/>
      <c r="K174" s="104"/>
      <c r="L174" s="104"/>
      <c r="M174" s="104"/>
      <c r="N174" s="59"/>
      <c r="O174" s="31"/>
    </row>
    <row r="175" spans="1:15" x14ac:dyDescent="0.2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v>159241.85999999999</v>
      </c>
      <c r="I175" s="104"/>
      <c r="J175" s="104"/>
      <c r="K175" s="104"/>
      <c r="L175" s="104"/>
      <c r="M175" s="104"/>
      <c r="N175" s="59"/>
      <c r="O175" s="31"/>
    </row>
    <row r="176" spans="1:15" x14ac:dyDescent="0.2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v>0</v>
      </c>
      <c r="I176" s="104"/>
      <c r="J176" s="104"/>
      <c r="K176" s="104"/>
      <c r="L176" s="104"/>
      <c r="M176" s="104"/>
      <c r="N176" s="59"/>
      <c r="O176" s="31"/>
    </row>
    <row r="177" spans="1:15" x14ac:dyDescent="0.2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v>1572.9599999999996</v>
      </c>
      <c r="I177" s="104"/>
      <c r="J177" s="104"/>
      <c r="K177" s="104"/>
      <c r="L177" s="104"/>
      <c r="M177" s="104"/>
      <c r="N177" s="59"/>
      <c r="O177" s="31"/>
    </row>
    <row r="178" spans="1:15" x14ac:dyDescent="0.2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v>9379</v>
      </c>
      <c r="I178" s="104"/>
      <c r="J178" s="104"/>
      <c r="K178" s="104"/>
      <c r="L178" s="104"/>
      <c r="M178" s="104"/>
      <c r="N178" s="59"/>
      <c r="O178" s="31"/>
    </row>
    <row r="179" spans="1:15" x14ac:dyDescent="0.2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v>9717.9999999999982</v>
      </c>
      <c r="I179" s="104"/>
      <c r="J179" s="104"/>
      <c r="K179" s="104"/>
      <c r="L179" s="104"/>
      <c r="M179" s="104"/>
      <c r="N179" s="59"/>
      <c r="O179" s="31"/>
    </row>
    <row r="180" spans="1:15" x14ac:dyDescent="0.2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v>11977.999999999998</v>
      </c>
      <c r="I180" s="104"/>
      <c r="J180" s="104"/>
      <c r="K180" s="104"/>
      <c r="L180" s="104"/>
      <c r="M180" s="104"/>
      <c r="N180" s="59"/>
      <c r="O180" s="31"/>
    </row>
    <row r="181" spans="1:15" x14ac:dyDescent="0.2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v>5243.1999999999989</v>
      </c>
      <c r="I181" s="104"/>
      <c r="J181" s="104"/>
      <c r="K181" s="104"/>
      <c r="L181" s="104"/>
      <c r="M181" s="104"/>
      <c r="N181" s="59"/>
      <c r="O181" s="31"/>
    </row>
    <row r="182" spans="1:15" x14ac:dyDescent="0.2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v>0</v>
      </c>
      <c r="I182" s="104"/>
      <c r="J182" s="104"/>
      <c r="K182" s="104"/>
      <c r="L182" s="104"/>
      <c r="M182" s="104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v>35255.999999999993</v>
      </c>
      <c r="I184" s="104"/>
      <c r="J184" s="104"/>
      <c r="K184" s="104"/>
      <c r="L184" s="104"/>
      <c r="M184" s="10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v>0</v>
      </c>
      <c r="I185" s="104"/>
      <c r="J185" s="104"/>
      <c r="K185" s="104"/>
      <c r="L185" s="104"/>
      <c r="M185" s="10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v>35595</v>
      </c>
      <c r="I186" s="104"/>
      <c r="J186" s="104"/>
      <c r="K186" s="104"/>
      <c r="L186" s="104"/>
      <c r="M186" s="10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v>2263.9041499999998</v>
      </c>
      <c r="I188" s="104"/>
      <c r="J188" s="104"/>
      <c r="K188" s="104"/>
      <c r="L188" s="104"/>
      <c r="M188" s="104"/>
      <c r="N188" s="59"/>
      <c r="O188" s="31"/>
    </row>
    <row r="189" spans="1:15" x14ac:dyDescent="0.2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v>2263.9041499999998</v>
      </c>
      <c r="I189" s="104"/>
      <c r="J189" s="104"/>
      <c r="K189" s="104"/>
      <c r="L189" s="104"/>
      <c r="M189" s="104"/>
      <c r="N189" s="59"/>
      <c r="O189" s="31"/>
    </row>
    <row r="190" spans="1:15" x14ac:dyDescent="0.2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v>83055</v>
      </c>
      <c r="I190" s="104"/>
      <c r="J190" s="104"/>
      <c r="K190" s="104"/>
      <c r="L190" s="104"/>
      <c r="M190" s="10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v>83055</v>
      </c>
      <c r="I191" s="104"/>
      <c r="J191" s="104"/>
      <c r="K191" s="104"/>
      <c r="L191" s="104"/>
      <c r="M191" s="10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v>0</v>
      </c>
      <c r="I192" s="104"/>
      <c r="J192" s="104"/>
      <c r="K192" s="104"/>
      <c r="L192" s="104"/>
      <c r="M192" s="10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v>9478.4399999999987</v>
      </c>
      <c r="I193" s="104"/>
      <c r="J193" s="104"/>
      <c r="K193" s="104"/>
      <c r="L193" s="104"/>
      <c r="M193" s="10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v>12459.831999999997</v>
      </c>
      <c r="I194" s="104"/>
      <c r="J194" s="104"/>
      <c r="K194" s="104"/>
      <c r="L194" s="104"/>
      <c r="M194" s="10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v>0</v>
      </c>
      <c r="I195" s="104"/>
      <c r="J195" s="104"/>
      <c r="K195" s="104"/>
      <c r="L195" s="104"/>
      <c r="M195" s="10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v>10170</v>
      </c>
      <c r="I196" s="104"/>
      <c r="J196" s="104"/>
      <c r="K196" s="104"/>
      <c r="L196" s="104"/>
      <c r="M196" s="10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v>15255</v>
      </c>
      <c r="I197" s="104"/>
      <c r="J197" s="104"/>
      <c r="K197" s="104"/>
      <c r="L197" s="104"/>
      <c r="M197" s="10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v>0</v>
      </c>
      <c r="I198" s="104"/>
      <c r="J198" s="104"/>
      <c r="K198" s="104"/>
      <c r="L198" s="104"/>
      <c r="M198" s="10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v>0</v>
      </c>
      <c r="I199" s="104"/>
      <c r="J199" s="104"/>
      <c r="K199" s="104"/>
      <c r="L199" s="104"/>
      <c r="M199" s="10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v>9478.4399999999987</v>
      </c>
      <c r="I200" s="104"/>
      <c r="J200" s="104"/>
      <c r="K200" s="104"/>
      <c r="L200" s="104"/>
      <c r="M200" s="10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v>13560</v>
      </c>
      <c r="I201" s="104"/>
      <c r="J201" s="104"/>
      <c r="K201" s="104"/>
      <c r="L201" s="104"/>
      <c r="M201" s="10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v>11412.999999999998</v>
      </c>
      <c r="I203" s="104"/>
      <c r="J203" s="104"/>
      <c r="K203" s="104"/>
      <c r="L203" s="104"/>
      <c r="M203" s="10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v>16425.905999999999</v>
      </c>
      <c r="I204" s="104"/>
      <c r="J204" s="104"/>
      <c r="K204" s="104"/>
      <c r="L204" s="104"/>
      <c r="M204" s="10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v>5235.2899999999991</v>
      </c>
      <c r="I207" s="104"/>
      <c r="J207" s="104"/>
      <c r="K207" s="104"/>
      <c r="L207" s="104"/>
      <c r="M207" s="10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v>13132.181999999999</v>
      </c>
      <c r="I208" s="104"/>
      <c r="J208" s="104"/>
      <c r="K208" s="104"/>
      <c r="L208" s="104"/>
      <c r="M208" s="10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v>5666.9499999999989</v>
      </c>
      <c r="I209" s="104"/>
      <c r="J209" s="104"/>
      <c r="K209" s="104"/>
      <c r="L209" s="104"/>
      <c r="M209" s="10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v>13934.255999999998</v>
      </c>
      <c r="I210" s="104"/>
      <c r="J210" s="104"/>
      <c r="K210" s="104"/>
      <c r="L210" s="104"/>
      <c r="M210" s="10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v>101700</v>
      </c>
      <c r="I211" s="104"/>
      <c r="J211" s="104"/>
      <c r="K211" s="104"/>
      <c r="L211" s="104"/>
      <c r="M211" s="10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v>0</v>
      </c>
      <c r="I212" s="104"/>
      <c r="J212" s="104"/>
      <c r="K212" s="104"/>
      <c r="L212" s="104"/>
      <c r="M212" s="10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v>101700</v>
      </c>
      <c r="I213" s="104"/>
      <c r="J213" s="104"/>
      <c r="K213" s="104"/>
      <c r="L213" s="104"/>
      <c r="M213" s="10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v>101700</v>
      </c>
      <c r="I214" s="104"/>
      <c r="J214" s="104"/>
      <c r="K214" s="104"/>
      <c r="L214" s="104"/>
      <c r="M214" s="10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v>2498.12687185</v>
      </c>
      <c r="I215" s="104"/>
      <c r="J215" s="104"/>
      <c r="K215" s="104"/>
      <c r="L215" s="104"/>
      <c r="M215" s="10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v>0</v>
      </c>
      <c r="I216" s="104"/>
      <c r="J216" s="104"/>
      <c r="K216" s="104"/>
      <c r="L216" s="104"/>
      <c r="M216" s="10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v>2498.12687185</v>
      </c>
      <c r="I217" s="104"/>
      <c r="J217" s="104"/>
      <c r="K217" s="104"/>
      <c r="L217" s="104"/>
      <c r="M217" s="10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v>0</v>
      </c>
      <c r="I218" s="104"/>
      <c r="J218" s="104"/>
      <c r="K218" s="104"/>
      <c r="L218" s="104"/>
      <c r="M218" s="10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v>299450</v>
      </c>
      <c r="I219" s="104"/>
      <c r="J219" s="104"/>
      <c r="K219" s="104"/>
      <c r="L219" s="104"/>
      <c r="M219" s="10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v>0</v>
      </c>
      <c r="I220" s="104"/>
      <c r="J220" s="104"/>
      <c r="K220" s="104"/>
      <c r="L220" s="104"/>
      <c r="M220" s="10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v>0</v>
      </c>
      <c r="I221" s="104"/>
      <c r="J221" s="104"/>
      <c r="K221" s="104"/>
      <c r="L221" s="104"/>
      <c r="M221" s="10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v>339000</v>
      </c>
      <c r="I222" s="104"/>
      <c r="J222" s="104"/>
      <c r="K222" s="104"/>
      <c r="L222" s="104"/>
      <c r="M222" s="10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v>0</v>
      </c>
      <c r="I223" s="104"/>
      <c r="J223" s="104"/>
      <c r="K223" s="104"/>
      <c r="L223" s="104"/>
      <c r="M223" s="10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v>0</v>
      </c>
      <c r="I224" s="104"/>
      <c r="J224" s="104"/>
      <c r="K224" s="104"/>
      <c r="L224" s="104"/>
      <c r="M224" s="10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v>0</v>
      </c>
      <c r="I225" s="104"/>
      <c r="J225" s="104"/>
      <c r="K225" s="104"/>
      <c r="L225" s="104"/>
      <c r="M225" s="10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v>186450</v>
      </c>
      <c r="I226" s="104"/>
      <c r="J226" s="104"/>
      <c r="K226" s="104"/>
      <c r="L226" s="104"/>
      <c r="M226" s="10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v>0</v>
      </c>
      <c r="I227" s="104"/>
      <c r="J227" s="104"/>
      <c r="K227" s="104"/>
      <c r="L227" s="104"/>
      <c r="M227" s="10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v>0</v>
      </c>
      <c r="I228" s="104"/>
      <c r="J228" s="104"/>
      <c r="K228" s="104"/>
      <c r="L228" s="104"/>
      <c r="M228" s="10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v>0</v>
      </c>
      <c r="I229" s="104"/>
      <c r="J229" s="104"/>
      <c r="K229" s="104"/>
      <c r="L229" s="104"/>
      <c r="M229" s="10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v>0</v>
      </c>
      <c r="I230" s="104"/>
      <c r="J230" s="104"/>
      <c r="K230" s="104"/>
      <c r="L230" s="104"/>
      <c r="M230" s="10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v>0</v>
      </c>
      <c r="I231" s="104"/>
      <c r="J231" s="104"/>
      <c r="K231" s="104"/>
      <c r="L231" s="104"/>
      <c r="M231" s="10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v>186450</v>
      </c>
      <c r="I232" s="104"/>
      <c r="J232" s="104"/>
      <c r="K232" s="104"/>
      <c r="L232" s="104"/>
      <c r="M232" s="10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v>0</v>
      </c>
      <c r="I233" s="104"/>
      <c r="J233" s="104"/>
      <c r="K233" s="104"/>
      <c r="L233" s="104"/>
      <c r="M233" s="10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v>0</v>
      </c>
      <c r="I234" s="104"/>
      <c r="J234" s="104"/>
      <c r="K234" s="104"/>
      <c r="L234" s="104"/>
      <c r="M234" s="10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v>395500</v>
      </c>
      <c r="I235" s="104"/>
      <c r="J235" s="104"/>
      <c r="K235" s="104"/>
      <c r="L235" s="104"/>
      <c r="M235" s="10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v>0</v>
      </c>
      <c r="I236" s="104"/>
      <c r="J236" s="104"/>
      <c r="K236" s="104"/>
      <c r="L236" s="104"/>
      <c r="M236" s="10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v>429400</v>
      </c>
      <c r="I237" s="104"/>
      <c r="J237" s="104"/>
      <c r="K237" s="104"/>
      <c r="L237" s="104"/>
      <c r="M237" s="10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v>0</v>
      </c>
      <c r="I238" s="104"/>
      <c r="J238" s="104"/>
      <c r="K238" s="104"/>
      <c r="L238" s="104"/>
      <c r="M238" s="10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v>0</v>
      </c>
      <c r="I239" s="104"/>
      <c r="J239" s="104"/>
      <c r="K239" s="104"/>
      <c r="L239" s="104"/>
      <c r="M239" s="10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v>151420</v>
      </c>
      <c r="I240" s="104"/>
      <c r="J240" s="104"/>
      <c r="K240" s="104"/>
      <c r="L240" s="104"/>
      <c r="M240" s="10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v>0</v>
      </c>
      <c r="I241" s="104"/>
      <c r="J241" s="104"/>
      <c r="K241" s="104"/>
      <c r="L241" s="104"/>
      <c r="M241" s="10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v>0</v>
      </c>
      <c r="I242" s="104"/>
      <c r="J242" s="104"/>
      <c r="K242" s="104"/>
      <c r="L242" s="104"/>
      <c r="M242" s="10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v>7910</v>
      </c>
      <c r="I243" s="104"/>
      <c r="J243" s="104"/>
      <c r="K243" s="104"/>
      <c r="L243" s="104"/>
      <c r="M243" s="10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v>773993.49999999988</v>
      </c>
      <c r="I244" s="104"/>
      <c r="J244" s="104"/>
      <c r="K244" s="104"/>
      <c r="L244" s="104"/>
      <c r="M244" s="10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v>0</v>
      </c>
      <c r="I245" s="104"/>
      <c r="J245" s="104"/>
      <c r="K245" s="104"/>
      <c r="L245" s="104"/>
      <c r="M245" s="10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v>0</v>
      </c>
      <c r="I246" s="104"/>
      <c r="J246" s="104"/>
      <c r="K246" s="104"/>
      <c r="L246" s="104"/>
      <c r="M246" s="10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v>0</v>
      </c>
      <c r="I247" s="104"/>
      <c r="J247" s="104"/>
      <c r="K247" s="104"/>
      <c r="L247" s="104"/>
      <c r="M247" s="10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v>621500</v>
      </c>
      <c r="I248" s="104"/>
      <c r="J248" s="104"/>
      <c r="K248" s="104"/>
      <c r="L248" s="104"/>
      <c r="M248" s="10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v>0</v>
      </c>
      <c r="I249" s="104"/>
      <c r="J249" s="104"/>
      <c r="K249" s="104"/>
      <c r="L249" s="104"/>
      <c r="M249" s="10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v>915300</v>
      </c>
      <c r="I250" s="104"/>
      <c r="J250" s="104"/>
      <c r="K250" s="104"/>
      <c r="L250" s="104"/>
      <c r="M250" s="10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v>0</v>
      </c>
      <c r="I251" s="104"/>
      <c r="J251" s="104"/>
      <c r="K251" s="104"/>
      <c r="L251" s="104"/>
      <c r="M251" s="10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v>0</v>
      </c>
      <c r="I252" s="104"/>
      <c r="J252" s="104"/>
      <c r="K252" s="104"/>
      <c r="L252" s="104"/>
      <c r="M252" s="10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v>0</v>
      </c>
      <c r="I253" s="104"/>
      <c r="J253" s="104"/>
      <c r="K253" s="104"/>
      <c r="L253" s="104"/>
      <c r="M253" s="10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v>0</v>
      </c>
      <c r="I254" s="104"/>
      <c r="J254" s="104"/>
      <c r="K254" s="104"/>
      <c r="L254" s="104"/>
      <c r="M254" s="10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v>0</v>
      </c>
      <c r="I255" s="104"/>
      <c r="J255" s="104"/>
      <c r="K255" s="104"/>
      <c r="L255" s="104"/>
      <c r="M255" s="10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25">
      <c r="A257" s="31"/>
      <c r="B257" s="31"/>
      <c r="C257" s="101" t="s">
        <v>761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2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2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2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2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2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600</v>
      </c>
    </row>
    <row r="263" spans="1:15" x14ac:dyDescent="0.2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v>15899999.999999996</v>
      </c>
      <c r="I263" s="104"/>
      <c r="J263" s="104"/>
      <c r="K263" s="104"/>
      <c r="L263" s="104"/>
      <c r="M263" s="10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v>37500000</v>
      </c>
      <c r="I264" s="104"/>
      <c r="J264" s="104"/>
      <c r="K264" s="104"/>
      <c r="L264" s="104"/>
      <c r="M264" s="10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v>4199999.9999999991</v>
      </c>
      <c r="I265" s="104"/>
      <c r="J265" s="104"/>
      <c r="K265" s="104"/>
      <c r="L265" s="104"/>
      <c r="M265" s="10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v>17500000</v>
      </c>
      <c r="I266" s="104"/>
      <c r="J266" s="104"/>
      <c r="K266" s="104"/>
      <c r="L266" s="104"/>
      <c r="M266" s="10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v>4800000</v>
      </c>
      <c r="I267" s="104"/>
      <c r="J267" s="104"/>
      <c r="K267" s="104"/>
      <c r="L267" s="104"/>
      <c r="M267" s="10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v>5300000.0000000009</v>
      </c>
      <c r="I268" s="104"/>
      <c r="J268" s="104"/>
      <c r="K268" s="104"/>
      <c r="L268" s="104"/>
      <c r="M268" s="10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v>400000</v>
      </c>
      <c r="I269" s="104"/>
      <c r="J269" s="104"/>
      <c r="K269" s="104"/>
      <c r="L269" s="104"/>
      <c r="M269" s="10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v>4000000</v>
      </c>
      <c r="I270" s="104"/>
      <c r="J270" s="104"/>
      <c r="K270" s="104"/>
      <c r="L270" s="104"/>
      <c r="M270" s="10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v>2600000</v>
      </c>
      <c r="I271" s="104"/>
      <c r="J271" s="104"/>
      <c r="K271" s="104"/>
      <c r="L271" s="104"/>
      <c r="M271" s="10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v>10799999.999999998</v>
      </c>
      <c r="I272" s="104"/>
      <c r="J272" s="104"/>
      <c r="K272" s="104"/>
      <c r="L272" s="104"/>
      <c r="M272" s="10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v>2600000</v>
      </c>
      <c r="I273" s="104"/>
      <c r="J273" s="104"/>
      <c r="K273" s="104"/>
      <c r="L273" s="104"/>
      <c r="M273" s="10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v>1400000</v>
      </c>
      <c r="I274" s="104"/>
      <c r="J274" s="104"/>
      <c r="K274" s="104"/>
      <c r="L274" s="104"/>
      <c r="M274" s="10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v>1200000.0000000002</v>
      </c>
      <c r="I275" s="104"/>
      <c r="J275" s="104"/>
      <c r="K275" s="104"/>
      <c r="L275" s="104"/>
      <c r="M275" s="104"/>
      <c r="N275" s="59"/>
      <c r="O275" s="31"/>
    </row>
    <row r="276" spans="1:15" x14ac:dyDescent="0.2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v>700000</v>
      </c>
      <c r="I276" s="104"/>
      <c r="J276" s="104"/>
      <c r="K276" s="104"/>
      <c r="L276" s="104"/>
      <c r="M276" s="104"/>
      <c r="N276" s="59"/>
      <c r="O276" s="31"/>
    </row>
    <row r="277" spans="1:15" x14ac:dyDescent="0.2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v>3000000</v>
      </c>
      <c r="I277" s="104"/>
      <c r="J277" s="104"/>
      <c r="K277" s="104"/>
      <c r="L277" s="104"/>
      <c r="M277" s="104"/>
      <c r="N277" s="59"/>
      <c r="O277" s="31"/>
    </row>
    <row r="278" spans="1:15" x14ac:dyDescent="0.2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v>6399999.9999999981</v>
      </c>
      <c r="I278" s="104"/>
      <c r="J278" s="104"/>
      <c r="K278" s="104"/>
      <c r="L278" s="104"/>
      <c r="M278" s="104"/>
      <c r="N278" s="59"/>
      <c r="O278" s="31"/>
    </row>
    <row r="279" spans="1:15" x14ac:dyDescent="0.2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v>2600000</v>
      </c>
      <c r="I279" s="104"/>
      <c r="J279" s="104"/>
      <c r="K279" s="104"/>
      <c r="L279" s="104"/>
      <c r="M279" s="104"/>
      <c r="N279" s="59"/>
      <c r="O279" s="31"/>
    </row>
    <row r="280" spans="1:15" x14ac:dyDescent="0.2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v>1000000</v>
      </c>
      <c r="I280" s="104"/>
      <c r="J280" s="104"/>
      <c r="K280" s="104"/>
      <c r="L280" s="104"/>
      <c r="M280" s="104"/>
      <c r="N280" s="59"/>
      <c r="O280" s="31"/>
    </row>
    <row r="281" spans="1:15" x14ac:dyDescent="0.2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v>900000.00000000012</v>
      </c>
      <c r="I281" s="104"/>
      <c r="J281" s="104"/>
      <c r="K281" s="104"/>
      <c r="L281" s="104"/>
      <c r="M281" s="104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v>5900000</v>
      </c>
      <c r="I282" s="104"/>
      <c r="J282" s="104"/>
      <c r="K282" s="104"/>
      <c r="L282" s="104"/>
      <c r="M282" s="10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v>1700000.0000000002</v>
      </c>
      <c r="I283" s="104"/>
      <c r="J283" s="104"/>
      <c r="K283" s="104"/>
      <c r="L283" s="104"/>
      <c r="M283" s="10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v>4100000.0000000005</v>
      </c>
      <c r="I284" s="104"/>
      <c r="J284" s="104"/>
      <c r="K284" s="104"/>
      <c r="L284" s="104"/>
      <c r="M284" s="10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v>22099999.999999996</v>
      </c>
      <c r="I285" s="104"/>
      <c r="J285" s="104"/>
      <c r="K285" s="104"/>
      <c r="L285" s="104"/>
      <c r="M285" s="10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v>2400000</v>
      </c>
      <c r="I286" s="104"/>
      <c r="J286" s="104"/>
      <c r="K286" s="104"/>
      <c r="L286" s="104"/>
      <c r="M286" s="10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v>13400000</v>
      </c>
      <c r="I287" s="104"/>
      <c r="J287" s="104"/>
      <c r="K287" s="104"/>
      <c r="L287" s="104"/>
      <c r="M287" s="104"/>
      <c r="N287" s="59"/>
      <c r="O287" s="31"/>
    </row>
    <row r="288" spans="1:15" x14ac:dyDescent="0.2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v>499999.99999999889</v>
      </c>
      <c r="I288" s="104"/>
      <c r="J288" s="104"/>
      <c r="K288" s="104"/>
      <c r="L288" s="104"/>
      <c r="M288" s="104"/>
      <c r="N288" s="59"/>
      <c r="O288" s="31"/>
    </row>
    <row r="289" spans="1:15" x14ac:dyDescent="0.2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v>300000.00000000006</v>
      </c>
      <c r="I289" s="104"/>
      <c r="J289" s="104"/>
      <c r="K289" s="104"/>
      <c r="L289" s="104"/>
      <c r="M289" s="10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v>3199999.9999999995</v>
      </c>
      <c r="I290" s="104"/>
      <c r="J290" s="104"/>
      <c r="K290" s="104"/>
      <c r="L290" s="104"/>
      <c r="M290" s="10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v>33100000</v>
      </c>
      <c r="I291" s="104"/>
      <c r="J291" s="104"/>
      <c r="K291" s="104"/>
      <c r="L291" s="104"/>
      <c r="M291" s="10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v>14100000</v>
      </c>
      <c r="I292" s="104"/>
      <c r="J292" s="104"/>
      <c r="K292" s="104"/>
      <c r="L292" s="104"/>
      <c r="M292" s="10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v>4300000</v>
      </c>
      <c r="I293" s="104"/>
      <c r="J293" s="104"/>
      <c r="K293" s="104"/>
      <c r="L293" s="104"/>
      <c r="M293" s="10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v>-200000</v>
      </c>
      <c r="I294" s="104"/>
      <c r="J294" s="104"/>
      <c r="K294" s="104"/>
      <c r="L294" s="104"/>
      <c r="M294" s="10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727</v>
      </c>
      <c r="G295" s="103" t="s">
        <v>438</v>
      </c>
      <c r="H295" s="22">
        <v>900000</v>
      </c>
      <c r="I295" s="104"/>
      <c r="J295" s="104"/>
      <c r="K295" s="104"/>
      <c r="L295" s="104"/>
      <c r="M295" s="10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726</v>
      </c>
      <c r="G296" s="103" t="s">
        <v>438</v>
      </c>
      <c r="H296" s="22">
        <v>-3699999.9999999544</v>
      </c>
      <c r="I296" s="104"/>
      <c r="J296" s="104"/>
      <c r="K296" s="104"/>
      <c r="L296" s="104"/>
      <c r="M296" s="10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12" t="s">
        <v>754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25">
      <c r="A299" s="31"/>
      <c r="B299" s="31"/>
      <c r="C299" s="101" t="s">
        <v>762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2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25">
      <c r="A301" s="31"/>
      <c r="B301" s="31"/>
      <c r="C301" s="31"/>
      <c r="D301" s="100" t="s">
        <v>689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25">
      <c r="A302" s="31"/>
      <c r="B302" s="31"/>
      <c r="C302" s="31"/>
      <c r="D302" s="100" t="s">
        <v>690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2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2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601</v>
      </c>
    </row>
    <row r="305" spans="1:15" x14ac:dyDescent="0.2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v>11000000</v>
      </c>
      <c r="K306" s="22">
        <v>6199999.9999999991</v>
      </c>
      <c r="L306" s="22">
        <v>11300000</v>
      </c>
      <c r="M306" s="22">
        <v>9000000.0000000019</v>
      </c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v>0</v>
      </c>
      <c r="K307" s="22">
        <v>0</v>
      </c>
      <c r="L307" s="22">
        <v>0</v>
      </c>
      <c r="M307" s="22">
        <v>0</v>
      </c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v>9899999.9999999981</v>
      </c>
      <c r="K308" s="22">
        <v>500000</v>
      </c>
      <c r="L308" s="22">
        <v>4400000</v>
      </c>
      <c r="M308" s="22">
        <v>1600000</v>
      </c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v>500000</v>
      </c>
      <c r="K309" s="22">
        <v>1700000</v>
      </c>
      <c r="L309" s="22">
        <v>200000</v>
      </c>
      <c r="M309" s="22">
        <v>2000000</v>
      </c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v>3100000</v>
      </c>
      <c r="K310" s="22">
        <v>0</v>
      </c>
      <c r="L310" s="22">
        <v>1900000</v>
      </c>
      <c r="M310" s="22">
        <v>300000</v>
      </c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v>0</v>
      </c>
      <c r="K311" s="22">
        <v>0</v>
      </c>
      <c r="L311" s="22">
        <v>0</v>
      </c>
      <c r="M311" s="22">
        <v>0</v>
      </c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v>0</v>
      </c>
      <c r="K312" s="22">
        <v>0</v>
      </c>
      <c r="L312" s="22">
        <v>0</v>
      </c>
      <c r="M312" s="22">
        <v>0</v>
      </c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v>0</v>
      </c>
      <c r="K313" s="22">
        <v>0</v>
      </c>
      <c r="L313" s="22">
        <v>0</v>
      </c>
      <c r="M313" s="22">
        <v>0</v>
      </c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v>0</v>
      </c>
      <c r="K314" s="22">
        <v>0</v>
      </c>
      <c r="L314" s="22">
        <v>0</v>
      </c>
      <c r="M314" s="22">
        <v>0</v>
      </c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v>0</v>
      </c>
      <c r="K315" s="22">
        <v>0</v>
      </c>
      <c r="L315" s="22">
        <v>0</v>
      </c>
      <c r="M315" s="22">
        <v>0</v>
      </c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v>0</v>
      </c>
      <c r="K316" s="22">
        <v>0</v>
      </c>
      <c r="L316" s="22">
        <v>0</v>
      </c>
      <c r="M316" s="22">
        <v>0</v>
      </c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v>0</v>
      </c>
      <c r="K317" s="22">
        <v>0</v>
      </c>
      <c r="L317" s="22">
        <v>0</v>
      </c>
      <c r="M317" s="22">
        <v>0</v>
      </c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v>0</v>
      </c>
      <c r="K318" s="22">
        <v>0</v>
      </c>
      <c r="L318" s="22">
        <v>0</v>
      </c>
      <c r="M318" s="22">
        <v>0</v>
      </c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v>0</v>
      </c>
      <c r="K319" s="22">
        <v>0</v>
      </c>
      <c r="L319" s="22">
        <v>0</v>
      </c>
      <c r="M319" s="22">
        <v>0</v>
      </c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v>0</v>
      </c>
      <c r="K320" s="22">
        <v>0</v>
      </c>
      <c r="L320" s="22">
        <v>0</v>
      </c>
      <c r="M320" s="22">
        <v>0</v>
      </c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v>0</v>
      </c>
      <c r="K321" s="22">
        <v>0</v>
      </c>
      <c r="L321" s="22">
        <v>0</v>
      </c>
      <c r="M321" s="22">
        <v>0</v>
      </c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v>0</v>
      </c>
      <c r="K322" s="22">
        <v>0</v>
      </c>
      <c r="L322" s="22">
        <v>0</v>
      </c>
      <c r="M322" s="22">
        <v>0</v>
      </c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v>0</v>
      </c>
      <c r="K323" s="22">
        <v>0</v>
      </c>
      <c r="L323" s="22">
        <v>0</v>
      </c>
      <c r="M323" s="22">
        <v>0</v>
      </c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v>0</v>
      </c>
      <c r="K324" s="22">
        <v>0</v>
      </c>
      <c r="L324" s="22">
        <v>0</v>
      </c>
      <c r="M324" s="22">
        <v>0</v>
      </c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v>0</v>
      </c>
      <c r="K325" s="22">
        <v>0</v>
      </c>
      <c r="L325" s="22">
        <v>0</v>
      </c>
      <c r="M325" s="22">
        <v>0</v>
      </c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v>0</v>
      </c>
      <c r="K326" s="22">
        <v>0</v>
      </c>
      <c r="L326" s="22">
        <v>0</v>
      </c>
      <c r="M326" s="22">
        <v>0</v>
      </c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v>0</v>
      </c>
      <c r="K327" s="22">
        <v>0</v>
      </c>
      <c r="L327" s="22">
        <v>0</v>
      </c>
      <c r="M327" s="22">
        <v>0</v>
      </c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v>0</v>
      </c>
      <c r="K328" s="22">
        <v>0</v>
      </c>
      <c r="L328" s="22">
        <v>0</v>
      </c>
      <c r="M328" s="22">
        <v>0</v>
      </c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v>0</v>
      </c>
      <c r="K329" s="22">
        <v>0</v>
      </c>
      <c r="L329" s="22">
        <v>0</v>
      </c>
      <c r="M329" s="22">
        <v>0</v>
      </c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v>0</v>
      </c>
      <c r="K330" s="22">
        <v>0</v>
      </c>
      <c r="L330" s="22">
        <v>0</v>
      </c>
      <c r="M330" s="22">
        <v>0</v>
      </c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v>0</v>
      </c>
      <c r="K331" s="22">
        <v>0</v>
      </c>
      <c r="L331" s="22">
        <v>0</v>
      </c>
      <c r="M331" s="22">
        <v>0</v>
      </c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v>0</v>
      </c>
      <c r="K332" s="22">
        <v>0</v>
      </c>
      <c r="L332" s="22">
        <v>0</v>
      </c>
      <c r="M332" s="22">
        <v>0</v>
      </c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v>0</v>
      </c>
      <c r="K333" s="22">
        <v>0</v>
      </c>
      <c r="L333" s="22">
        <v>0</v>
      </c>
      <c r="M333" s="22">
        <v>0</v>
      </c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v>0</v>
      </c>
      <c r="K334" s="22">
        <v>0</v>
      </c>
      <c r="L334" s="22">
        <v>0</v>
      </c>
      <c r="M334" s="22">
        <v>0</v>
      </c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v>0</v>
      </c>
      <c r="K335" s="22">
        <v>0</v>
      </c>
      <c r="L335" s="22">
        <v>0</v>
      </c>
      <c r="M335" s="22">
        <v>0</v>
      </c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v>0</v>
      </c>
      <c r="K336" s="22">
        <v>0</v>
      </c>
      <c r="L336" s="22">
        <v>0</v>
      </c>
      <c r="M336" s="22">
        <v>0</v>
      </c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727</v>
      </c>
      <c r="G337" s="103" t="s">
        <v>438</v>
      </c>
      <c r="H337" s="104"/>
      <c r="I337" s="104"/>
      <c r="J337" s="22">
        <v>0</v>
      </c>
      <c r="K337" s="22">
        <v>0</v>
      </c>
      <c r="L337" s="22">
        <v>0</v>
      </c>
      <c r="M337" s="22">
        <v>0</v>
      </c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726</v>
      </c>
      <c r="G338" s="103" t="s">
        <v>438</v>
      </c>
      <c r="H338" s="104"/>
      <c r="I338" s="104"/>
      <c r="J338" s="22">
        <v>0</v>
      </c>
      <c r="K338" s="22">
        <v>0</v>
      </c>
      <c r="L338" s="22">
        <v>0</v>
      </c>
      <c r="M338" s="22">
        <v>0</v>
      </c>
      <c r="N338" s="59"/>
      <c r="O338" s="31"/>
    </row>
    <row r="339" spans="1:15" x14ac:dyDescent="0.25">
      <c r="A339" s="31"/>
      <c r="B339" s="31"/>
      <c r="C339" s="31"/>
      <c r="D339" s="31"/>
      <c r="E339" s="31"/>
      <c r="F339" s="112" t="s">
        <v>754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2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25">
      <c r="A341" s="31"/>
      <c r="B341" s="31"/>
      <c r="C341" s="101" t="s">
        <v>763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2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2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2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2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2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602</v>
      </c>
    </row>
    <row r="347" spans="1:15" x14ac:dyDescent="0.2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v>2097795.2788739572</v>
      </c>
      <c r="I347" s="104"/>
      <c r="J347" s="104"/>
      <c r="K347" s="104"/>
      <c r="L347" s="104"/>
      <c r="M347" s="10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v>3704076.4857794475</v>
      </c>
      <c r="I349" s="104"/>
      <c r="J349" s="104"/>
      <c r="K349" s="104"/>
      <c r="L349" s="104"/>
      <c r="M349" s="10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v>14622655.718</v>
      </c>
      <c r="I350" s="104"/>
      <c r="J350" s="104"/>
      <c r="K350" s="104"/>
      <c r="L350" s="104"/>
      <c r="M350" s="10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25">
      <c r="A352" s="31"/>
      <c r="B352" s="31"/>
      <c r="C352" s="101" t="s">
        <v>764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2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2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25">
      <c r="A355" s="31"/>
      <c r="B355" s="31"/>
      <c r="C355" s="31"/>
      <c r="D355" s="100" t="s">
        <v>669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2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2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592</v>
      </c>
    </row>
    <row r="358" spans="1:15" x14ac:dyDescent="0.2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v>131123358.14493619</v>
      </c>
      <c r="I358" s="104"/>
      <c r="J358" s="104"/>
      <c r="K358" s="104"/>
      <c r="L358" s="104"/>
      <c r="M358" s="10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v>61909550.484972529</v>
      </c>
      <c r="I359" s="104"/>
      <c r="J359" s="104"/>
      <c r="K359" s="104"/>
      <c r="L359" s="104"/>
      <c r="M359" s="10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v>141503564.51721618</v>
      </c>
      <c r="I360" s="104"/>
      <c r="J360" s="104"/>
      <c r="K360" s="104"/>
      <c r="L360" s="104"/>
      <c r="M360" s="10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v>165103515.04249856</v>
      </c>
      <c r="I361" s="104"/>
      <c r="J361" s="104"/>
      <c r="K361" s="104"/>
      <c r="L361" s="104"/>
      <c r="M361" s="10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v>94263818.13901563</v>
      </c>
      <c r="I362" s="104"/>
      <c r="J362" s="104"/>
      <c r="K362" s="104"/>
      <c r="L362" s="104"/>
      <c r="M362" s="10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25">
      <c r="A364" s="31"/>
      <c r="B364" s="31"/>
      <c r="C364" s="101" t="s">
        <v>765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2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2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2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2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2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v>0.24559695400706771</v>
      </c>
      <c r="I369" s="106" t="s">
        <v>314</v>
      </c>
      <c r="J369" s="116"/>
      <c r="K369" s="116"/>
      <c r="L369" s="116"/>
      <c r="M369" s="116"/>
      <c r="N369" s="59"/>
      <c r="O369" s="103" t="s">
        <v>569</v>
      </c>
    </row>
    <row r="370" spans="1:15" x14ac:dyDescent="0.2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25">
      <c r="A371" s="31"/>
      <c r="B371" s="31"/>
      <c r="C371" s="101" t="s">
        <v>766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2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2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2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593</v>
      </c>
    </row>
    <row r="376" spans="1:15" x14ac:dyDescent="0.2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v>253469463.34865454</v>
      </c>
      <c r="I376" s="104"/>
      <c r="J376" s="104"/>
      <c r="K376" s="104"/>
      <c r="L376" s="104"/>
      <c r="M376" s="104"/>
      <c r="N376" s="59"/>
      <c r="O376" s="31"/>
    </row>
    <row r="377" spans="1:15" x14ac:dyDescent="0.2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v>258000000</v>
      </c>
      <c r="I377" s="104"/>
      <c r="J377" s="104"/>
      <c r="K377" s="104"/>
      <c r="L377" s="104"/>
      <c r="M377" s="104"/>
      <c r="N377" s="59"/>
      <c r="O377" s="31"/>
    </row>
    <row r="378" spans="1:15" x14ac:dyDescent="0.2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v>273335500</v>
      </c>
      <c r="I378" s="104"/>
      <c r="J378" s="104"/>
      <c r="K378" s="104"/>
      <c r="L378" s="104"/>
      <c r="M378" s="104"/>
      <c r="N378" s="59"/>
      <c r="O378" s="31"/>
    </row>
    <row r="379" spans="1:15" x14ac:dyDescent="0.2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25">
      <c r="A380" s="31"/>
      <c r="B380" s="31"/>
      <c r="C380" s="101" t="s">
        <v>767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2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2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2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v>186776200</v>
      </c>
      <c r="I384" s="127" t="s">
        <v>314</v>
      </c>
      <c r="J384" s="104"/>
      <c r="K384" s="104"/>
      <c r="L384" s="104"/>
      <c r="M384" s="104"/>
      <c r="N384" s="59"/>
      <c r="O384" s="103" t="s">
        <v>570</v>
      </c>
    </row>
    <row r="385" spans="1:15" x14ac:dyDescent="0.2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1" t="s">
        <v>768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31"/>
      <c r="B388" s="31"/>
      <c r="C388" s="31"/>
      <c r="D388" s="100" t="s">
        <v>708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2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2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v>565082</v>
      </c>
      <c r="I390" s="127" t="s">
        <v>314</v>
      </c>
      <c r="J390" s="104"/>
      <c r="K390" s="104"/>
      <c r="L390" s="104"/>
      <c r="M390" s="104"/>
      <c r="N390" s="59"/>
      <c r="O390" s="103" t="s">
        <v>570</v>
      </c>
    </row>
    <row r="391" spans="1:15" x14ac:dyDescent="0.2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25">
      <c r="A392" s="31"/>
      <c r="B392" s="31"/>
      <c r="C392" s="101" t="s">
        <v>769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2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2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v>7581974.9255074672</v>
      </c>
      <c r="I397" s="127" t="s">
        <v>314</v>
      </c>
      <c r="J397" s="104"/>
      <c r="K397" s="104"/>
      <c r="L397" s="104"/>
      <c r="M397" s="104"/>
      <c r="N397" s="59"/>
      <c r="O397" s="103" t="s">
        <v>594</v>
      </c>
    </row>
    <row r="398" spans="1:15" x14ac:dyDescent="0.2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25">
      <c r="A399" s="31"/>
      <c r="B399" s="31"/>
      <c r="C399" s="101" t="s">
        <v>770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2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2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2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2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595</v>
      </c>
    </row>
    <row r="404" spans="1:15" x14ac:dyDescent="0.2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v>2243.4</v>
      </c>
      <c r="I404" s="104"/>
      <c r="J404" s="104"/>
      <c r="K404" s="104"/>
      <c r="L404" s="104"/>
      <c r="M404" s="104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v>3311.5</v>
      </c>
      <c r="I405" s="104"/>
      <c r="J405" s="104"/>
      <c r="K405" s="104"/>
      <c r="L405" s="104"/>
      <c r="M405" s="104"/>
      <c r="N405" s="59"/>
      <c r="O405" s="31"/>
    </row>
    <row r="406" spans="1:15" x14ac:dyDescent="0.2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v>11379.3</v>
      </c>
      <c r="I406" s="104"/>
      <c r="J406" s="104"/>
      <c r="K406" s="104"/>
      <c r="L406" s="104"/>
      <c r="M406" s="104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01" t="s">
        <v>771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2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v>891.2</v>
      </c>
      <c r="I412" s="127" t="s">
        <v>314</v>
      </c>
      <c r="J412" s="104"/>
      <c r="K412" s="104"/>
      <c r="L412" s="104"/>
      <c r="M412" s="104"/>
      <c r="N412" s="59"/>
      <c r="O412" s="132" t="s">
        <v>566</v>
      </c>
    </row>
    <row r="413" spans="1:15" x14ac:dyDescent="0.2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2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sheet="1" objects="1" scenarios="1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25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2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2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25">
      <c r="A11" s="31"/>
      <c r="B11" s="31"/>
      <c r="C11" s="100" t="s">
        <v>714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2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2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25">
      <c r="A16" s="31"/>
      <c r="B16" s="31"/>
      <c r="C16" s="100" t="s">
        <v>670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25">
      <c r="A18" s="31"/>
      <c r="B18" s="31"/>
      <c r="C18" s="101" t="s">
        <v>622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2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2564.6932808762817</v>
      </c>
      <c r="K20" s="133">
        <f>'DNO inputs'!H81</f>
        <v>154443.4835</v>
      </c>
      <c r="L20" s="133">
        <f>'DNO inputs'!H82</f>
        <v>73881</v>
      </c>
      <c r="M20" s="133">
        <f>'DNO inputs'!H83</f>
        <v>2215.6937900145213</v>
      </c>
      <c r="N20" s="133">
        <f>'DNO inputs'!H84</f>
        <v>3922.5113724006656</v>
      </c>
      <c r="O20" s="133">
        <f>'DNO inputs'!H85</f>
        <v>9943.389729985478</v>
      </c>
      <c r="P20" s="133">
        <f>'DNO inputs'!H86</f>
        <v>1426435.6500000001</v>
      </c>
      <c r="Q20" s="133">
        <f>'DNO inputs'!H87</f>
        <v>1581</v>
      </c>
      <c r="R20" s="133">
        <f>'DNO inputs'!H88</f>
        <v>2359</v>
      </c>
      <c r="S20" s="133">
        <f>'DNO inputs'!H89</f>
        <v>5832</v>
      </c>
      <c r="T20" s="133">
        <f>'DNO inputs'!H90</f>
        <v>9447</v>
      </c>
      <c r="U20" s="133">
        <f>'DNO inputs'!H91</f>
        <v>16239</v>
      </c>
      <c r="V20" s="133">
        <f>'DNO inputs'!H92</f>
        <v>0</v>
      </c>
      <c r="W20" s="133">
        <f>'DNO inputs'!H93</f>
        <v>5256.3909715199998</v>
      </c>
      <c r="X20" s="133">
        <f>'DNO inputs'!H94</f>
        <v>7.4320000000000004</v>
      </c>
      <c r="Y20" s="133">
        <f>'DNO inputs'!H95</f>
        <v>5087</v>
      </c>
      <c r="Z20" s="133">
        <f>'DNO inputs'!H96</f>
        <v>8.4</v>
      </c>
      <c r="AA20" s="133">
        <f>'DNO inputs'!H97</f>
        <v>63676</v>
      </c>
      <c r="AB20" s="133">
        <f>'DNO inputs'!H98</f>
        <v>64455</v>
      </c>
      <c r="AC20" s="133">
        <f>'DNO inputs'!H99</f>
        <v>6717.7341742693161</v>
      </c>
      <c r="AD20" s="133">
        <f>'DNO inputs'!H100</f>
        <v>1533.6935269704331</v>
      </c>
      <c r="AE20" s="133">
        <f>'DNO inputs'!H101</f>
        <v>0</v>
      </c>
      <c r="AF20" s="133">
        <f>'DNO inputs'!H102</f>
        <v>564</v>
      </c>
      <c r="AG20" s="133">
        <f>'DNO inputs'!H103</f>
        <v>6731</v>
      </c>
      <c r="AH20" s="133">
        <f>'DNO inputs'!H104</f>
        <v>53</v>
      </c>
      <c r="AI20" s="133">
        <f>'DNO inputs'!H105</f>
        <v>4367</v>
      </c>
      <c r="AJ20" s="133">
        <f>'DNO inputs'!H106</f>
        <v>5707</v>
      </c>
      <c r="AK20" s="133">
        <f>'DNO inputs'!H107</f>
        <v>6942</v>
      </c>
      <c r="AL20" s="133">
        <f>'DNO inputs'!H108</f>
        <v>0</v>
      </c>
      <c r="AM20" s="133">
        <f>'DNO inputs'!H109</f>
        <v>517</v>
      </c>
      <c r="AN20" s="133">
        <f>'DNO inputs'!H110</f>
        <v>1241</v>
      </c>
      <c r="AO20" s="133">
        <f>'DNO inputs'!H111</f>
        <v>113</v>
      </c>
      <c r="AP20" s="133">
        <f>'DNO inputs'!H112</f>
        <v>575</v>
      </c>
      <c r="AQ20" s="133">
        <f>'DNO inputs'!H113</f>
        <v>977</v>
      </c>
      <c r="AR20" s="133">
        <f>'DNO inputs'!H114</f>
        <v>6057</v>
      </c>
      <c r="AS20" s="133">
        <f>'DNO inputs'!H115</f>
        <v>0</v>
      </c>
      <c r="AT20" s="133">
        <f>'DNO inputs'!H116</f>
        <v>8864</v>
      </c>
      <c r="AU20" s="133">
        <f>'DNO inputs'!H117</f>
        <v>8491</v>
      </c>
      <c r="AV20" s="133">
        <f>'DNO inputs'!H118</f>
        <v>7078</v>
      </c>
      <c r="AW20" s="133">
        <f>'DNO inputs'!H119</f>
        <v>1663</v>
      </c>
      <c r="AX20" s="133">
        <f>'DNO inputs'!H120</f>
        <v>330.39199999999994</v>
      </c>
      <c r="AY20" s="133">
        <f>'DNO inputs'!H121</f>
        <v>26.745000000000001</v>
      </c>
      <c r="AZ20" s="133">
        <f>'DNO inputs'!H122</f>
        <v>375.05500000000001</v>
      </c>
      <c r="BA20" s="133">
        <f>'DNO inputs'!H123</f>
        <v>634.36099999999999</v>
      </c>
      <c r="BB20" s="133">
        <f>'DNO inputs'!H124</f>
        <v>4056</v>
      </c>
      <c r="BC20" s="133">
        <f>'DNO inputs'!H125</f>
        <v>164</v>
      </c>
      <c r="BD20" s="133">
        <f>'DNO inputs'!H126</f>
        <v>5844</v>
      </c>
      <c r="BE20" s="133">
        <f>'DNO inputs'!H127</f>
        <v>1950</v>
      </c>
      <c r="BF20" s="133">
        <f>'DNO inputs'!H128</f>
        <v>235.97403676948835</v>
      </c>
      <c r="BG20" s="133">
        <f>'DNO inputs'!H129</f>
        <v>180.24196323051169</v>
      </c>
      <c r="BH20" s="133">
        <f>'DNO inputs'!H130</f>
        <v>73.972000000000008</v>
      </c>
      <c r="BI20" s="133">
        <f>'DNO inputs'!H131</f>
        <v>84.476963230511672</v>
      </c>
      <c r="BJ20" s="133">
        <f>'DNO inputs'!H132</f>
        <v>367.62103676948828</v>
      </c>
      <c r="BK20" s="133">
        <f>'DNO inputs'!H133</f>
        <v>0</v>
      </c>
      <c r="BL20" s="133">
        <f>'DNO inputs'!H134</f>
        <v>0</v>
      </c>
      <c r="BM20" s="133">
        <f>'DNO inputs'!H135</f>
        <v>256</v>
      </c>
      <c r="BN20" s="133">
        <f>'DNO inputs'!H136</f>
        <v>12</v>
      </c>
      <c r="BO20" s="133">
        <f>'DNO inputs'!H137</f>
        <v>20</v>
      </c>
      <c r="BP20" s="133">
        <f>'DNO inputs'!H138</f>
        <v>4</v>
      </c>
      <c r="BQ20" s="133">
        <f>'DNO inputs'!H139</f>
        <v>0</v>
      </c>
      <c r="BR20" s="133">
        <f>'DNO inputs'!H140</f>
        <v>124</v>
      </c>
      <c r="BS20" s="133">
        <f>'DNO inputs'!H141</f>
        <v>379</v>
      </c>
      <c r="BT20" s="133">
        <f>'DNO inputs'!H142</f>
        <v>1058</v>
      </c>
      <c r="BU20" s="133">
        <f>'DNO inputs'!H143</f>
        <v>13</v>
      </c>
      <c r="BV20" s="133">
        <f>'DNO inputs'!H144</f>
        <v>147</v>
      </c>
      <c r="BW20" s="133">
        <f>'DNO inputs'!H145</f>
        <v>169</v>
      </c>
      <c r="BX20" s="133">
        <f>'DNO inputs'!H146</f>
        <v>197</v>
      </c>
      <c r="BY20" s="133">
        <f>'DNO inputs'!H147</f>
        <v>353</v>
      </c>
      <c r="BZ20" s="133">
        <f>'DNO inputs'!H148</f>
        <v>8</v>
      </c>
      <c r="CA20" s="133">
        <f>'DNO inputs'!H149</f>
        <v>598.01499999999999</v>
      </c>
      <c r="CB20" s="133">
        <f>'DNO inputs'!H150</f>
        <v>129</v>
      </c>
      <c r="CC20" s="133">
        <f>'DNO inputs'!H151</f>
        <v>1239</v>
      </c>
      <c r="CD20" s="133">
        <f>'DNO inputs'!H152</f>
        <v>2478</v>
      </c>
      <c r="CE20" s="133">
        <f>'DNO inputs'!H153</f>
        <v>23.527000000000005</v>
      </c>
      <c r="CF20" s="133">
        <f>'DNO inputs'!H154</f>
        <v>60.755000000000003</v>
      </c>
      <c r="CG20" s="133">
        <f>'DNO inputs'!H155</f>
        <v>5.8369999999999997</v>
      </c>
      <c r="CH20" s="133">
        <f>'DNO inputs'!H156</f>
        <v>0</v>
      </c>
      <c r="CI20" s="133">
        <f>'DNO inputs'!H157</f>
        <v>80</v>
      </c>
      <c r="CJ20" s="133">
        <f>'DNO inputs'!H158</f>
        <v>379</v>
      </c>
      <c r="CK20" s="133">
        <f>'DNO inputs'!H159</f>
        <v>79</v>
      </c>
      <c r="CL20" s="133">
        <f>'DNO inputs'!H160</f>
        <v>186</v>
      </c>
      <c r="CM20" s="133">
        <f>'DNO inputs'!H161</f>
        <v>0</v>
      </c>
      <c r="CN20" s="133">
        <f>'DNO inputs'!H162</f>
        <v>365</v>
      </c>
      <c r="CO20" s="133">
        <f>'DNO inputs'!H163</f>
        <v>803.35</v>
      </c>
      <c r="CP20" s="133">
        <f>'DNO inputs'!H164</f>
        <v>1023.3505</v>
      </c>
      <c r="CQ20" s="59"/>
      <c r="CR20" s="31"/>
    </row>
    <row r="21" spans="1:96" x14ac:dyDescent="0.2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28282.769999999997</v>
      </c>
      <c r="K21" s="133">
        <f>'DNO inputs'!H172</f>
        <v>1015.8699999999998</v>
      </c>
      <c r="L21" s="133">
        <f>'DNO inputs'!H173</f>
        <v>2260</v>
      </c>
      <c r="M21" s="133">
        <f>'DNO inputs'!H174</f>
        <v>0</v>
      </c>
      <c r="N21" s="133">
        <f>'DNO inputs'!H175</f>
        <v>159241.85999999999</v>
      </c>
      <c r="O21" s="133">
        <f>'DNO inputs'!H176</f>
        <v>0</v>
      </c>
      <c r="P21" s="133">
        <f>'DNO inputs'!H177</f>
        <v>1572.9599999999996</v>
      </c>
      <c r="Q21" s="133">
        <f>'DNO inputs'!H178</f>
        <v>9379</v>
      </c>
      <c r="R21" s="133">
        <f>'DNO inputs'!H179</f>
        <v>9717.9999999999982</v>
      </c>
      <c r="S21" s="133">
        <f>'DNO inputs'!H180</f>
        <v>11977.999999999998</v>
      </c>
      <c r="T21" s="133">
        <f>'DNO inputs'!H181</f>
        <v>5243.1999999999989</v>
      </c>
      <c r="U21" s="133">
        <f>'DNO inputs'!H182</f>
        <v>0</v>
      </c>
      <c r="V21" s="133">
        <f>'DNO inputs'!H183</f>
        <v>0</v>
      </c>
      <c r="W21" s="133">
        <f>'DNO inputs'!H184</f>
        <v>35255.999999999993</v>
      </c>
      <c r="X21" s="133">
        <f>'DNO inputs'!H185</f>
        <v>0</v>
      </c>
      <c r="Y21" s="133">
        <f>'DNO inputs'!H186</f>
        <v>35595</v>
      </c>
      <c r="Z21" s="133">
        <f>'DNO inputs'!H187</f>
        <v>0</v>
      </c>
      <c r="AA21" s="133">
        <f>'DNO inputs'!H188</f>
        <v>2263.9041499999998</v>
      </c>
      <c r="AB21" s="133">
        <f>'DNO inputs'!H189</f>
        <v>2263.9041499999998</v>
      </c>
      <c r="AC21" s="133">
        <f>'DNO inputs'!H190</f>
        <v>83055</v>
      </c>
      <c r="AD21" s="133">
        <f>'DNO inputs'!H191</f>
        <v>83055</v>
      </c>
      <c r="AE21" s="133">
        <f>'DNO inputs'!H192</f>
        <v>0</v>
      </c>
      <c r="AF21" s="133">
        <f>'DNO inputs'!H193</f>
        <v>9478.4399999999987</v>
      </c>
      <c r="AG21" s="133">
        <f>'DNO inputs'!H194</f>
        <v>12459.831999999997</v>
      </c>
      <c r="AH21" s="133">
        <f>'DNO inputs'!H195</f>
        <v>0</v>
      </c>
      <c r="AI21" s="133">
        <f>'DNO inputs'!H196</f>
        <v>10170</v>
      </c>
      <c r="AJ21" s="133">
        <f>'DNO inputs'!H197</f>
        <v>15255</v>
      </c>
      <c r="AK21" s="133">
        <f>'DNO inputs'!H198</f>
        <v>0</v>
      </c>
      <c r="AL21" s="133">
        <f>'DNO inputs'!H199</f>
        <v>0</v>
      </c>
      <c r="AM21" s="133">
        <f>'DNO inputs'!H200</f>
        <v>9478.4399999999987</v>
      </c>
      <c r="AN21" s="133">
        <f>'DNO inputs'!H201</f>
        <v>13560</v>
      </c>
      <c r="AO21" s="133">
        <f>'DNO inputs'!H202</f>
        <v>0</v>
      </c>
      <c r="AP21" s="133">
        <f>'DNO inputs'!H203</f>
        <v>11412.999999999998</v>
      </c>
      <c r="AQ21" s="133">
        <f>'DNO inputs'!H204</f>
        <v>16425.905999999999</v>
      </c>
      <c r="AR21" s="133">
        <f>'DNO inputs'!H205</f>
        <v>0</v>
      </c>
      <c r="AS21" s="133">
        <f>'DNO inputs'!H206</f>
        <v>0</v>
      </c>
      <c r="AT21" s="133">
        <f>'DNO inputs'!H207</f>
        <v>5235.2899999999991</v>
      </c>
      <c r="AU21" s="133">
        <f>'DNO inputs'!H208</f>
        <v>13132.181999999999</v>
      </c>
      <c r="AV21" s="133">
        <f>'DNO inputs'!H209</f>
        <v>5666.9499999999989</v>
      </c>
      <c r="AW21" s="133">
        <f>'DNO inputs'!H210</f>
        <v>13934.255999999998</v>
      </c>
      <c r="AX21" s="133">
        <f>'DNO inputs'!H211</f>
        <v>101700</v>
      </c>
      <c r="AY21" s="133">
        <f>'DNO inputs'!H212</f>
        <v>0</v>
      </c>
      <c r="AZ21" s="133">
        <f>'DNO inputs'!H213</f>
        <v>101700</v>
      </c>
      <c r="BA21" s="133">
        <f>'DNO inputs'!H214</f>
        <v>101700</v>
      </c>
      <c r="BB21" s="133">
        <f>'DNO inputs'!H215</f>
        <v>2498.12687185</v>
      </c>
      <c r="BC21" s="133">
        <f>'DNO inputs'!H216</f>
        <v>0</v>
      </c>
      <c r="BD21" s="133">
        <f>'DNO inputs'!H217</f>
        <v>2498.12687185</v>
      </c>
      <c r="BE21" s="133">
        <f>'DNO inputs'!H218</f>
        <v>0</v>
      </c>
      <c r="BF21" s="133">
        <f>'DNO inputs'!H219</f>
        <v>299450</v>
      </c>
      <c r="BG21" s="133">
        <f>'DNO inputs'!H220</f>
        <v>0</v>
      </c>
      <c r="BH21" s="133">
        <f>'DNO inputs'!H221</f>
        <v>0</v>
      </c>
      <c r="BI21" s="133">
        <f>'DNO inputs'!H222</f>
        <v>339000</v>
      </c>
      <c r="BJ21" s="133">
        <f>'DNO inputs'!H223</f>
        <v>0</v>
      </c>
      <c r="BK21" s="133">
        <f>'DNO inputs'!H224</f>
        <v>0</v>
      </c>
      <c r="BL21" s="133">
        <f>'DNO inputs'!H225</f>
        <v>0</v>
      </c>
      <c r="BM21" s="133">
        <f>'DNO inputs'!H226</f>
        <v>186450</v>
      </c>
      <c r="BN21" s="133">
        <f>'DNO inputs'!H227</f>
        <v>0</v>
      </c>
      <c r="BO21" s="133">
        <f>'DNO inputs'!H228</f>
        <v>0</v>
      </c>
      <c r="BP21" s="133">
        <f>'DNO inputs'!H229</f>
        <v>0</v>
      </c>
      <c r="BQ21" s="133">
        <f>'DNO inputs'!H230</f>
        <v>0</v>
      </c>
      <c r="BR21" s="133">
        <f>'DNO inputs'!H231</f>
        <v>0</v>
      </c>
      <c r="BS21" s="133">
        <f>'DNO inputs'!H232</f>
        <v>186450</v>
      </c>
      <c r="BT21" s="133">
        <f>'DNO inputs'!H233</f>
        <v>0</v>
      </c>
      <c r="BU21" s="133">
        <f>'DNO inputs'!H234</f>
        <v>0</v>
      </c>
      <c r="BV21" s="133">
        <f>'DNO inputs'!H235</f>
        <v>395500</v>
      </c>
      <c r="BW21" s="133">
        <f>'DNO inputs'!H236</f>
        <v>0</v>
      </c>
      <c r="BX21" s="133">
        <f>'DNO inputs'!H237</f>
        <v>429400</v>
      </c>
      <c r="BY21" s="133">
        <f>'DNO inputs'!H238</f>
        <v>0</v>
      </c>
      <c r="BZ21" s="133">
        <f>'DNO inputs'!H239</f>
        <v>0</v>
      </c>
      <c r="CA21" s="133">
        <f>'DNO inputs'!H240</f>
        <v>151420</v>
      </c>
      <c r="CB21" s="133">
        <f>'DNO inputs'!H241</f>
        <v>0</v>
      </c>
      <c r="CC21" s="133">
        <f>'DNO inputs'!H242</f>
        <v>0</v>
      </c>
      <c r="CD21" s="133">
        <f>'DNO inputs'!H243</f>
        <v>7910</v>
      </c>
      <c r="CE21" s="133">
        <f>'DNO inputs'!H244</f>
        <v>773993.49999999988</v>
      </c>
      <c r="CF21" s="133">
        <f>'DNO inputs'!H245</f>
        <v>0</v>
      </c>
      <c r="CG21" s="133">
        <f>'DNO inputs'!H246</f>
        <v>0</v>
      </c>
      <c r="CH21" s="133">
        <f>'DNO inputs'!H247</f>
        <v>0</v>
      </c>
      <c r="CI21" s="133">
        <f>'DNO inputs'!H248</f>
        <v>621500</v>
      </c>
      <c r="CJ21" s="133">
        <f>'DNO inputs'!H249</f>
        <v>0</v>
      </c>
      <c r="CK21" s="133">
        <f>'DNO inputs'!H250</f>
        <v>915300</v>
      </c>
      <c r="CL21" s="133">
        <f>'DNO inputs'!H251</f>
        <v>0</v>
      </c>
      <c r="CM21" s="133">
        <f>'DNO inputs'!H252</f>
        <v>0</v>
      </c>
      <c r="CN21" s="133">
        <f>'DNO inputs'!H253</f>
        <v>0</v>
      </c>
      <c r="CO21" s="133">
        <f>'DNO inputs'!H254</f>
        <v>0</v>
      </c>
      <c r="CP21" s="133">
        <f>'DNO inputs'!H255</f>
        <v>0</v>
      </c>
      <c r="CQ21" s="59"/>
      <c r="CR21" s="31"/>
    </row>
    <row r="22" spans="1:96" x14ac:dyDescent="0.2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2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2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72.536630183569272</v>
      </c>
      <c r="K24" s="104">
        <f t="shared" ref="K24:BV24" si="0">K20 * K21 / $H22</f>
        <v>156.89450158314497</v>
      </c>
      <c r="L24" s="104">
        <f t="shared" si="0"/>
        <v>166.97105999999999</v>
      </c>
      <c r="M24" s="104">
        <f t="shared" si="0"/>
        <v>0</v>
      </c>
      <c r="N24" s="104">
        <f t="shared" si="0"/>
        <v>624.62800681223462</v>
      </c>
      <c r="O24" s="104">
        <f t="shared" si="0"/>
        <v>0</v>
      </c>
      <c r="P24" s="104">
        <f t="shared" si="0"/>
        <v>2243.7262200239998</v>
      </c>
      <c r="Q24" s="104">
        <f t="shared" si="0"/>
        <v>14.828199</v>
      </c>
      <c r="R24" s="104">
        <f t="shared" si="0"/>
        <v>22.924761999999998</v>
      </c>
      <c r="S24" s="104">
        <f t="shared" si="0"/>
        <v>69.85569599999998</v>
      </c>
      <c r="T24" s="104">
        <f t="shared" si="0"/>
        <v>49.532510399999993</v>
      </c>
      <c r="U24" s="104">
        <f t="shared" si="0"/>
        <v>0</v>
      </c>
      <c r="V24" s="104">
        <f t="shared" si="0"/>
        <v>0</v>
      </c>
      <c r="W24" s="104">
        <f t="shared" si="0"/>
        <v>185.31932009190908</v>
      </c>
      <c r="X24" s="104">
        <f t="shared" si="0"/>
        <v>0</v>
      </c>
      <c r="Y24" s="104">
        <f t="shared" si="0"/>
        <v>181.071765</v>
      </c>
      <c r="Z24" s="104">
        <f t="shared" si="0"/>
        <v>0</v>
      </c>
      <c r="AA24" s="104">
        <f t="shared" si="0"/>
        <v>144.15636065539996</v>
      </c>
      <c r="AB24" s="104">
        <f t="shared" si="0"/>
        <v>145.91994198824997</v>
      </c>
      <c r="AC24" s="104">
        <f t="shared" si="0"/>
        <v>557.941411843938</v>
      </c>
      <c r="AD24" s="104">
        <f t="shared" si="0"/>
        <v>127.38091588252932</v>
      </c>
      <c r="AE24" s="104">
        <f t="shared" si="0"/>
        <v>0</v>
      </c>
      <c r="AF24" s="104">
        <f t="shared" si="0"/>
        <v>5.345840159999999</v>
      </c>
      <c r="AG24" s="104">
        <f t="shared" si="0"/>
        <v>83.867129191999979</v>
      </c>
      <c r="AH24" s="104">
        <f t="shared" si="0"/>
        <v>0</v>
      </c>
      <c r="AI24" s="104">
        <f t="shared" si="0"/>
        <v>44.412390000000002</v>
      </c>
      <c r="AJ24" s="104">
        <f t="shared" si="0"/>
        <v>87.060284999999993</v>
      </c>
      <c r="AK24" s="104">
        <f t="shared" si="0"/>
        <v>0</v>
      </c>
      <c r="AL24" s="104">
        <f t="shared" si="0"/>
        <v>0</v>
      </c>
      <c r="AM24" s="104">
        <f t="shared" si="0"/>
        <v>4.9003534799999997</v>
      </c>
      <c r="AN24" s="104">
        <f t="shared" si="0"/>
        <v>16.827960000000001</v>
      </c>
      <c r="AO24" s="104">
        <f t="shared" si="0"/>
        <v>0</v>
      </c>
      <c r="AP24" s="104">
        <f t="shared" si="0"/>
        <v>6.5624749999999992</v>
      </c>
      <c r="AQ24" s="104">
        <f t="shared" si="0"/>
        <v>16.048110161999997</v>
      </c>
      <c r="AR24" s="104">
        <f t="shared" si="0"/>
        <v>0</v>
      </c>
      <c r="AS24" s="104">
        <f t="shared" si="0"/>
        <v>0</v>
      </c>
      <c r="AT24" s="104">
        <f t="shared" si="0"/>
        <v>46.405610559999992</v>
      </c>
      <c r="AU24" s="104">
        <f t="shared" si="0"/>
        <v>111.50535736199998</v>
      </c>
      <c r="AV24" s="104">
        <f t="shared" si="0"/>
        <v>40.110672099999995</v>
      </c>
      <c r="AW24" s="104">
        <f t="shared" si="0"/>
        <v>23.172667727999997</v>
      </c>
      <c r="AX24" s="104">
        <f t="shared" si="0"/>
        <v>33.600866399999994</v>
      </c>
      <c r="AY24" s="104">
        <f t="shared" si="0"/>
        <v>0</v>
      </c>
      <c r="AZ24" s="104">
        <f t="shared" si="0"/>
        <v>38.143093499999999</v>
      </c>
      <c r="BA24" s="104">
        <f t="shared" si="0"/>
        <v>64.514513699999995</v>
      </c>
      <c r="BB24" s="104">
        <f t="shared" si="0"/>
        <v>10.132402592223599</v>
      </c>
      <c r="BC24" s="104">
        <f t="shared" si="0"/>
        <v>0</v>
      </c>
      <c r="BD24" s="104">
        <f t="shared" si="0"/>
        <v>14.599053439091401</v>
      </c>
      <c r="BE24" s="104">
        <f t="shared" si="0"/>
        <v>0</v>
      </c>
      <c r="BF24" s="104">
        <f t="shared" si="0"/>
        <v>70.662425310623291</v>
      </c>
      <c r="BG24" s="104">
        <f t="shared" si="0"/>
        <v>0</v>
      </c>
      <c r="BH24" s="104">
        <f t="shared" si="0"/>
        <v>0</v>
      </c>
      <c r="BI24" s="104">
        <f t="shared" si="0"/>
        <v>28.637690535143456</v>
      </c>
      <c r="BJ24" s="104">
        <f t="shared" si="0"/>
        <v>0</v>
      </c>
      <c r="BK24" s="104">
        <f t="shared" si="0"/>
        <v>0</v>
      </c>
      <c r="BL24" s="104">
        <f t="shared" si="0"/>
        <v>0</v>
      </c>
      <c r="BM24" s="104">
        <f t="shared" si="0"/>
        <v>47.731200000000001</v>
      </c>
      <c r="BN24" s="104">
        <f t="shared" si="0"/>
        <v>0</v>
      </c>
      <c r="BO24" s="104">
        <f t="shared" si="0"/>
        <v>0</v>
      </c>
      <c r="BP24" s="104">
        <f t="shared" si="0"/>
        <v>0</v>
      </c>
      <c r="BQ24" s="104">
        <f t="shared" si="0"/>
        <v>0</v>
      </c>
      <c r="BR24" s="104">
        <f t="shared" si="0"/>
        <v>0</v>
      </c>
      <c r="BS24" s="104">
        <f t="shared" si="0"/>
        <v>70.664550000000006</v>
      </c>
      <c r="BT24" s="104">
        <f t="shared" si="0"/>
        <v>0</v>
      </c>
      <c r="BU24" s="104">
        <f t="shared" si="0"/>
        <v>0</v>
      </c>
      <c r="BV24" s="104">
        <f t="shared" si="0"/>
        <v>58.138500000000001</v>
      </c>
      <c r="BW24" s="104">
        <f t="shared" ref="BW24:CP24" si="1">BW20 * BW21 / $H22</f>
        <v>0</v>
      </c>
      <c r="BX24" s="104">
        <f t="shared" si="1"/>
        <v>84.591800000000006</v>
      </c>
      <c r="BY24" s="104">
        <f t="shared" si="1"/>
        <v>0</v>
      </c>
      <c r="BZ24" s="104">
        <f t="shared" si="1"/>
        <v>0</v>
      </c>
      <c r="CA24" s="104">
        <f t="shared" si="1"/>
        <v>90.55143129999999</v>
      </c>
      <c r="CB24" s="104">
        <f t="shared" si="1"/>
        <v>0</v>
      </c>
      <c r="CC24" s="104">
        <f t="shared" si="1"/>
        <v>0</v>
      </c>
      <c r="CD24" s="104">
        <f t="shared" si="1"/>
        <v>19.60098</v>
      </c>
      <c r="CE24" s="104">
        <f t="shared" si="1"/>
        <v>18.209745074500002</v>
      </c>
      <c r="CF24" s="104">
        <f t="shared" si="1"/>
        <v>0</v>
      </c>
      <c r="CG24" s="104">
        <f t="shared" si="1"/>
        <v>0</v>
      </c>
      <c r="CH24" s="104">
        <f t="shared" si="1"/>
        <v>0</v>
      </c>
      <c r="CI24" s="104">
        <f t="shared" si="1"/>
        <v>49.72</v>
      </c>
      <c r="CJ24" s="104">
        <f t="shared" si="1"/>
        <v>0</v>
      </c>
      <c r="CK24" s="104">
        <f t="shared" si="1"/>
        <v>72.308700000000002</v>
      </c>
      <c r="CL24" s="104">
        <f t="shared" si="1"/>
        <v>0</v>
      </c>
      <c r="CM24" s="104">
        <f t="shared" si="1"/>
        <v>0</v>
      </c>
      <c r="CN24" s="104">
        <f t="shared" si="1"/>
        <v>0</v>
      </c>
      <c r="CO24" s="104">
        <f t="shared" si="1"/>
        <v>0</v>
      </c>
      <c r="CP24" s="104">
        <f t="shared" si="1"/>
        <v>0</v>
      </c>
      <c r="CQ24" s="59"/>
      <c r="CR24" s="103" t="s">
        <v>568</v>
      </c>
    </row>
    <row r="25" spans="1:96" x14ac:dyDescent="0.2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6021.7131040605573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25">
      <c r="A27" s="31"/>
      <c r="B27" s="31"/>
      <c r="C27" s="101" t="s">
        <v>656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2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2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2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568</v>
      </c>
    </row>
    <row r="32" spans="1:96" x14ac:dyDescent="0.2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2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2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2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2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2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2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2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2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2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2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571</v>
      </c>
    </row>
    <row r="44" spans="1:96" x14ac:dyDescent="0.2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2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2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2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25">
      <c r="A49" s="31"/>
      <c r="B49" s="31"/>
      <c r="C49" s="101" t="s">
        <v>697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2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2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568</v>
      </c>
    </row>
    <row r="52" spans="1:96" x14ac:dyDescent="0.2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2400.6207216071448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2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1021.2768643958038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2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375.27756791199994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2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1452.7309982940264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2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771.80695185158186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2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6021.7131040605573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2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2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2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25">
      <c r="A62" s="31"/>
      <c r="B62" s="31"/>
      <c r="C62" s="31"/>
      <c r="D62" s="31"/>
      <c r="E62" s="103" t="s">
        <v>745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2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2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568</v>
      </c>
    </row>
    <row r="66" spans="1:96" x14ac:dyDescent="0.2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0.39866075984064403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2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0.16959905707017778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2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6.232073189586914E-2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2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0.24124878970311986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2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0.12817066149018916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2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2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2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2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0.7015466305674164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2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0.29845336943258349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2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2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2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25">
      <c r="A80" s="31"/>
      <c r="B80" s="31"/>
      <c r="C80" s="101" t="s">
        <v>698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2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603</v>
      </c>
    </row>
    <row r="83" spans="1:96" x14ac:dyDescent="0.2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253.67158283199998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2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260.29004547708172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2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190.70445000000001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2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178.08215637449999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2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882.7482346835817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603</v>
      </c>
    </row>
    <row r="89" spans="1:96" x14ac:dyDescent="0.2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2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2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603</v>
      </c>
    </row>
    <row r="92" spans="1:96" x14ac:dyDescent="0.2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0.28736572089881068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2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0.29486328632577991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2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0.2160349265024103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2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0.20173606627299909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2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2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2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2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2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2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25">
      <c r="A103" s="31"/>
      <c r="B103" s="31"/>
      <c r="C103" s="101" t="s">
        <v>695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2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2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771.80695185158186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2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2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2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250368020.43029985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2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105727471.31102958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2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498894660.34309608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2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194844806.37666956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2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0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2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2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1049834958.461095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572</v>
      </c>
    </row>
    <row r="115" spans="1:96" x14ac:dyDescent="0.2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2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136474365.80743289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2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2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2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0.88495886948239033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572</v>
      </c>
    </row>
    <row r="121" spans="1:9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25">
      <c r="A122" s="31"/>
      <c r="B122" s="31"/>
      <c r="C122" s="101" t="s">
        <v>696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2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2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683.0174075692255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572</v>
      </c>
    </row>
    <row r="125" spans="1:96" x14ac:dyDescent="0.2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2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568</v>
      </c>
    </row>
    <row r="127" spans="1:96" x14ac:dyDescent="0.2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2400.6207216071448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2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1021.2768643958038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2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375.27756791199994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2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1452.7309982940264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2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683.0174075692255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572</v>
      </c>
    </row>
    <row r="132" spans="1:96" x14ac:dyDescent="0.2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2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5932.9235597782008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568</v>
      </c>
    </row>
    <row r="134" spans="1:96" x14ac:dyDescent="0.2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2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2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568</v>
      </c>
    </row>
    <row r="137" spans="1:96" x14ac:dyDescent="0.2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0.40462694275752487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2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0.17213720252852605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2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6.3253396766505696E-2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2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0.24485921378503922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2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0.1151232441624041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2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2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2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2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2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2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2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scenarios="1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715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2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2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1" t="s">
        <v>699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2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11000000</v>
      </c>
      <c r="L19" s="138">
        <v>0</v>
      </c>
      <c r="M19" s="138">
        <v>9899999.9999999981</v>
      </c>
      <c r="N19" s="138">
        <v>500000</v>
      </c>
      <c r="O19" s="138">
        <v>3100000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2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6199999.9999999991</v>
      </c>
      <c r="L20" s="133">
        <v>0</v>
      </c>
      <c r="M20" s="133">
        <v>500000</v>
      </c>
      <c r="N20" s="133">
        <v>1700000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2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11300000</v>
      </c>
      <c r="L21" s="133">
        <v>0</v>
      </c>
      <c r="M21" s="133">
        <v>4400000</v>
      </c>
      <c r="N21" s="133">
        <v>200000</v>
      </c>
      <c r="O21" s="133">
        <v>1900000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9000000.0000000019</v>
      </c>
      <c r="L22" s="145">
        <v>0</v>
      </c>
      <c r="M22" s="145">
        <v>1600000</v>
      </c>
      <c r="N22" s="145">
        <v>2000000</v>
      </c>
      <c r="O22" s="145">
        <v>300000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2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2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2097795.2788739572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2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2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3704076.4857794475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2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14622655.718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2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591</v>
      </c>
    </row>
    <row r="31" spans="1:46" x14ac:dyDescent="0.2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2097795.2788739572</v>
      </c>
      <c r="K31" s="146">
        <f t="shared" si="0"/>
        <v>11000000</v>
      </c>
      <c r="L31" s="146">
        <f t="shared" si="0"/>
        <v>0</v>
      </c>
      <c r="M31" s="146">
        <f t="shared" si="0"/>
        <v>9899999.9999999981</v>
      </c>
      <c r="N31" s="146">
        <f t="shared" si="0"/>
        <v>500000</v>
      </c>
      <c r="O31" s="146">
        <f t="shared" si="0"/>
        <v>3100000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6199999.9999999991</v>
      </c>
      <c r="L32" s="147">
        <f t="shared" si="3"/>
        <v>0</v>
      </c>
      <c r="M32" s="147">
        <f t="shared" si="3"/>
        <v>500000</v>
      </c>
      <c r="N32" s="147">
        <f t="shared" si="3"/>
        <v>1700000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3704076.4857794475</v>
      </c>
      <c r="K33" s="147">
        <f t="shared" si="6"/>
        <v>11300000</v>
      </c>
      <c r="L33" s="147">
        <f t="shared" si="6"/>
        <v>0</v>
      </c>
      <c r="M33" s="147">
        <f t="shared" si="6"/>
        <v>4400000</v>
      </c>
      <c r="N33" s="147">
        <f t="shared" si="6"/>
        <v>200000</v>
      </c>
      <c r="O33" s="147">
        <f t="shared" si="6"/>
        <v>1900000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2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14622655.718</v>
      </c>
      <c r="K34" s="148">
        <f t="shared" si="9"/>
        <v>9000000.0000000019</v>
      </c>
      <c r="L34" s="148">
        <f t="shared" si="9"/>
        <v>0</v>
      </c>
      <c r="M34" s="148">
        <f t="shared" si="9"/>
        <v>1600000</v>
      </c>
      <c r="N34" s="148">
        <f t="shared" si="9"/>
        <v>2000000</v>
      </c>
      <c r="O34" s="148">
        <f t="shared" si="9"/>
        <v>300000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2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101" t="s">
        <v>700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0.7015466305674164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2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2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25">
      <c r="A44" s="105"/>
      <c r="B44" s="31"/>
      <c r="C44" s="31"/>
      <c r="D44" s="31"/>
      <c r="E44" s="108" t="s">
        <v>701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2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7717012.9362415802</v>
      </c>
      <c r="L45" s="146">
        <f t="shared" si="15"/>
        <v>0</v>
      </c>
      <c r="M45" s="146">
        <f t="shared" si="15"/>
        <v>6945311.6426174212</v>
      </c>
      <c r="N45" s="146">
        <f t="shared" si="15"/>
        <v>350773.31528370822</v>
      </c>
      <c r="O45" s="146">
        <f t="shared" si="15"/>
        <v>2174794.5547589906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2097795.2788739572</v>
      </c>
      <c r="K46" s="152">
        <f t="shared" ref="K46:AQ46" si="18">K$31 - K45</f>
        <v>3282987.0637584198</v>
      </c>
      <c r="L46" s="152">
        <f t="shared" si="18"/>
        <v>0</v>
      </c>
      <c r="M46" s="152">
        <f t="shared" si="18"/>
        <v>2954688.3573825769</v>
      </c>
      <c r="N46" s="152">
        <f t="shared" si="18"/>
        <v>149226.68471629178</v>
      </c>
      <c r="O46" s="152">
        <f t="shared" si="18"/>
        <v>925205.44524100935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2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6199999.9999999991</v>
      </c>
      <c r="L47" s="147">
        <f t="shared" si="21"/>
        <v>0</v>
      </c>
      <c r="M47" s="147">
        <f t="shared" si="21"/>
        <v>500000</v>
      </c>
      <c r="N47" s="147">
        <f t="shared" si="21"/>
        <v>1700000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2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3704076.4857794475</v>
      </c>
      <c r="K48" s="147">
        <f t="shared" si="24"/>
        <v>11300000</v>
      </c>
      <c r="L48" s="147">
        <f t="shared" si="24"/>
        <v>0</v>
      </c>
      <c r="M48" s="147">
        <f t="shared" si="24"/>
        <v>4400000</v>
      </c>
      <c r="N48" s="147">
        <f t="shared" si="24"/>
        <v>200000</v>
      </c>
      <c r="O48" s="147">
        <f t="shared" si="24"/>
        <v>1900000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2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14622655.718</v>
      </c>
      <c r="K49" s="148">
        <f t="shared" si="27"/>
        <v>9000000.0000000019</v>
      </c>
      <c r="L49" s="148">
        <f t="shared" si="27"/>
        <v>0</v>
      </c>
      <c r="M49" s="148">
        <f t="shared" si="27"/>
        <v>1600000</v>
      </c>
      <c r="N49" s="148">
        <f t="shared" si="27"/>
        <v>2000000</v>
      </c>
      <c r="O49" s="148">
        <f t="shared" si="27"/>
        <v>300000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2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2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20424527.482653406</v>
      </c>
      <c r="K51" s="104">
        <f t="shared" si="30"/>
        <v>37500000</v>
      </c>
      <c r="L51" s="104">
        <f t="shared" si="30"/>
        <v>0</v>
      </c>
      <c r="M51" s="104">
        <f t="shared" si="30"/>
        <v>16399999.999999998</v>
      </c>
      <c r="N51" s="104">
        <f t="shared" si="30"/>
        <v>4400000</v>
      </c>
      <c r="O51" s="104">
        <f t="shared" si="30"/>
        <v>5300000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2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25">
      <c r="A58" s="31"/>
      <c r="B58" s="31"/>
      <c r="C58" s="101" t="s">
        <v>623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2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15899999.999999996</v>
      </c>
      <c r="K60" s="133">
        <v>37500000</v>
      </c>
      <c r="L60" s="133">
        <v>4199999.9999999991</v>
      </c>
      <c r="M60" s="133">
        <v>17500000</v>
      </c>
      <c r="N60" s="133">
        <v>4800000</v>
      </c>
      <c r="O60" s="133">
        <v>5300000.0000000009</v>
      </c>
      <c r="P60" s="133">
        <v>400000</v>
      </c>
      <c r="Q60" s="133">
        <v>4000000</v>
      </c>
      <c r="R60" s="133">
        <v>2600000</v>
      </c>
      <c r="S60" s="133">
        <v>10799999.999999998</v>
      </c>
      <c r="T60" s="133">
        <v>2600000</v>
      </c>
      <c r="U60" s="133">
        <v>1400000</v>
      </c>
      <c r="V60" s="133">
        <v>1200000.0000000002</v>
      </c>
      <c r="W60" s="133">
        <v>700000</v>
      </c>
      <c r="X60" s="133">
        <v>3000000</v>
      </c>
      <c r="Y60" s="133">
        <v>6399999.9999999981</v>
      </c>
      <c r="Z60" s="133">
        <v>2600000</v>
      </c>
      <c r="AA60" s="133">
        <v>1000000</v>
      </c>
      <c r="AB60" s="133">
        <v>900000.00000000012</v>
      </c>
      <c r="AC60" s="133">
        <v>5900000</v>
      </c>
      <c r="AD60" s="133">
        <v>1700000.0000000002</v>
      </c>
      <c r="AE60" s="133">
        <v>4100000.0000000005</v>
      </c>
      <c r="AF60" s="133">
        <v>22099999.999999996</v>
      </c>
      <c r="AG60" s="133">
        <v>2400000</v>
      </c>
      <c r="AH60" s="133">
        <v>13400000</v>
      </c>
      <c r="AI60" s="133">
        <v>499999.99999999889</v>
      </c>
      <c r="AJ60" s="133">
        <v>300000.00000000006</v>
      </c>
      <c r="AK60" s="133">
        <v>3199999.9999999995</v>
      </c>
      <c r="AL60" s="133">
        <v>33100000</v>
      </c>
      <c r="AM60" s="133">
        <v>14100000</v>
      </c>
      <c r="AN60" s="133">
        <v>4300000</v>
      </c>
      <c r="AO60" s="133">
        <v>-200000</v>
      </c>
      <c r="AP60" s="133">
        <v>900000</v>
      </c>
      <c r="AQ60" s="133">
        <v>-3699999.9999999544</v>
      </c>
      <c r="AR60" s="133">
        <v>0</v>
      </c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-4524527.4826534092</v>
      </c>
      <c r="K62" s="104">
        <f t="shared" ref="K62:AQ62" si="33">K60 - K51</f>
        <v>0</v>
      </c>
      <c r="L62" s="104">
        <f t="shared" si="33"/>
        <v>4199999.9999999991</v>
      </c>
      <c r="M62" s="104">
        <f t="shared" si="33"/>
        <v>1100000.0000000019</v>
      </c>
      <c r="N62" s="104">
        <f t="shared" si="33"/>
        <v>400000</v>
      </c>
      <c r="O62" s="104">
        <f t="shared" si="33"/>
        <v>0</v>
      </c>
      <c r="P62" s="104">
        <f t="shared" si="33"/>
        <v>400000</v>
      </c>
      <c r="Q62" s="104">
        <f t="shared" si="33"/>
        <v>4000000</v>
      </c>
      <c r="R62" s="104">
        <f t="shared" si="33"/>
        <v>2600000</v>
      </c>
      <c r="S62" s="104">
        <f t="shared" si="33"/>
        <v>10799999.999999998</v>
      </c>
      <c r="T62" s="104">
        <f t="shared" si="33"/>
        <v>2600000</v>
      </c>
      <c r="U62" s="104">
        <f t="shared" si="33"/>
        <v>1400000</v>
      </c>
      <c r="V62" s="104">
        <f t="shared" si="33"/>
        <v>1200000.0000000002</v>
      </c>
      <c r="W62" s="104">
        <f t="shared" si="33"/>
        <v>700000</v>
      </c>
      <c r="X62" s="104">
        <f t="shared" si="33"/>
        <v>3000000</v>
      </c>
      <c r="Y62" s="104">
        <f t="shared" si="33"/>
        <v>6399999.9999999981</v>
      </c>
      <c r="Z62" s="104">
        <f t="shared" si="33"/>
        <v>2600000</v>
      </c>
      <c r="AA62" s="104">
        <f t="shared" si="33"/>
        <v>1000000</v>
      </c>
      <c r="AB62" s="104">
        <f t="shared" si="33"/>
        <v>900000.00000000012</v>
      </c>
      <c r="AC62" s="104">
        <f t="shared" si="33"/>
        <v>5900000</v>
      </c>
      <c r="AD62" s="104">
        <f t="shared" si="33"/>
        <v>1700000.0000000002</v>
      </c>
      <c r="AE62" s="104">
        <f t="shared" si="33"/>
        <v>4100000.0000000005</v>
      </c>
      <c r="AF62" s="104">
        <f t="shared" si="33"/>
        <v>22099999.999999996</v>
      </c>
      <c r="AG62" s="104">
        <f t="shared" si="33"/>
        <v>2400000</v>
      </c>
      <c r="AH62" s="104">
        <f t="shared" si="33"/>
        <v>13400000</v>
      </c>
      <c r="AI62" s="104">
        <f t="shared" si="33"/>
        <v>499999.99999999889</v>
      </c>
      <c r="AJ62" s="104">
        <f t="shared" si="33"/>
        <v>300000.00000000006</v>
      </c>
      <c r="AK62" s="104">
        <f t="shared" si="33"/>
        <v>3199999.9999999995</v>
      </c>
      <c r="AL62" s="104">
        <f t="shared" si="33"/>
        <v>33100000</v>
      </c>
      <c r="AM62" s="104">
        <f t="shared" si="33"/>
        <v>14100000</v>
      </c>
      <c r="AN62" s="104">
        <f t="shared" si="33"/>
        <v>4300000</v>
      </c>
      <c r="AO62" s="104">
        <f t="shared" si="33"/>
        <v>-200000</v>
      </c>
      <c r="AP62" s="104">
        <f t="shared" ref="AP62" si="34">AP60 - AP51</f>
        <v>900000</v>
      </c>
      <c r="AQ62" s="104">
        <f t="shared" si="33"/>
        <v>-3699999.9999999544</v>
      </c>
      <c r="AR62" s="104">
        <f t="shared" ref="AR62" si="35">AR60 - AR51</f>
        <v>0</v>
      </c>
      <c r="AS62" s="59"/>
      <c r="AT62" s="103" t="s">
        <v>568</v>
      </c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2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2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568</v>
      </c>
    </row>
    <row r="68" spans="1:4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2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0</v>
      </c>
      <c r="L69" s="104">
        <f t="shared" si="39"/>
        <v>4199999.9999999991</v>
      </c>
      <c r="M69" s="104">
        <f t="shared" si="39"/>
        <v>1100000.0000000019</v>
      </c>
      <c r="N69" s="104">
        <f t="shared" si="39"/>
        <v>400000</v>
      </c>
      <c r="O69" s="104">
        <f t="shared" si="39"/>
        <v>0</v>
      </c>
      <c r="P69" s="104">
        <f t="shared" si="39"/>
        <v>400000</v>
      </c>
      <c r="Q69" s="104">
        <f t="shared" si="39"/>
        <v>4000000</v>
      </c>
      <c r="R69" s="104">
        <f t="shared" si="39"/>
        <v>2600000</v>
      </c>
      <c r="S69" s="104">
        <f t="shared" si="39"/>
        <v>10799999.999999998</v>
      </c>
      <c r="T69" s="104">
        <f t="shared" si="39"/>
        <v>2600000</v>
      </c>
      <c r="U69" s="104">
        <f t="shared" si="39"/>
        <v>1400000</v>
      </c>
      <c r="V69" s="104">
        <f t="shared" si="39"/>
        <v>1200000.0000000002</v>
      </c>
      <c r="W69" s="104">
        <f t="shared" si="39"/>
        <v>700000</v>
      </c>
      <c r="X69" s="104">
        <f t="shared" si="39"/>
        <v>3000000</v>
      </c>
      <c r="Y69" s="104">
        <f t="shared" si="39"/>
        <v>0</v>
      </c>
      <c r="Z69" s="104">
        <f t="shared" si="39"/>
        <v>0</v>
      </c>
      <c r="AA69" s="104">
        <f t="shared" si="39"/>
        <v>1000000</v>
      </c>
      <c r="AB69" s="104">
        <f t="shared" si="39"/>
        <v>900000.00000000012</v>
      </c>
      <c r="AC69" s="104">
        <f t="shared" si="39"/>
        <v>5900000</v>
      </c>
      <c r="AD69" s="104">
        <f t="shared" si="39"/>
        <v>1700000.0000000002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568</v>
      </c>
    </row>
    <row r="70" spans="1:46" x14ac:dyDescent="0.2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25">
      <c r="A71" s="31"/>
      <c r="B71" s="31"/>
      <c r="C71" s="101" t="s">
        <v>624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2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2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0.39866075984064403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2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0.16959905707017778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2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6.232073189586914E-2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2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0.24124878970311986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0.12817066149018916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2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2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0.40462694275752487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0.17213720252852605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2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6.3253396766505696E-2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2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0.24485921378503922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2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0.1151232441624041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1" t="s">
        <v>625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2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568</v>
      </c>
    </row>
    <row r="90" spans="1:46" x14ac:dyDescent="0.2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0</v>
      </c>
      <c r="L90" s="146">
        <f t="shared" si="42"/>
        <v>1674375.1913307046</v>
      </c>
      <c r="M90" s="146">
        <f t="shared" si="42"/>
        <v>438526.83582470915</v>
      </c>
      <c r="N90" s="146">
        <f t="shared" si="42"/>
        <v>159464.30393625761</v>
      </c>
      <c r="O90" s="146">
        <f t="shared" si="42"/>
        <v>0</v>
      </c>
      <c r="P90" s="146">
        <f t="shared" si="42"/>
        <v>159464.30393625761</v>
      </c>
      <c r="Q90" s="146">
        <f t="shared" si="42"/>
        <v>1594643.0393625761</v>
      </c>
      <c r="R90" s="146">
        <f t="shared" si="42"/>
        <v>1036517.9755856745</v>
      </c>
      <c r="S90" s="146">
        <f t="shared" si="42"/>
        <v>4305536.2062789546</v>
      </c>
      <c r="T90" s="146">
        <f t="shared" si="42"/>
        <v>1036517.9755856745</v>
      </c>
      <c r="U90" s="146">
        <f t="shared" si="42"/>
        <v>558125.06377690169</v>
      </c>
      <c r="V90" s="146">
        <f t="shared" si="42"/>
        <v>478392.91180877294</v>
      </c>
      <c r="W90" s="146">
        <f t="shared" si="42"/>
        <v>279062.53188845085</v>
      </c>
      <c r="X90" s="146">
        <f t="shared" si="42"/>
        <v>1195982.2795219321</v>
      </c>
      <c r="Y90" s="146">
        <f t="shared" si="42"/>
        <v>0</v>
      </c>
      <c r="Z90" s="146">
        <f t="shared" si="42"/>
        <v>0</v>
      </c>
      <c r="AA90" s="146">
        <f t="shared" si="42"/>
        <v>398660.75984064402</v>
      </c>
      <c r="AB90" s="146">
        <f t="shared" si="42"/>
        <v>358794.68385657965</v>
      </c>
      <c r="AC90" s="146">
        <f t="shared" si="42"/>
        <v>2352098.4830597998</v>
      </c>
      <c r="AD90" s="146">
        <f t="shared" si="42"/>
        <v>677723.29172909493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2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0</v>
      </c>
      <c r="L91" s="147">
        <f t="shared" si="45"/>
        <v>712316.03969474649</v>
      </c>
      <c r="M91" s="147">
        <f t="shared" si="45"/>
        <v>186558.96277719588</v>
      </c>
      <c r="N91" s="147">
        <f t="shared" si="45"/>
        <v>67839.622828071108</v>
      </c>
      <c r="O91" s="147">
        <f t="shared" si="45"/>
        <v>0</v>
      </c>
      <c r="P91" s="147">
        <f t="shared" si="45"/>
        <v>67839.622828071108</v>
      </c>
      <c r="Q91" s="147">
        <f t="shared" si="45"/>
        <v>678396.2282807111</v>
      </c>
      <c r="R91" s="147">
        <f t="shared" si="45"/>
        <v>440957.54838246224</v>
      </c>
      <c r="S91" s="147">
        <f t="shared" si="45"/>
        <v>1831669.8163579197</v>
      </c>
      <c r="T91" s="147">
        <f t="shared" si="45"/>
        <v>440957.54838246224</v>
      </c>
      <c r="U91" s="147">
        <f t="shared" si="45"/>
        <v>237438.6798982489</v>
      </c>
      <c r="V91" s="147">
        <f t="shared" si="45"/>
        <v>203518.86848421337</v>
      </c>
      <c r="W91" s="147">
        <f t="shared" si="45"/>
        <v>118719.33994912445</v>
      </c>
      <c r="X91" s="147">
        <f t="shared" si="45"/>
        <v>508797.17121053336</v>
      </c>
      <c r="Y91" s="147">
        <f t="shared" si="45"/>
        <v>0</v>
      </c>
      <c r="Z91" s="147">
        <f t="shared" si="45"/>
        <v>0</v>
      </c>
      <c r="AA91" s="147">
        <f t="shared" si="45"/>
        <v>169599.05707017778</v>
      </c>
      <c r="AB91" s="147">
        <f t="shared" si="45"/>
        <v>152639.15136316002</v>
      </c>
      <c r="AC91" s="147">
        <f t="shared" si="45"/>
        <v>1000634.4367140488</v>
      </c>
      <c r="AD91" s="147">
        <f t="shared" si="45"/>
        <v>288318.39701930224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2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0</v>
      </c>
      <c r="L92" s="147">
        <f t="shared" si="48"/>
        <v>261747.07396265032</v>
      </c>
      <c r="M92" s="147">
        <f t="shared" si="48"/>
        <v>68552.805085456173</v>
      </c>
      <c r="N92" s="147">
        <f t="shared" si="48"/>
        <v>24928.292758347656</v>
      </c>
      <c r="O92" s="147">
        <f t="shared" si="48"/>
        <v>0</v>
      </c>
      <c r="P92" s="147">
        <f t="shared" si="48"/>
        <v>24928.292758347656</v>
      </c>
      <c r="Q92" s="147">
        <f t="shared" si="48"/>
        <v>249282.92758347656</v>
      </c>
      <c r="R92" s="147">
        <f t="shared" si="48"/>
        <v>162033.90292925976</v>
      </c>
      <c r="S92" s="147">
        <f t="shared" si="48"/>
        <v>673063.9044753866</v>
      </c>
      <c r="T92" s="147">
        <f t="shared" si="48"/>
        <v>162033.90292925976</v>
      </c>
      <c r="U92" s="147">
        <f t="shared" si="48"/>
        <v>87249.024654216802</v>
      </c>
      <c r="V92" s="147">
        <f t="shared" si="48"/>
        <v>74784.878275042982</v>
      </c>
      <c r="W92" s="147">
        <f t="shared" si="48"/>
        <v>43624.512327108401</v>
      </c>
      <c r="X92" s="147">
        <f t="shared" si="48"/>
        <v>186962.19568760743</v>
      </c>
      <c r="Y92" s="147">
        <f t="shared" si="48"/>
        <v>0</v>
      </c>
      <c r="Z92" s="147">
        <f t="shared" si="48"/>
        <v>0</v>
      </c>
      <c r="AA92" s="147">
        <f t="shared" si="48"/>
        <v>62320.731895869139</v>
      </c>
      <c r="AB92" s="147">
        <f t="shared" si="48"/>
        <v>56088.658706282236</v>
      </c>
      <c r="AC92" s="147">
        <f t="shared" si="48"/>
        <v>367692.31818562793</v>
      </c>
      <c r="AD92" s="147">
        <f t="shared" si="48"/>
        <v>105945.24422297755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2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0</v>
      </c>
      <c r="L93" s="147">
        <f t="shared" si="51"/>
        <v>1013244.9167531031</v>
      </c>
      <c r="M93" s="147">
        <f t="shared" si="51"/>
        <v>265373.66867343232</v>
      </c>
      <c r="N93" s="147">
        <f t="shared" si="51"/>
        <v>96499.515881247949</v>
      </c>
      <c r="O93" s="147">
        <f t="shared" si="51"/>
        <v>0</v>
      </c>
      <c r="P93" s="147">
        <f t="shared" si="51"/>
        <v>96499.515881247949</v>
      </c>
      <c r="Q93" s="147">
        <f t="shared" si="51"/>
        <v>964995.15881247947</v>
      </c>
      <c r="R93" s="147">
        <f t="shared" si="51"/>
        <v>627246.85322811163</v>
      </c>
      <c r="S93" s="147">
        <f t="shared" si="51"/>
        <v>2605486.9287936939</v>
      </c>
      <c r="T93" s="147">
        <f t="shared" si="51"/>
        <v>627246.85322811163</v>
      </c>
      <c r="U93" s="147">
        <f t="shared" si="51"/>
        <v>337748.30558436783</v>
      </c>
      <c r="V93" s="147">
        <f t="shared" si="51"/>
        <v>289498.54764374386</v>
      </c>
      <c r="W93" s="147">
        <f t="shared" si="51"/>
        <v>168874.15279218392</v>
      </c>
      <c r="X93" s="147">
        <f t="shared" si="51"/>
        <v>723746.36910935957</v>
      </c>
      <c r="Y93" s="147">
        <f t="shared" si="51"/>
        <v>0</v>
      </c>
      <c r="Z93" s="147">
        <f t="shared" si="51"/>
        <v>0</v>
      </c>
      <c r="AA93" s="147">
        <f t="shared" si="51"/>
        <v>241248.78970311987</v>
      </c>
      <c r="AB93" s="147">
        <f t="shared" si="51"/>
        <v>217123.91073280791</v>
      </c>
      <c r="AC93" s="147">
        <f t="shared" si="51"/>
        <v>1423367.8592484072</v>
      </c>
      <c r="AD93" s="147">
        <f t="shared" si="51"/>
        <v>410122.94249530381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2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0</v>
      </c>
      <c r="L94" s="148">
        <f t="shared" si="54"/>
        <v>538316.77825879434</v>
      </c>
      <c r="M94" s="148">
        <f t="shared" si="54"/>
        <v>140987.72763920831</v>
      </c>
      <c r="N94" s="148">
        <f t="shared" si="54"/>
        <v>51268.264596075664</v>
      </c>
      <c r="O94" s="148">
        <f t="shared" si="54"/>
        <v>0</v>
      </c>
      <c r="P94" s="148">
        <f t="shared" si="54"/>
        <v>51268.264596075664</v>
      </c>
      <c r="Q94" s="148">
        <f t="shared" si="54"/>
        <v>512682.64596075664</v>
      </c>
      <c r="R94" s="148">
        <f t="shared" si="54"/>
        <v>333243.7198744918</v>
      </c>
      <c r="S94" s="148">
        <f t="shared" si="54"/>
        <v>1384243.1440940427</v>
      </c>
      <c r="T94" s="148">
        <f t="shared" si="54"/>
        <v>333243.7198744918</v>
      </c>
      <c r="U94" s="148">
        <f t="shared" si="54"/>
        <v>179438.92608626481</v>
      </c>
      <c r="V94" s="148">
        <f t="shared" si="54"/>
        <v>153804.79378822702</v>
      </c>
      <c r="W94" s="148">
        <f t="shared" si="54"/>
        <v>89719.463043132404</v>
      </c>
      <c r="X94" s="148">
        <f t="shared" si="54"/>
        <v>384511.98447056749</v>
      </c>
      <c r="Y94" s="148">
        <f t="shared" si="54"/>
        <v>0</v>
      </c>
      <c r="Z94" s="148">
        <f t="shared" si="54"/>
        <v>0</v>
      </c>
      <c r="AA94" s="148">
        <f t="shared" si="54"/>
        <v>128170.66149018916</v>
      </c>
      <c r="AB94" s="148">
        <f t="shared" si="54"/>
        <v>115353.59534117025</v>
      </c>
      <c r="AC94" s="148">
        <f t="shared" si="54"/>
        <v>756206.90279211605</v>
      </c>
      <c r="AD94" s="148">
        <f t="shared" si="54"/>
        <v>217890.12453332159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2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2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568</v>
      </c>
    </row>
    <row r="97" spans="1:46" x14ac:dyDescent="0.2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0</v>
      </c>
      <c r="L97" s="146">
        <f t="shared" si="57"/>
        <v>1699433.1595816039</v>
      </c>
      <c r="M97" s="146">
        <f t="shared" si="57"/>
        <v>445089.63703327812</v>
      </c>
      <c r="N97" s="146">
        <f t="shared" si="57"/>
        <v>161850.77710300995</v>
      </c>
      <c r="O97" s="146">
        <f t="shared" si="57"/>
        <v>0</v>
      </c>
      <c r="P97" s="146">
        <f t="shared" si="57"/>
        <v>161850.77710300995</v>
      </c>
      <c r="Q97" s="146">
        <f t="shared" si="57"/>
        <v>1618507.7710300994</v>
      </c>
      <c r="R97" s="146">
        <f t="shared" si="57"/>
        <v>1052030.0511695647</v>
      </c>
      <c r="S97" s="146">
        <f t="shared" si="57"/>
        <v>4369970.9817812676</v>
      </c>
      <c r="T97" s="146">
        <f t="shared" si="57"/>
        <v>1052030.0511695647</v>
      </c>
      <c r="U97" s="146">
        <f t="shared" si="57"/>
        <v>566477.71986053477</v>
      </c>
      <c r="V97" s="146">
        <f t="shared" si="57"/>
        <v>485552.33130902995</v>
      </c>
      <c r="W97" s="146">
        <f t="shared" si="57"/>
        <v>283238.85993026738</v>
      </c>
      <c r="X97" s="146">
        <f t="shared" si="57"/>
        <v>1213880.8282725746</v>
      </c>
      <c r="Y97" s="146">
        <f t="shared" si="57"/>
        <v>0</v>
      </c>
      <c r="Z97" s="146">
        <f t="shared" si="57"/>
        <v>0</v>
      </c>
      <c r="AA97" s="146">
        <f t="shared" si="57"/>
        <v>404626.94275752484</v>
      </c>
      <c r="AB97" s="146">
        <f t="shared" si="57"/>
        <v>364164.24848177243</v>
      </c>
      <c r="AC97" s="146">
        <f t="shared" si="57"/>
        <v>2387298.9622693965</v>
      </c>
      <c r="AD97" s="146">
        <f t="shared" si="57"/>
        <v>687865.80268779234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2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0</v>
      </c>
      <c r="L98" s="147">
        <f t="shared" si="60"/>
        <v>722976.25061980926</v>
      </c>
      <c r="M98" s="147">
        <f t="shared" si="60"/>
        <v>189350.92278137896</v>
      </c>
      <c r="N98" s="147">
        <f t="shared" si="60"/>
        <v>68854.881011410413</v>
      </c>
      <c r="O98" s="147">
        <f t="shared" si="60"/>
        <v>0</v>
      </c>
      <c r="P98" s="147">
        <f t="shared" si="60"/>
        <v>68854.881011410413</v>
      </c>
      <c r="Q98" s="147">
        <f t="shared" si="60"/>
        <v>688548.81011410418</v>
      </c>
      <c r="R98" s="147">
        <f t="shared" si="60"/>
        <v>447556.72657416773</v>
      </c>
      <c r="S98" s="147">
        <f t="shared" si="60"/>
        <v>1859081.7873080811</v>
      </c>
      <c r="T98" s="147">
        <f t="shared" si="60"/>
        <v>447556.72657416773</v>
      </c>
      <c r="U98" s="147">
        <f t="shared" si="60"/>
        <v>240992.08353993646</v>
      </c>
      <c r="V98" s="147">
        <f t="shared" si="60"/>
        <v>206564.6430342313</v>
      </c>
      <c r="W98" s="147">
        <f t="shared" si="60"/>
        <v>120496.04176996823</v>
      </c>
      <c r="X98" s="147">
        <f t="shared" si="60"/>
        <v>516411.60758557811</v>
      </c>
      <c r="Y98" s="147">
        <f t="shared" si="60"/>
        <v>0</v>
      </c>
      <c r="Z98" s="147">
        <f t="shared" si="60"/>
        <v>0</v>
      </c>
      <c r="AA98" s="147">
        <f t="shared" si="60"/>
        <v>172137.20252852605</v>
      </c>
      <c r="AB98" s="147">
        <f t="shared" si="60"/>
        <v>154923.48227567345</v>
      </c>
      <c r="AC98" s="147">
        <f t="shared" si="60"/>
        <v>1015609.4949183037</v>
      </c>
      <c r="AD98" s="147">
        <f t="shared" si="60"/>
        <v>292633.2442984943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2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0</v>
      </c>
      <c r="L99" s="147">
        <f t="shared" si="63"/>
        <v>265664.26641932386</v>
      </c>
      <c r="M99" s="147">
        <f t="shared" si="63"/>
        <v>69578.736443156376</v>
      </c>
      <c r="N99" s="147">
        <f t="shared" si="63"/>
        <v>25301.358706602277</v>
      </c>
      <c r="O99" s="147">
        <f t="shared" si="63"/>
        <v>0</v>
      </c>
      <c r="P99" s="147">
        <f t="shared" si="63"/>
        <v>25301.358706602277</v>
      </c>
      <c r="Q99" s="147">
        <f t="shared" si="63"/>
        <v>253013.5870660228</v>
      </c>
      <c r="R99" s="147">
        <f t="shared" si="63"/>
        <v>164458.83159291482</v>
      </c>
      <c r="S99" s="147">
        <f t="shared" si="63"/>
        <v>683136.68507826142</v>
      </c>
      <c r="T99" s="147">
        <f t="shared" si="63"/>
        <v>164458.83159291482</v>
      </c>
      <c r="U99" s="147">
        <f t="shared" si="63"/>
        <v>88554.755473107973</v>
      </c>
      <c r="V99" s="147">
        <f t="shared" si="63"/>
        <v>75904.07611980685</v>
      </c>
      <c r="W99" s="147">
        <f t="shared" si="63"/>
        <v>44277.377736553986</v>
      </c>
      <c r="X99" s="147">
        <f t="shared" si="63"/>
        <v>189760.1902995171</v>
      </c>
      <c r="Y99" s="147">
        <f t="shared" si="63"/>
        <v>0</v>
      </c>
      <c r="Z99" s="147">
        <f t="shared" si="63"/>
        <v>0</v>
      </c>
      <c r="AA99" s="147">
        <f t="shared" si="63"/>
        <v>63253.396766505699</v>
      </c>
      <c r="AB99" s="147">
        <f t="shared" si="63"/>
        <v>56928.05708985513</v>
      </c>
      <c r="AC99" s="147">
        <f t="shared" si="63"/>
        <v>373195.0409223836</v>
      </c>
      <c r="AD99" s="147">
        <f t="shared" si="63"/>
        <v>107530.7745030597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2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0</v>
      </c>
      <c r="L100" s="147">
        <f t="shared" si="66"/>
        <v>1028408.6978971645</v>
      </c>
      <c r="M100" s="147">
        <f t="shared" si="66"/>
        <v>269345.13516354357</v>
      </c>
      <c r="N100" s="147">
        <f t="shared" si="66"/>
        <v>97943.685514015684</v>
      </c>
      <c r="O100" s="147">
        <f t="shared" si="66"/>
        <v>0</v>
      </c>
      <c r="P100" s="147">
        <f t="shared" si="66"/>
        <v>97943.685514015684</v>
      </c>
      <c r="Q100" s="147">
        <f t="shared" si="66"/>
        <v>979436.85514015693</v>
      </c>
      <c r="R100" s="147">
        <f t="shared" si="66"/>
        <v>636633.95584110194</v>
      </c>
      <c r="S100" s="147">
        <f t="shared" si="66"/>
        <v>2644479.5088784229</v>
      </c>
      <c r="T100" s="147">
        <f t="shared" si="66"/>
        <v>636633.95584110194</v>
      </c>
      <c r="U100" s="147">
        <f t="shared" si="66"/>
        <v>342802.89929905493</v>
      </c>
      <c r="V100" s="147">
        <f t="shared" si="66"/>
        <v>293831.05654204712</v>
      </c>
      <c r="W100" s="147">
        <f t="shared" si="66"/>
        <v>171401.44964952747</v>
      </c>
      <c r="X100" s="147">
        <f t="shared" si="66"/>
        <v>734577.64135511767</v>
      </c>
      <c r="Y100" s="147">
        <f t="shared" si="66"/>
        <v>0</v>
      </c>
      <c r="Z100" s="147">
        <f t="shared" si="66"/>
        <v>0</v>
      </c>
      <c r="AA100" s="147">
        <f t="shared" si="66"/>
        <v>244859.21378503923</v>
      </c>
      <c r="AB100" s="147">
        <f t="shared" si="66"/>
        <v>220373.29240653533</v>
      </c>
      <c r="AC100" s="147">
        <f t="shared" si="66"/>
        <v>1444669.3613317313</v>
      </c>
      <c r="AD100" s="147">
        <f t="shared" si="66"/>
        <v>416260.66343456676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2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0</v>
      </c>
      <c r="L101" s="148">
        <f t="shared" si="69"/>
        <v>483517.62548209715</v>
      </c>
      <c r="M101" s="148">
        <f t="shared" si="69"/>
        <v>126635.56857864473</v>
      </c>
      <c r="N101" s="148">
        <f t="shared" si="69"/>
        <v>46049.297664961639</v>
      </c>
      <c r="O101" s="148">
        <f t="shared" si="69"/>
        <v>0</v>
      </c>
      <c r="P101" s="148">
        <f t="shared" si="69"/>
        <v>46049.297664961639</v>
      </c>
      <c r="Q101" s="148">
        <f t="shared" si="69"/>
        <v>460492.97664961644</v>
      </c>
      <c r="R101" s="148">
        <f t="shared" si="69"/>
        <v>299320.43482225068</v>
      </c>
      <c r="S101" s="148">
        <f t="shared" si="69"/>
        <v>1243331.036953964</v>
      </c>
      <c r="T101" s="148">
        <f t="shared" si="69"/>
        <v>299320.43482225068</v>
      </c>
      <c r="U101" s="148">
        <f t="shared" si="69"/>
        <v>161172.54182736576</v>
      </c>
      <c r="V101" s="148">
        <f t="shared" si="69"/>
        <v>138147.89299488495</v>
      </c>
      <c r="W101" s="148">
        <f t="shared" si="69"/>
        <v>80586.270913682878</v>
      </c>
      <c r="X101" s="148">
        <f t="shared" si="69"/>
        <v>345369.73248721228</v>
      </c>
      <c r="Y101" s="148">
        <f t="shared" si="69"/>
        <v>0</v>
      </c>
      <c r="Z101" s="148">
        <f t="shared" si="69"/>
        <v>0</v>
      </c>
      <c r="AA101" s="148">
        <f t="shared" si="69"/>
        <v>115123.24416240411</v>
      </c>
      <c r="AB101" s="148">
        <f t="shared" si="69"/>
        <v>103610.91974616371</v>
      </c>
      <c r="AC101" s="148">
        <f t="shared" si="69"/>
        <v>679227.14055818424</v>
      </c>
      <c r="AD101" s="148">
        <f t="shared" si="69"/>
        <v>195709.515076087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2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25">
      <c r="A103" s="31"/>
      <c r="B103" s="98" t="s">
        <v>730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2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25">
      <c r="A105" s="31"/>
      <c r="B105" s="31"/>
      <c r="C105" s="100" t="s">
        <v>731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2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25">
      <c r="A107" s="31"/>
      <c r="B107" s="31"/>
      <c r="C107" s="101" t="s">
        <v>756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2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25">
      <c r="A109" s="31"/>
      <c r="B109" s="31"/>
      <c r="C109" s="31"/>
      <c r="D109" s="31"/>
      <c r="E109" s="103" t="s">
        <v>754</v>
      </c>
      <c r="F109" s="31"/>
      <c r="G109" s="31" t="s">
        <v>438</v>
      </c>
      <c r="H109" s="133">
        <f>'DNO inputs'!H49</f>
        <v>2505827.7034732956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2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25">
      <c r="A111" s="31"/>
      <c r="B111" s="31"/>
      <c r="C111" s="100"/>
      <c r="D111" s="100"/>
      <c r="E111" s="31" t="s">
        <v>778</v>
      </c>
      <c r="F111" s="31"/>
      <c r="G111" s="31" t="s">
        <v>179</v>
      </c>
      <c r="H111" s="133">
        <f>'DNO inputs'!H66</f>
        <v>208.59200000000001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2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25">
      <c r="A113" s="31"/>
      <c r="B113" s="31"/>
      <c r="C113" s="31"/>
      <c r="D113" s="31"/>
      <c r="E113" s="103" t="s">
        <v>779</v>
      </c>
      <c r="F113" s="31"/>
      <c r="G113" s="31" t="s">
        <v>179</v>
      </c>
      <c r="H113" s="133">
        <f>'DNO inputs'!H68</f>
        <v>397.46468069109636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25">
      <c r="A115" s="31"/>
      <c r="B115" s="31"/>
      <c r="C115" s="31"/>
      <c r="D115" s="31"/>
      <c r="E115" s="103" t="s">
        <v>787</v>
      </c>
      <c r="F115" s="31"/>
      <c r="G115" s="103" t="s">
        <v>179</v>
      </c>
      <c r="H115" s="147">
        <f xml:space="preserve"> IF(H111 &lt;&gt; 0, H113 / H111, 0)</f>
        <v>1.9054646424172372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2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25">
      <c r="A117" s="105"/>
      <c r="B117" s="31"/>
      <c r="C117" s="31"/>
      <c r="D117" s="31"/>
      <c r="E117" s="110" t="s">
        <v>780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1315074.3643788891</v>
      </c>
      <c r="AS117" s="59"/>
      <c r="AT117" s="31" t="s">
        <v>753</v>
      </c>
    </row>
    <row r="118" spans="1:46" x14ac:dyDescent="0.2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25">
      <c r="A119" s="31"/>
      <c r="B119" s="31"/>
      <c r="C119" s="101" t="s">
        <v>755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2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2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-4524527.4826534092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6399999.9999999981</v>
      </c>
      <c r="Z121" s="104">
        <f t="shared" si="72"/>
        <v>2600000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4100000.0000000005</v>
      </c>
      <c r="AF121" s="104">
        <f t="shared" si="72"/>
        <v>22099999.999999996</v>
      </c>
      <c r="AG121" s="104">
        <f t="shared" si="72"/>
        <v>2400000</v>
      </c>
      <c r="AH121" s="104">
        <f t="shared" si="72"/>
        <v>13400000</v>
      </c>
      <c r="AI121" s="104">
        <f t="shared" si="72"/>
        <v>499999.99999999889</v>
      </c>
      <c r="AJ121" s="104">
        <f t="shared" si="72"/>
        <v>300000.00000000006</v>
      </c>
      <c r="AK121" s="104">
        <f t="shared" si="72"/>
        <v>3199999.9999999995</v>
      </c>
      <c r="AL121" s="104">
        <f t="shared" si="72"/>
        <v>33100000</v>
      </c>
      <c r="AM121" s="104">
        <f t="shared" si="72"/>
        <v>14100000</v>
      </c>
      <c r="AN121" s="104">
        <f t="shared" si="72"/>
        <v>4300000</v>
      </c>
      <c r="AO121" s="104">
        <f t="shared" si="72"/>
        <v>-200000</v>
      </c>
      <c r="AP121" s="104">
        <f t="shared" si="72"/>
        <v>900000</v>
      </c>
      <c r="AQ121" s="104">
        <f t="shared" si="72"/>
        <v>-3699999.9999999544</v>
      </c>
      <c r="AR121" s="104">
        <f t="shared" si="72"/>
        <v>1315074.3643788891</v>
      </c>
      <c r="AS121" s="59"/>
      <c r="AT121" s="31" t="s">
        <v>734</v>
      </c>
    </row>
    <row r="122" spans="1:46" x14ac:dyDescent="0.2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2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2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2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25">
      <c r="A126" s="103"/>
      <c r="B126" s="31"/>
      <c r="C126" s="31"/>
      <c r="D126" s="31"/>
      <c r="E126" s="155" t="s">
        <v>728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734</v>
      </c>
    </row>
    <row r="127" spans="1:46" x14ac:dyDescent="0.2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25">
      <c r="A128" s="103"/>
      <c r="B128" s="31"/>
      <c r="C128" s="31"/>
      <c r="D128" s="31"/>
      <c r="E128" s="110" t="s">
        <v>732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900000</v>
      </c>
      <c r="AQ128" s="104">
        <f t="shared" si="75"/>
        <v>0</v>
      </c>
      <c r="AR128" s="104">
        <f t="shared" ref="AR128" si="76">AR121 * AR126</f>
        <v>1315074.3643788891</v>
      </c>
      <c r="AS128" s="59"/>
      <c r="AT128" s="31" t="s">
        <v>734</v>
      </c>
    </row>
    <row r="129" spans="1:46" x14ac:dyDescent="0.2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25">
      <c r="A130" s="103"/>
      <c r="B130" s="31"/>
      <c r="C130" s="31"/>
      <c r="D130" s="31"/>
      <c r="E130" s="110" t="s">
        <v>733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2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2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2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2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25">
      <c r="A135" s="31"/>
      <c r="B135" s="31"/>
      <c r="C135" s="100" t="s">
        <v>702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2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2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25">
      <c r="A138" s="31"/>
      <c r="B138" s="31"/>
      <c r="C138" s="101" t="s">
        <v>757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2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2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604</v>
      </c>
    </row>
    <row r="141" spans="1:46" x14ac:dyDescent="0.2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7717012.9362415802</v>
      </c>
      <c r="L141" s="158">
        <f t="shared" si="78"/>
        <v>1674375.1913307046</v>
      </c>
      <c r="M141" s="158">
        <f t="shared" si="78"/>
        <v>7383838.4784421306</v>
      </c>
      <c r="N141" s="158">
        <f t="shared" si="78"/>
        <v>510237.61921996583</v>
      </c>
      <c r="O141" s="158">
        <f t="shared" si="78"/>
        <v>2174794.5547589906</v>
      </c>
      <c r="P141" s="158">
        <f t="shared" si="78"/>
        <v>159464.30393625761</v>
      </c>
      <c r="Q141" s="158">
        <f t="shared" si="78"/>
        <v>1594643.0393625761</v>
      </c>
      <c r="R141" s="158">
        <f t="shared" si="78"/>
        <v>1036517.9755856745</v>
      </c>
      <c r="S141" s="158">
        <f t="shared" si="78"/>
        <v>4305536.2062789546</v>
      </c>
      <c r="T141" s="158">
        <f t="shared" si="78"/>
        <v>1036517.9755856745</v>
      </c>
      <c r="U141" s="158">
        <f t="shared" si="78"/>
        <v>558125.06377690169</v>
      </c>
      <c r="V141" s="158">
        <f t="shared" si="78"/>
        <v>478392.91180877294</v>
      </c>
      <c r="W141" s="158">
        <f t="shared" si="78"/>
        <v>279062.53188845085</v>
      </c>
      <c r="X141" s="158">
        <f t="shared" si="78"/>
        <v>1195982.2795219321</v>
      </c>
      <c r="Y141" s="158">
        <f t="shared" si="78"/>
        <v>0</v>
      </c>
      <c r="Z141" s="158">
        <f t="shared" si="78"/>
        <v>0</v>
      </c>
      <c r="AA141" s="158">
        <f t="shared" si="78"/>
        <v>398660.75984064402</v>
      </c>
      <c r="AB141" s="158">
        <f t="shared" si="78"/>
        <v>358794.68385657965</v>
      </c>
      <c r="AC141" s="158">
        <f t="shared" si="78"/>
        <v>2352098.4830597998</v>
      </c>
      <c r="AD141" s="158">
        <f t="shared" si="78"/>
        <v>677723.29172909493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900000</v>
      </c>
      <c r="AQ141" s="158">
        <f t="shared" si="78"/>
        <v>0</v>
      </c>
      <c r="AR141" s="158">
        <f t="shared" si="78"/>
        <v>1315074.3643788891</v>
      </c>
      <c r="AS141" s="59"/>
      <c r="AT141" s="31"/>
    </row>
    <row r="142" spans="1:46" x14ac:dyDescent="0.2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2097795.2788739572</v>
      </c>
      <c r="K142" s="159">
        <f t="shared" si="79"/>
        <v>3282987.0637584198</v>
      </c>
      <c r="L142" s="159">
        <f t="shared" si="79"/>
        <v>712316.03969474649</v>
      </c>
      <c r="M142" s="159">
        <f t="shared" si="79"/>
        <v>3141247.3201597729</v>
      </c>
      <c r="N142" s="159">
        <f t="shared" si="79"/>
        <v>217066.30754436291</v>
      </c>
      <c r="O142" s="159">
        <f t="shared" si="79"/>
        <v>925205.44524100935</v>
      </c>
      <c r="P142" s="159">
        <f t="shared" si="79"/>
        <v>67839.622828071108</v>
      </c>
      <c r="Q142" s="159">
        <f t="shared" si="79"/>
        <v>678396.2282807111</v>
      </c>
      <c r="R142" s="159">
        <f t="shared" si="79"/>
        <v>440957.54838246224</v>
      </c>
      <c r="S142" s="159">
        <f t="shared" si="79"/>
        <v>1831669.8163579197</v>
      </c>
      <c r="T142" s="159">
        <f t="shared" si="79"/>
        <v>440957.54838246224</v>
      </c>
      <c r="U142" s="159">
        <f t="shared" si="79"/>
        <v>237438.6798982489</v>
      </c>
      <c r="V142" s="159">
        <f t="shared" si="79"/>
        <v>203518.86848421337</v>
      </c>
      <c r="W142" s="159">
        <f t="shared" si="79"/>
        <v>118719.33994912445</v>
      </c>
      <c r="X142" s="159">
        <f t="shared" si="79"/>
        <v>508797.17121053336</v>
      </c>
      <c r="Y142" s="159">
        <f t="shared" si="79"/>
        <v>0</v>
      </c>
      <c r="Z142" s="159">
        <f t="shared" si="79"/>
        <v>0</v>
      </c>
      <c r="AA142" s="159">
        <f t="shared" si="79"/>
        <v>169599.05707017778</v>
      </c>
      <c r="AB142" s="159">
        <f t="shared" si="79"/>
        <v>152639.15136316002</v>
      </c>
      <c r="AC142" s="159">
        <f t="shared" si="79"/>
        <v>1000634.4367140488</v>
      </c>
      <c r="AD142" s="159">
        <f t="shared" si="79"/>
        <v>288318.39701930224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2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6199999.9999999991</v>
      </c>
      <c r="L143" s="159">
        <f t="shared" si="80"/>
        <v>261747.07396265032</v>
      </c>
      <c r="M143" s="159">
        <f t="shared" si="80"/>
        <v>568552.80508545623</v>
      </c>
      <c r="N143" s="159">
        <f t="shared" si="80"/>
        <v>1724928.2927583477</v>
      </c>
      <c r="O143" s="159">
        <f t="shared" si="80"/>
        <v>0</v>
      </c>
      <c r="P143" s="159">
        <f t="shared" si="80"/>
        <v>24928.292758347656</v>
      </c>
      <c r="Q143" s="159">
        <f t="shared" si="80"/>
        <v>249282.92758347656</v>
      </c>
      <c r="R143" s="159">
        <f t="shared" si="80"/>
        <v>162033.90292925976</v>
      </c>
      <c r="S143" s="159">
        <f t="shared" si="80"/>
        <v>673063.9044753866</v>
      </c>
      <c r="T143" s="159">
        <f t="shared" si="80"/>
        <v>162033.90292925976</v>
      </c>
      <c r="U143" s="159">
        <f t="shared" si="80"/>
        <v>87249.024654216802</v>
      </c>
      <c r="V143" s="159">
        <f t="shared" si="80"/>
        <v>74784.878275042982</v>
      </c>
      <c r="W143" s="159">
        <f t="shared" si="80"/>
        <v>43624.512327108401</v>
      </c>
      <c r="X143" s="159">
        <f t="shared" si="80"/>
        <v>186962.19568760743</v>
      </c>
      <c r="Y143" s="159">
        <f t="shared" si="80"/>
        <v>0</v>
      </c>
      <c r="Z143" s="159">
        <f t="shared" si="80"/>
        <v>0</v>
      </c>
      <c r="AA143" s="159">
        <f t="shared" si="80"/>
        <v>62320.731895869139</v>
      </c>
      <c r="AB143" s="159">
        <f t="shared" si="80"/>
        <v>56088.658706282236</v>
      </c>
      <c r="AC143" s="159">
        <f t="shared" si="80"/>
        <v>367692.31818562793</v>
      </c>
      <c r="AD143" s="159">
        <f t="shared" si="80"/>
        <v>105945.24422297755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2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3704076.4857794475</v>
      </c>
      <c r="K144" s="159">
        <f t="shared" si="81"/>
        <v>11300000</v>
      </c>
      <c r="L144" s="159">
        <f t="shared" si="81"/>
        <v>1013244.9167531031</v>
      </c>
      <c r="M144" s="159">
        <f t="shared" si="81"/>
        <v>4665373.6686734324</v>
      </c>
      <c r="N144" s="159">
        <f t="shared" si="81"/>
        <v>296499.51588124793</v>
      </c>
      <c r="O144" s="159">
        <f t="shared" si="81"/>
        <v>1900000</v>
      </c>
      <c r="P144" s="159">
        <f t="shared" si="81"/>
        <v>96499.515881247949</v>
      </c>
      <c r="Q144" s="159">
        <f t="shared" si="81"/>
        <v>964995.15881247947</v>
      </c>
      <c r="R144" s="159">
        <f t="shared" si="81"/>
        <v>627246.85322811163</v>
      </c>
      <c r="S144" s="159">
        <f t="shared" si="81"/>
        <v>2605486.9287936939</v>
      </c>
      <c r="T144" s="159">
        <f t="shared" si="81"/>
        <v>627246.85322811163</v>
      </c>
      <c r="U144" s="159">
        <f t="shared" si="81"/>
        <v>337748.30558436783</v>
      </c>
      <c r="V144" s="159">
        <f t="shared" si="81"/>
        <v>289498.54764374386</v>
      </c>
      <c r="W144" s="159">
        <f t="shared" si="81"/>
        <v>168874.15279218392</v>
      </c>
      <c r="X144" s="159">
        <f t="shared" si="81"/>
        <v>723746.36910935957</v>
      </c>
      <c r="Y144" s="159">
        <f t="shared" si="81"/>
        <v>0</v>
      </c>
      <c r="Z144" s="159">
        <f t="shared" si="81"/>
        <v>0</v>
      </c>
      <c r="AA144" s="159">
        <f t="shared" si="81"/>
        <v>241248.78970311987</v>
      </c>
      <c r="AB144" s="159">
        <f t="shared" si="81"/>
        <v>217123.91073280791</v>
      </c>
      <c r="AC144" s="159">
        <f t="shared" si="81"/>
        <v>1423367.8592484072</v>
      </c>
      <c r="AD144" s="159">
        <f t="shared" si="81"/>
        <v>410122.94249530381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2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14622655.718</v>
      </c>
      <c r="K145" s="160">
        <f t="shared" si="82"/>
        <v>9000000.0000000019</v>
      </c>
      <c r="L145" s="160">
        <f t="shared" si="82"/>
        <v>538316.77825879434</v>
      </c>
      <c r="M145" s="160">
        <f t="shared" si="82"/>
        <v>1740987.7276392083</v>
      </c>
      <c r="N145" s="160">
        <f t="shared" si="82"/>
        <v>2051268.2645960758</v>
      </c>
      <c r="O145" s="160">
        <f t="shared" si="82"/>
        <v>300000</v>
      </c>
      <c r="P145" s="160">
        <f t="shared" si="82"/>
        <v>51268.264596075664</v>
      </c>
      <c r="Q145" s="160">
        <f t="shared" si="82"/>
        <v>512682.64596075664</v>
      </c>
      <c r="R145" s="160">
        <f t="shared" si="82"/>
        <v>333243.7198744918</v>
      </c>
      <c r="S145" s="160">
        <f t="shared" si="82"/>
        <v>1384243.1440940427</v>
      </c>
      <c r="T145" s="160">
        <f t="shared" si="82"/>
        <v>333243.7198744918</v>
      </c>
      <c r="U145" s="160">
        <f t="shared" si="82"/>
        <v>179438.92608626481</v>
      </c>
      <c r="V145" s="160">
        <f t="shared" si="82"/>
        <v>153804.79378822702</v>
      </c>
      <c r="W145" s="160">
        <f t="shared" si="82"/>
        <v>89719.463043132404</v>
      </c>
      <c r="X145" s="160">
        <f t="shared" si="82"/>
        <v>384511.98447056749</v>
      </c>
      <c r="Y145" s="160">
        <f t="shared" si="82"/>
        <v>0</v>
      </c>
      <c r="Z145" s="160">
        <f t="shared" si="82"/>
        <v>0</v>
      </c>
      <c r="AA145" s="160">
        <f t="shared" si="82"/>
        <v>128170.66149018916</v>
      </c>
      <c r="AB145" s="160">
        <f t="shared" si="82"/>
        <v>115353.59534117025</v>
      </c>
      <c r="AC145" s="160">
        <f t="shared" si="82"/>
        <v>756206.90279211605</v>
      </c>
      <c r="AD145" s="160">
        <f t="shared" si="82"/>
        <v>217890.12453332159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2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604</v>
      </c>
    </row>
    <row r="148" spans="1:46" x14ac:dyDescent="0.2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7717012.9362415802</v>
      </c>
      <c r="L148" s="158">
        <f t="shared" si="83"/>
        <v>1699433.1595816039</v>
      </c>
      <c r="M148" s="158">
        <f t="shared" si="83"/>
        <v>7390401.2796506993</v>
      </c>
      <c r="N148" s="158">
        <f t="shared" si="83"/>
        <v>512624.09238671814</v>
      </c>
      <c r="O148" s="158">
        <f t="shared" si="83"/>
        <v>2174794.5547589906</v>
      </c>
      <c r="P148" s="158">
        <f t="shared" si="83"/>
        <v>161850.77710300995</v>
      </c>
      <c r="Q148" s="158">
        <f t="shared" si="83"/>
        <v>1618507.7710300994</v>
      </c>
      <c r="R148" s="158">
        <f t="shared" si="83"/>
        <v>1052030.0511695647</v>
      </c>
      <c r="S148" s="158">
        <f t="shared" si="83"/>
        <v>4369970.9817812676</v>
      </c>
      <c r="T148" s="158">
        <f t="shared" si="83"/>
        <v>1052030.0511695647</v>
      </c>
      <c r="U148" s="158">
        <f t="shared" si="83"/>
        <v>566477.71986053477</v>
      </c>
      <c r="V148" s="158">
        <f t="shared" si="83"/>
        <v>485552.33130902995</v>
      </c>
      <c r="W148" s="158">
        <f t="shared" si="83"/>
        <v>283238.85993026738</v>
      </c>
      <c r="X148" s="158">
        <f t="shared" si="83"/>
        <v>1213880.8282725746</v>
      </c>
      <c r="Y148" s="158">
        <f t="shared" si="83"/>
        <v>0</v>
      </c>
      <c r="Z148" s="158">
        <f t="shared" si="83"/>
        <v>0</v>
      </c>
      <c r="AA148" s="158">
        <f t="shared" si="83"/>
        <v>404626.94275752484</v>
      </c>
      <c r="AB148" s="158">
        <f t="shared" si="83"/>
        <v>364164.24848177243</v>
      </c>
      <c r="AC148" s="158">
        <f t="shared" si="83"/>
        <v>2387298.9622693965</v>
      </c>
      <c r="AD148" s="158">
        <f t="shared" si="83"/>
        <v>687865.80268779234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900000</v>
      </c>
      <c r="AQ148" s="158">
        <f t="shared" si="83"/>
        <v>0</v>
      </c>
      <c r="AR148" s="158">
        <f t="shared" si="83"/>
        <v>1315074.3643788891</v>
      </c>
      <c r="AS148" s="59"/>
      <c r="AT148" s="31"/>
    </row>
    <row r="149" spans="1:46" x14ac:dyDescent="0.2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2097795.2788739572</v>
      </c>
      <c r="K149" s="159">
        <f t="shared" si="84"/>
        <v>3282987.0637584198</v>
      </c>
      <c r="L149" s="159">
        <f t="shared" si="84"/>
        <v>722976.25061980926</v>
      </c>
      <c r="M149" s="159">
        <f t="shared" si="84"/>
        <v>3144039.2801639559</v>
      </c>
      <c r="N149" s="159">
        <f t="shared" si="84"/>
        <v>218081.5657277022</v>
      </c>
      <c r="O149" s="159">
        <f t="shared" si="84"/>
        <v>925205.44524100935</v>
      </c>
      <c r="P149" s="159">
        <f t="shared" si="84"/>
        <v>68854.881011410413</v>
      </c>
      <c r="Q149" s="159">
        <f t="shared" si="84"/>
        <v>688548.81011410418</v>
      </c>
      <c r="R149" s="159">
        <f t="shared" si="84"/>
        <v>447556.72657416773</v>
      </c>
      <c r="S149" s="159">
        <f t="shared" si="84"/>
        <v>1859081.7873080811</v>
      </c>
      <c r="T149" s="159">
        <f t="shared" si="84"/>
        <v>447556.72657416773</v>
      </c>
      <c r="U149" s="159">
        <f t="shared" si="84"/>
        <v>240992.08353993646</v>
      </c>
      <c r="V149" s="159">
        <f t="shared" si="84"/>
        <v>206564.6430342313</v>
      </c>
      <c r="W149" s="159">
        <f t="shared" si="84"/>
        <v>120496.04176996823</v>
      </c>
      <c r="X149" s="159">
        <f t="shared" si="84"/>
        <v>516411.60758557811</v>
      </c>
      <c r="Y149" s="159">
        <f t="shared" si="84"/>
        <v>0</v>
      </c>
      <c r="Z149" s="159">
        <f t="shared" si="84"/>
        <v>0</v>
      </c>
      <c r="AA149" s="159">
        <f t="shared" si="84"/>
        <v>172137.20252852605</v>
      </c>
      <c r="AB149" s="159">
        <f t="shared" si="84"/>
        <v>154923.48227567345</v>
      </c>
      <c r="AC149" s="159">
        <f t="shared" si="84"/>
        <v>1015609.4949183037</v>
      </c>
      <c r="AD149" s="159">
        <f t="shared" si="84"/>
        <v>292633.2442984943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2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6199999.9999999991</v>
      </c>
      <c r="L150" s="159">
        <f t="shared" si="87"/>
        <v>265664.26641932386</v>
      </c>
      <c r="M150" s="159">
        <f t="shared" si="87"/>
        <v>569578.73644315638</v>
      </c>
      <c r="N150" s="159">
        <f t="shared" si="87"/>
        <v>1725301.3587066024</v>
      </c>
      <c r="O150" s="159">
        <f t="shared" si="87"/>
        <v>0</v>
      </c>
      <c r="P150" s="159">
        <f t="shared" si="87"/>
        <v>25301.358706602277</v>
      </c>
      <c r="Q150" s="159">
        <f t="shared" si="87"/>
        <v>253013.5870660228</v>
      </c>
      <c r="R150" s="159">
        <f t="shared" si="87"/>
        <v>164458.83159291482</v>
      </c>
      <c r="S150" s="159">
        <f t="shared" si="87"/>
        <v>683136.68507826142</v>
      </c>
      <c r="T150" s="159">
        <f t="shared" si="87"/>
        <v>164458.83159291482</v>
      </c>
      <c r="U150" s="159">
        <f t="shared" si="87"/>
        <v>88554.755473107973</v>
      </c>
      <c r="V150" s="159">
        <f t="shared" si="87"/>
        <v>75904.07611980685</v>
      </c>
      <c r="W150" s="159">
        <f t="shared" si="87"/>
        <v>44277.377736553986</v>
      </c>
      <c r="X150" s="159">
        <f t="shared" si="87"/>
        <v>189760.1902995171</v>
      </c>
      <c r="Y150" s="159">
        <f t="shared" si="87"/>
        <v>0</v>
      </c>
      <c r="Z150" s="159">
        <f t="shared" si="87"/>
        <v>0</v>
      </c>
      <c r="AA150" s="159">
        <f t="shared" si="87"/>
        <v>63253.396766505699</v>
      </c>
      <c r="AB150" s="159">
        <f t="shared" si="87"/>
        <v>56928.05708985513</v>
      </c>
      <c r="AC150" s="159">
        <f t="shared" si="87"/>
        <v>373195.0409223836</v>
      </c>
      <c r="AD150" s="159">
        <f t="shared" si="87"/>
        <v>107530.7745030597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2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3704076.4857794475</v>
      </c>
      <c r="K151" s="159">
        <f t="shared" si="90"/>
        <v>11300000</v>
      </c>
      <c r="L151" s="159">
        <f t="shared" si="90"/>
        <v>1028408.6978971645</v>
      </c>
      <c r="M151" s="159">
        <f t="shared" si="90"/>
        <v>4669345.1351635437</v>
      </c>
      <c r="N151" s="159">
        <f t="shared" si="90"/>
        <v>297943.68551401567</v>
      </c>
      <c r="O151" s="159">
        <f t="shared" si="90"/>
        <v>1900000</v>
      </c>
      <c r="P151" s="159">
        <f t="shared" si="90"/>
        <v>97943.685514015684</v>
      </c>
      <c r="Q151" s="159">
        <f t="shared" si="90"/>
        <v>979436.85514015693</v>
      </c>
      <c r="R151" s="159">
        <f t="shared" si="90"/>
        <v>636633.95584110194</v>
      </c>
      <c r="S151" s="159">
        <f t="shared" si="90"/>
        <v>2644479.5088784229</v>
      </c>
      <c r="T151" s="159">
        <f t="shared" si="90"/>
        <v>636633.95584110194</v>
      </c>
      <c r="U151" s="159">
        <f t="shared" si="90"/>
        <v>342802.89929905493</v>
      </c>
      <c r="V151" s="159">
        <f t="shared" si="90"/>
        <v>293831.05654204712</v>
      </c>
      <c r="W151" s="159">
        <f t="shared" si="90"/>
        <v>171401.44964952747</v>
      </c>
      <c r="X151" s="159">
        <f t="shared" si="90"/>
        <v>734577.64135511767</v>
      </c>
      <c r="Y151" s="159">
        <f t="shared" si="90"/>
        <v>0</v>
      </c>
      <c r="Z151" s="159">
        <f t="shared" si="90"/>
        <v>0</v>
      </c>
      <c r="AA151" s="159">
        <f t="shared" si="90"/>
        <v>244859.21378503923</v>
      </c>
      <c r="AB151" s="159">
        <f t="shared" si="90"/>
        <v>220373.29240653533</v>
      </c>
      <c r="AC151" s="159">
        <f t="shared" si="90"/>
        <v>1444669.3613317313</v>
      </c>
      <c r="AD151" s="159">
        <f t="shared" si="90"/>
        <v>416260.66343456676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2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14622655.718</v>
      </c>
      <c r="K152" s="160">
        <f t="shared" si="93"/>
        <v>9000000.0000000019</v>
      </c>
      <c r="L152" s="160">
        <f t="shared" si="93"/>
        <v>483517.62548209715</v>
      </c>
      <c r="M152" s="160">
        <f t="shared" si="93"/>
        <v>1726635.5685786447</v>
      </c>
      <c r="N152" s="160">
        <f t="shared" si="93"/>
        <v>2046049.2976649615</v>
      </c>
      <c r="O152" s="160">
        <f t="shared" si="93"/>
        <v>300000</v>
      </c>
      <c r="P152" s="160">
        <f t="shared" si="93"/>
        <v>46049.297664961639</v>
      </c>
      <c r="Q152" s="160">
        <f t="shared" si="93"/>
        <v>460492.97664961644</v>
      </c>
      <c r="R152" s="160">
        <f t="shared" si="93"/>
        <v>299320.43482225068</v>
      </c>
      <c r="S152" s="160">
        <f t="shared" si="93"/>
        <v>1243331.036953964</v>
      </c>
      <c r="T152" s="160">
        <f t="shared" si="93"/>
        <v>299320.43482225068</v>
      </c>
      <c r="U152" s="160">
        <f t="shared" si="93"/>
        <v>161172.54182736576</v>
      </c>
      <c r="V152" s="160">
        <f t="shared" si="93"/>
        <v>138147.89299488495</v>
      </c>
      <c r="W152" s="160">
        <f t="shared" si="93"/>
        <v>80586.270913682878</v>
      </c>
      <c r="X152" s="160">
        <f t="shared" si="93"/>
        <v>345369.73248721228</v>
      </c>
      <c r="Y152" s="160">
        <f t="shared" si="93"/>
        <v>0</v>
      </c>
      <c r="Z152" s="160">
        <f t="shared" si="93"/>
        <v>0</v>
      </c>
      <c r="AA152" s="160">
        <f t="shared" si="93"/>
        <v>115123.24416240411</v>
      </c>
      <c r="AB152" s="160">
        <f t="shared" si="93"/>
        <v>103610.91974616371</v>
      </c>
      <c r="AC152" s="160">
        <f t="shared" si="93"/>
        <v>679227.14055818424</v>
      </c>
      <c r="AD152" s="160">
        <f t="shared" si="93"/>
        <v>195709.515076087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2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2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2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2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2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2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2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2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2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scenarios="1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716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626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7717012.9362415802</v>
      </c>
      <c r="L21" s="138">
        <f>Expenditure!L141</f>
        <v>1674375.1913307046</v>
      </c>
      <c r="M21" s="138">
        <f>Expenditure!M141</f>
        <v>7383838.4784421306</v>
      </c>
      <c r="N21" s="138">
        <f>Expenditure!N141</f>
        <v>510237.61921996583</v>
      </c>
      <c r="O21" s="138">
        <f>Expenditure!O141</f>
        <v>2174794.5547589906</v>
      </c>
      <c r="P21" s="138">
        <f>Expenditure!P141</f>
        <v>159464.30393625761</v>
      </c>
      <c r="Q21" s="138">
        <f>Expenditure!Q141</f>
        <v>1594643.0393625761</v>
      </c>
      <c r="R21" s="138">
        <f>Expenditure!R141</f>
        <v>1036517.9755856745</v>
      </c>
      <c r="S21" s="138">
        <f>Expenditure!S141</f>
        <v>4305536.2062789546</v>
      </c>
      <c r="T21" s="138">
        <f>Expenditure!T141</f>
        <v>1036517.9755856745</v>
      </c>
      <c r="U21" s="138">
        <f>Expenditure!U141</f>
        <v>558125.06377690169</v>
      </c>
      <c r="V21" s="138">
        <f>Expenditure!V141</f>
        <v>478392.91180877294</v>
      </c>
      <c r="W21" s="138">
        <f>Expenditure!W141</f>
        <v>279062.53188845085</v>
      </c>
      <c r="X21" s="138">
        <f>Expenditure!X141</f>
        <v>1195982.2795219321</v>
      </c>
      <c r="Y21" s="138">
        <f>Expenditure!Y141</f>
        <v>0</v>
      </c>
      <c r="Z21" s="138">
        <f>Expenditure!Z141</f>
        <v>0</v>
      </c>
      <c r="AA21" s="138">
        <f>Expenditure!AA141</f>
        <v>398660.75984064402</v>
      </c>
      <c r="AB21" s="138">
        <f>Expenditure!AB141</f>
        <v>358794.68385657965</v>
      </c>
      <c r="AC21" s="138">
        <f>Expenditure!AC141</f>
        <v>2352098.4830597998</v>
      </c>
      <c r="AD21" s="138">
        <f>Expenditure!AD141</f>
        <v>677723.29172909493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900000</v>
      </c>
      <c r="AQ21" s="138">
        <f>Expenditure!AQ141</f>
        <v>0</v>
      </c>
      <c r="AR21" s="138">
        <f>Expenditure!AR141</f>
        <v>1315074.3643788891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2097795.2788739572</v>
      </c>
      <c r="K22" s="133">
        <f>Expenditure!K142</f>
        <v>3282987.0637584198</v>
      </c>
      <c r="L22" s="133">
        <f>Expenditure!L142</f>
        <v>712316.03969474649</v>
      </c>
      <c r="M22" s="133">
        <f>Expenditure!M142</f>
        <v>3141247.3201597729</v>
      </c>
      <c r="N22" s="133">
        <f>Expenditure!N142</f>
        <v>217066.30754436291</v>
      </c>
      <c r="O22" s="133">
        <f>Expenditure!O142</f>
        <v>925205.44524100935</v>
      </c>
      <c r="P22" s="133">
        <f>Expenditure!P142</f>
        <v>67839.622828071108</v>
      </c>
      <c r="Q22" s="133">
        <f>Expenditure!Q142</f>
        <v>678396.2282807111</v>
      </c>
      <c r="R22" s="133">
        <f>Expenditure!R142</f>
        <v>440957.54838246224</v>
      </c>
      <c r="S22" s="133">
        <f>Expenditure!S142</f>
        <v>1831669.8163579197</v>
      </c>
      <c r="T22" s="133">
        <f>Expenditure!T142</f>
        <v>440957.54838246224</v>
      </c>
      <c r="U22" s="133">
        <f>Expenditure!U142</f>
        <v>237438.6798982489</v>
      </c>
      <c r="V22" s="133">
        <f>Expenditure!V142</f>
        <v>203518.86848421337</v>
      </c>
      <c r="W22" s="133">
        <f>Expenditure!W142</f>
        <v>118719.33994912445</v>
      </c>
      <c r="X22" s="133">
        <f>Expenditure!X142</f>
        <v>508797.17121053336</v>
      </c>
      <c r="Y22" s="133">
        <f>Expenditure!Y142</f>
        <v>0</v>
      </c>
      <c r="Z22" s="133">
        <f>Expenditure!Z142</f>
        <v>0</v>
      </c>
      <c r="AA22" s="133">
        <f>Expenditure!AA142</f>
        <v>169599.05707017778</v>
      </c>
      <c r="AB22" s="133">
        <f>Expenditure!AB142</f>
        <v>152639.15136316002</v>
      </c>
      <c r="AC22" s="133">
        <f>Expenditure!AC142</f>
        <v>1000634.4367140488</v>
      </c>
      <c r="AD22" s="133">
        <f>Expenditure!AD142</f>
        <v>288318.39701930224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6199999.9999999991</v>
      </c>
      <c r="L23" s="133">
        <f>Expenditure!L143</f>
        <v>261747.07396265032</v>
      </c>
      <c r="M23" s="133">
        <f>Expenditure!M143</f>
        <v>568552.80508545623</v>
      </c>
      <c r="N23" s="133">
        <f>Expenditure!N143</f>
        <v>1724928.2927583477</v>
      </c>
      <c r="O23" s="133">
        <f>Expenditure!O143</f>
        <v>0</v>
      </c>
      <c r="P23" s="133">
        <f>Expenditure!P143</f>
        <v>24928.292758347656</v>
      </c>
      <c r="Q23" s="133">
        <f>Expenditure!Q143</f>
        <v>249282.92758347656</v>
      </c>
      <c r="R23" s="133">
        <f>Expenditure!R143</f>
        <v>162033.90292925976</v>
      </c>
      <c r="S23" s="133">
        <f>Expenditure!S143</f>
        <v>673063.9044753866</v>
      </c>
      <c r="T23" s="133">
        <f>Expenditure!T143</f>
        <v>162033.90292925976</v>
      </c>
      <c r="U23" s="133">
        <f>Expenditure!U143</f>
        <v>87249.024654216802</v>
      </c>
      <c r="V23" s="133">
        <f>Expenditure!V143</f>
        <v>74784.878275042982</v>
      </c>
      <c r="W23" s="133">
        <f>Expenditure!W143</f>
        <v>43624.512327108401</v>
      </c>
      <c r="X23" s="133">
        <f>Expenditure!X143</f>
        <v>186962.19568760743</v>
      </c>
      <c r="Y23" s="133">
        <f>Expenditure!Y143</f>
        <v>0</v>
      </c>
      <c r="Z23" s="133">
        <f>Expenditure!Z143</f>
        <v>0</v>
      </c>
      <c r="AA23" s="133">
        <f>Expenditure!AA143</f>
        <v>62320.731895869139</v>
      </c>
      <c r="AB23" s="133">
        <f>Expenditure!AB143</f>
        <v>56088.658706282236</v>
      </c>
      <c r="AC23" s="133">
        <f>Expenditure!AC143</f>
        <v>367692.31818562793</v>
      </c>
      <c r="AD23" s="133">
        <f>Expenditure!AD143</f>
        <v>105945.24422297755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3704076.4857794475</v>
      </c>
      <c r="K24" s="133">
        <f>Expenditure!K144</f>
        <v>11300000</v>
      </c>
      <c r="L24" s="133">
        <f>Expenditure!L144</f>
        <v>1013244.9167531031</v>
      </c>
      <c r="M24" s="133">
        <f>Expenditure!M144</f>
        <v>4665373.6686734324</v>
      </c>
      <c r="N24" s="133">
        <f>Expenditure!N144</f>
        <v>296499.51588124793</v>
      </c>
      <c r="O24" s="133">
        <f>Expenditure!O144</f>
        <v>1900000</v>
      </c>
      <c r="P24" s="133">
        <f>Expenditure!P144</f>
        <v>96499.515881247949</v>
      </c>
      <c r="Q24" s="133">
        <f>Expenditure!Q144</f>
        <v>964995.15881247947</v>
      </c>
      <c r="R24" s="133">
        <f>Expenditure!R144</f>
        <v>627246.85322811163</v>
      </c>
      <c r="S24" s="133">
        <f>Expenditure!S144</f>
        <v>2605486.9287936939</v>
      </c>
      <c r="T24" s="133">
        <f>Expenditure!T144</f>
        <v>627246.85322811163</v>
      </c>
      <c r="U24" s="133">
        <f>Expenditure!U144</f>
        <v>337748.30558436783</v>
      </c>
      <c r="V24" s="133">
        <f>Expenditure!V144</f>
        <v>289498.54764374386</v>
      </c>
      <c r="W24" s="133">
        <f>Expenditure!W144</f>
        <v>168874.15279218392</v>
      </c>
      <c r="X24" s="133">
        <f>Expenditure!X144</f>
        <v>723746.36910935957</v>
      </c>
      <c r="Y24" s="133">
        <f>Expenditure!Y144</f>
        <v>0</v>
      </c>
      <c r="Z24" s="133">
        <f>Expenditure!Z144</f>
        <v>0</v>
      </c>
      <c r="AA24" s="133">
        <f>Expenditure!AA144</f>
        <v>241248.78970311987</v>
      </c>
      <c r="AB24" s="133">
        <f>Expenditure!AB144</f>
        <v>217123.91073280791</v>
      </c>
      <c r="AC24" s="133">
        <f>Expenditure!AC144</f>
        <v>1423367.8592484072</v>
      </c>
      <c r="AD24" s="133">
        <f>Expenditure!AD144</f>
        <v>410122.94249530381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14622655.718</v>
      </c>
      <c r="K25" s="145">
        <f>Expenditure!K145</f>
        <v>9000000.0000000019</v>
      </c>
      <c r="L25" s="145">
        <f>Expenditure!L145</f>
        <v>538316.77825879434</v>
      </c>
      <c r="M25" s="145">
        <f>Expenditure!M145</f>
        <v>1740987.7276392083</v>
      </c>
      <c r="N25" s="145">
        <f>Expenditure!N145</f>
        <v>2051268.2645960758</v>
      </c>
      <c r="O25" s="145">
        <f>Expenditure!O145</f>
        <v>300000</v>
      </c>
      <c r="P25" s="145">
        <f>Expenditure!P145</f>
        <v>51268.264596075664</v>
      </c>
      <c r="Q25" s="145">
        <f>Expenditure!Q145</f>
        <v>512682.64596075664</v>
      </c>
      <c r="R25" s="145">
        <f>Expenditure!R145</f>
        <v>333243.7198744918</v>
      </c>
      <c r="S25" s="145">
        <f>Expenditure!S145</f>
        <v>1384243.1440940427</v>
      </c>
      <c r="T25" s="145">
        <f>Expenditure!T145</f>
        <v>333243.7198744918</v>
      </c>
      <c r="U25" s="145">
        <f>Expenditure!U145</f>
        <v>179438.92608626481</v>
      </c>
      <c r="V25" s="145">
        <f>Expenditure!V145</f>
        <v>153804.79378822702</v>
      </c>
      <c r="W25" s="145">
        <f>Expenditure!W145</f>
        <v>89719.463043132404</v>
      </c>
      <c r="X25" s="145">
        <f>Expenditure!X145</f>
        <v>384511.98447056749</v>
      </c>
      <c r="Y25" s="145">
        <f>Expenditure!Y145</f>
        <v>0</v>
      </c>
      <c r="Z25" s="145">
        <f>Expenditure!Z145</f>
        <v>0</v>
      </c>
      <c r="AA25" s="145">
        <f>Expenditure!AA145</f>
        <v>128170.66149018916</v>
      </c>
      <c r="AB25" s="145">
        <f>Expenditure!AB145</f>
        <v>115353.59534117025</v>
      </c>
      <c r="AC25" s="145">
        <f>Expenditure!AC145</f>
        <v>756206.90279211605</v>
      </c>
      <c r="AD25" s="145">
        <f>Expenditure!AD145</f>
        <v>217890.12453332159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2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2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7717012.9362415802</v>
      </c>
      <c r="L28" s="138">
        <f>Expenditure!L148</f>
        <v>1699433.1595816039</v>
      </c>
      <c r="M28" s="138">
        <f>Expenditure!M148</f>
        <v>7390401.2796506993</v>
      </c>
      <c r="N28" s="138">
        <f>Expenditure!N148</f>
        <v>512624.09238671814</v>
      </c>
      <c r="O28" s="138">
        <f>Expenditure!O148</f>
        <v>2174794.5547589906</v>
      </c>
      <c r="P28" s="138">
        <f>Expenditure!P148</f>
        <v>161850.77710300995</v>
      </c>
      <c r="Q28" s="138">
        <f>Expenditure!Q148</f>
        <v>1618507.7710300994</v>
      </c>
      <c r="R28" s="138">
        <f>Expenditure!R148</f>
        <v>1052030.0511695647</v>
      </c>
      <c r="S28" s="138">
        <f>Expenditure!S148</f>
        <v>4369970.9817812676</v>
      </c>
      <c r="T28" s="138">
        <f>Expenditure!T148</f>
        <v>1052030.0511695647</v>
      </c>
      <c r="U28" s="138">
        <f>Expenditure!U148</f>
        <v>566477.71986053477</v>
      </c>
      <c r="V28" s="138">
        <f>Expenditure!V148</f>
        <v>485552.33130902995</v>
      </c>
      <c r="W28" s="138">
        <f>Expenditure!W148</f>
        <v>283238.85993026738</v>
      </c>
      <c r="X28" s="138">
        <f>Expenditure!X148</f>
        <v>1213880.8282725746</v>
      </c>
      <c r="Y28" s="138">
        <f>Expenditure!Y148</f>
        <v>0</v>
      </c>
      <c r="Z28" s="138">
        <f>Expenditure!Z148</f>
        <v>0</v>
      </c>
      <c r="AA28" s="138">
        <f>Expenditure!AA148</f>
        <v>404626.94275752484</v>
      </c>
      <c r="AB28" s="138">
        <f>Expenditure!AB148</f>
        <v>364164.24848177243</v>
      </c>
      <c r="AC28" s="138">
        <f>Expenditure!AC148</f>
        <v>2387298.9622693965</v>
      </c>
      <c r="AD28" s="138">
        <f>Expenditure!AD148</f>
        <v>687865.80268779234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900000</v>
      </c>
      <c r="AQ28" s="138">
        <f>Expenditure!AQ148</f>
        <v>0</v>
      </c>
      <c r="AR28" s="138">
        <f>Expenditure!AR148</f>
        <v>1315074.3643788891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2097795.2788739572</v>
      </c>
      <c r="K29" s="133">
        <f>Expenditure!K149</f>
        <v>3282987.0637584198</v>
      </c>
      <c r="L29" s="133">
        <f>Expenditure!L149</f>
        <v>722976.25061980926</v>
      </c>
      <c r="M29" s="133">
        <f>Expenditure!M149</f>
        <v>3144039.2801639559</v>
      </c>
      <c r="N29" s="133">
        <f>Expenditure!N149</f>
        <v>218081.5657277022</v>
      </c>
      <c r="O29" s="133">
        <f>Expenditure!O149</f>
        <v>925205.44524100935</v>
      </c>
      <c r="P29" s="133">
        <f>Expenditure!P149</f>
        <v>68854.881011410413</v>
      </c>
      <c r="Q29" s="133">
        <f>Expenditure!Q149</f>
        <v>688548.81011410418</v>
      </c>
      <c r="R29" s="133">
        <f>Expenditure!R149</f>
        <v>447556.72657416773</v>
      </c>
      <c r="S29" s="133">
        <f>Expenditure!S149</f>
        <v>1859081.7873080811</v>
      </c>
      <c r="T29" s="133">
        <f>Expenditure!T149</f>
        <v>447556.72657416773</v>
      </c>
      <c r="U29" s="133">
        <f>Expenditure!U149</f>
        <v>240992.08353993646</v>
      </c>
      <c r="V29" s="133">
        <f>Expenditure!V149</f>
        <v>206564.6430342313</v>
      </c>
      <c r="W29" s="133">
        <f>Expenditure!W149</f>
        <v>120496.04176996823</v>
      </c>
      <c r="X29" s="133">
        <f>Expenditure!X149</f>
        <v>516411.60758557811</v>
      </c>
      <c r="Y29" s="133">
        <f>Expenditure!Y149</f>
        <v>0</v>
      </c>
      <c r="Z29" s="133">
        <f>Expenditure!Z149</f>
        <v>0</v>
      </c>
      <c r="AA29" s="133">
        <f>Expenditure!AA149</f>
        <v>172137.20252852605</v>
      </c>
      <c r="AB29" s="133">
        <f>Expenditure!AB149</f>
        <v>154923.48227567345</v>
      </c>
      <c r="AC29" s="133">
        <f>Expenditure!AC149</f>
        <v>1015609.4949183037</v>
      </c>
      <c r="AD29" s="133">
        <f>Expenditure!AD149</f>
        <v>292633.2442984943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6199999.9999999991</v>
      </c>
      <c r="L30" s="133">
        <f>Expenditure!L150</f>
        <v>265664.26641932386</v>
      </c>
      <c r="M30" s="133">
        <f>Expenditure!M150</f>
        <v>569578.73644315638</v>
      </c>
      <c r="N30" s="133">
        <f>Expenditure!N150</f>
        <v>1725301.3587066024</v>
      </c>
      <c r="O30" s="133">
        <f>Expenditure!O150</f>
        <v>0</v>
      </c>
      <c r="P30" s="133">
        <f>Expenditure!P150</f>
        <v>25301.358706602277</v>
      </c>
      <c r="Q30" s="133">
        <f>Expenditure!Q150</f>
        <v>253013.5870660228</v>
      </c>
      <c r="R30" s="133">
        <f>Expenditure!R150</f>
        <v>164458.83159291482</v>
      </c>
      <c r="S30" s="133">
        <f>Expenditure!S150</f>
        <v>683136.68507826142</v>
      </c>
      <c r="T30" s="133">
        <f>Expenditure!T150</f>
        <v>164458.83159291482</v>
      </c>
      <c r="U30" s="133">
        <f>Expenditure!U150</f>
        <v>88554.755473107973</v>
      </c>
      <c r="V30" s="133">
        <f>Expenditure!V150</f>
        <v>75904.07611980685</v>
      </c>
      <c r="W30" s="133">
        <f>Expenditure!W150</f>
        <v>44277.377736553986</v>
      </c>
      <c r="X30" s="133">
        <f>Expenditure!X150</f>
        <v>189760.1902995171</v>
      </c>
      <c r="Y30" s="133">
        <f>Expenditure!Y150</f>
        <v>0</v>
      </c>
      <c r="Z30" s="133">
        <f>Expenditure!Z150</f>
        <v>0</v>
      </c>
      <c r="AA30" s="133">
        <f>Expenditure!AA150</f>
        <v>63253.396766505699</v>
      </c>
      <c r="AB30" s="133">
        <f>Expenditure!AB150</f>
        <v>56928.05708985513</v>
      </c>
      <c r="AC30" s="133">
        <f>Expenditure!AC150</f>
        <v>373195.0409223836</v>
      </c>
      <c r="AD30" s="133">
        <f>Expenditure!AD150</f>
        <v>107530.7745030597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3704076.4857794475</v>
      </c>
      <c r="K31" s="133">
        <f>Expenditure!K151</f>
        <v>11300000</v>
      </c>
      <c r="L31" s="133">
        <f>Expenditure!L151</f>
        <v>1028408.6978971645</v>
      </c>
      <c r="M31" s="133">
        <f>Expenditure!M151</f>
        <v>4669345.1351635437</v>
      </c>
      <c r="N31" s="133">
        <f>Expenditure!N151</f>
        <v>297943.68551401567</v>
      </c>
      <c r="O31" s="133">
        <f>Expenditure!O151</f>
        <v>1900000</v>
      </c>
      <c r="P31" s="133">
        <f>Expenditure!P151</f>
        <v>97943.685514015684</v>
      </c>
      <c r="Q31" s="133">
        <f>Expenditure!Q151</f>
        <v>979436.85514015693</v>
      </c>
      <c r="R31" s="133">
        <f>Expenditure!R151</f>
        <v>636633.95584110194</v>
      </c>
      <c r="S31" s="133">
        <f>Expenditure!S151</f>
        <v>2644479.5088784229</v>
      </c>
      <c r="T31" s="133">
        <f>Expenditure!T151</f>
        <v>636633.95584110194</v>
      </c>
      <c r="U31" s="133">
        <f>Expenditure!U151</f>
        <v>342802.89929905493</v>
      </c>
      <c r="V31" s="133">
        <f>Expenditure!V151</f>
        <v>293831.05654204712</v>
      </c>
      <c r="W31" s="133">
        <f>Expenditure!W151</f>
        <v>171401.44964952747</v>
      </c>
      <c r="X31" s="133">
        <f>Expenditure!X151</f>
        <v>734577.64135511767</v>
      </c>
      <c r="Y31" s="133">
        <f>Expenditure!Y151</f>
        <v>0</v>
      </c>
      <c r="Z31" s="133">
        <f>Expenditure!Z151</f>
        <v>0</v>
      </c>
      <c r="AA31" s="133">
        <f>Expenditure!AA151</f>
        <v>244859.21378503923</v>
      </c>
      <c r="AB31" s="133">
        <f>Expenditure!AB151</f>
        <v>220373.29240653533</v>
      </c>
      <c r="AC31" s="133">
        <f>Expenditure!AC151</f>
        <v>1444669.3613317313</v>
      </c>
      <c r="AD31" s="133">
        <f>Expenditure!AD151</f>
        <v>416260.66343456676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14622655.718</v>
      </c>
      <c r="K32" s="145">
        <f>Expenditure!K152</f>
        <v>9000000.0000000019</v>
      </c>
      <c r="L32" s="145">
        <f>Expenditure!L152</f>
        <v>483517.62548209715</v>
      </c>
      <c r="M32" s="145">
        <f>Expenditure!M152</f>
        <v>1726635.5685786447</v>
      </c>
      <c r="N32" s="145">
        <f>Expenditure!N152</f>
        <v>2046049.2976649615</v>
      </c>
      <c r="O32" s="145">
        <f>Expenditure!O152</f>
        <v>300000</v>
      </c>
      <c r="P32" s="145">
        <f>Expenditure!P152</f>
        <v>46049.297664961639</v>
      </c>
      <c r="Q32" s="145">
        <f>Expenditure!Q152</f>
        <v>460492.97664961644</v>
      </c>
      <c r="R32" s="145">
        <f>Expenditure!R152</f>
        <v>299320.43482225068</v>
      </c>
      <c r="S32" s="145">
        <f>Expenditure!S152</f>
        <v>1243331.036953964</v>
      </c>
      <c r="T32" s="145">
        <f>Expenditure!T152</f>
        <v>299320.43482225068</v>
      </c>
      <c r="U32" s="145">
        <f>Expenditure!U152</f>
        <v>161172.54182736576</v>
      </c>
      <c r="V32" s="145">
        <f>Expenditure!V152</f>
        <v>138147.89299488495</v>
      </c>
      <c r="W32" s="145">
        <f>Expenditure!W152</f>
        <v>80586.270913682878</v>
      </c>
      <c r="X32" s="145">
        <f>Expenditure!X152</f>
        <v>345369.73248721228</v>
      </c>
      <c r="Y32" s="145">
        <f>Expenditure!Y152</f>
        <v>0</v>
      </c>
      <c r="Z32" s="145">
        <f>Expenditure!Z152</f>
        <v>0</v>
      </c>
      <c r="AA32" s="145">
        <f>Expenditure!AA152</f>
        <v>115123.24416240411</v>
      </c>
      <c r="AB32" s="145">
        <f>Expenditure!AB152</f>
        <v>103610.91974616371</v>
      </c>
      <c r="AC32" s="145">
        <f>Expenditure!AC152</f>
        <v>679227.14055818424</v>
      </c>
      <c r="AD32" s="145">
        <f>Expenditure!AD152</f>
        <v>195709.515076087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101" t="s">
        <v>627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2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573</v>
      </c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101" t="s">
        <v>628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2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573</v>
      </c>
    </row>
    <row r="43" spans="1:46" x14ac:dyDescent="0.2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18043527.136654522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2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6733772.0073850676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2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3024775.3290351662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10166625.042114522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2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5743034.8491896121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43711734.364378884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574</v>
      </c>
    </row>
    <row r="50" spans="1:46" x14ac:dyDescent="0.2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2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573</v>
      </c>
    </row>
    <row r="53" spans="1:46" x14ac:dyDescent="0.2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18171980.009444233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2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6788418.6852065772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2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3044855.7529263501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2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10244358.050266102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2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5462121.8665356264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2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2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43711734.364378892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574</v>
      </c>
    </row>
    <row r="60" spans="1:46" x14ac:dyDescent="0.2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31"/>
      <c r="D62" s="31"/>
      <c r="E62" s="103" t="s">
        <v>744</v>
      </c>
      <c r="F62" s="31"/>
      <c r="G62" s="103" t="str">
        <f>Expenditure!G$19</f>
        <v>£ per year</v>
      </c>
      <c r="H62" s="104">
        <f>ABS(H49 - H59)</f>
        <v>7.4505805969238281E-9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2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25">
      <c r="A65" s="31"/>
      <c r="B65" s="31"/>
      <c r="C65" s="101" t="s">
        <v>629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2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2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574</v>
      </c>
    </row>
    <row r="68" spans="1:46" x14ac:dyDescent="0.2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0.41278451653838671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2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0.15404952709614936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2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6.9198245574535813E-2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2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0.23258342845346816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2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0.13138428233746011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2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2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574</v>
      </c>
    </row>
    <row r="77" spans="1:46" x14ac:dyDescent="0.2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0.41572315245978325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0.15529968746192152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6.9657628488144177E-2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2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0.23436173831195148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2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0.12495779327819949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2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2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2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scenarios="1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25">
      <c r="A11" s="31"/>
      <c r="B11" s="31"/>
      <c r="C11" s="100" t="s">
        <v>717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2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2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101" t="s">
        <v>703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2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2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2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131123358.14493619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61909550.484972529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2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141503564.51721618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2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165103515.04249856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2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94263818.13901563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31"/>
      <c r="B27" s="31"/>
      <c r="C27" s="101" t="s">
        <v>633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2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0.24559695400706771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2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0.75440304599293229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569</v>
      </c>
    </row>
    <row r="32" spans="1:16" x14ac:dyDescent="0.2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2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0.24559695400706771</v>
      </c>
      <c r="K34" s="166">
        <f>H$31</f>
        <v>0.75440304599293229</v>
      </c>
      <c r="L34" s="167"/>
      <c r="M34" s="167"/>
      <c r="N34" s="167"/>
      <c r="O34" s="59"/>
      <c r="P34" s="103" t="s">
        <v>569</v>
      </c>
    </row>
    <row r="35" spans="1:16" x14ac:dyDescent="0.2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2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2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2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2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32203497.359574161</v>
      </c>
      <c r="K40" s="104">
        <f>SUMPRODUCT($H21:$H25, K34:K38)</f>
        <v>98919860.785362035</v>
      </c>
      <c r="L40" s="104">
        <f>SUMPRODUCT($H21:$H25, L34:L38)</f>
        <v>61909550.484972529</v>
      </c>
      <c r="M40" s="104">
        <f>SUMPRODUCT($H21:$H25, M34:M38)</f>
        <v>141503564.51721618</v>
      </c>
      <c r="N40" s="104">
        <f>SUMPRODUCT($H21:$H25, N34:N38)</f>
        <v>259367333.1815142</v>
      </c>
      <c r="O40" s="59"/>
      <c r="P40" s="103" t="s">
        <v>575</v>
      </c>
    </row>
    <row r="41" spans="1:16" x14ac:dyDescent="0.2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593903806.32863903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575</v>
      </c>
    </row>
    <row r="42" spans="1:16" x14ac:dyDescent="0.2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2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5.4223423080326627E-2</v>
      </c>
      <c r="K44" s="135">
        <f>IF($H42, K40 / $H41, 0)</f>
        <v>0.16655872505155209</v>
      </c>
      <c r="L44" s="135">
        <f>IF($H42, L40 / $H41, 0)</f>
        <v>0.1042417135995162</v>
      </c>
      <c r="M44" s="135">
        <f>IF($H42, M40 / $H41, 0)</f>
        <v>0.23826007344851838</v>
      </c>
      <c r="N44" s="135">
        <f>IF($H42, N40 / $H41, 0)</f>
        <v>0.43671606482008679</v>
      </c>
      <c r="O44" s="59"/>
      <c r="P44" s="103" t="s">
        <v>575</v>
      </c>
    </row>
    <row r="45" spans="1:16" x14ac:dyDescent="0.2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31"/>
      <c r="B47" s="31"/>
      <c r="C47" s="101" t="s">
        <v>634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2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0.88495886948239033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2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0.24559695400706771</v>
      </c>
      <c r="K52" s="166">
        <f>K34</f>
        <v>0.75440304599293229</v>
      </c>
      <c r="L52" s="167"/>
      <c r="M52" s="167"/>
      <c r="N52" s="167"/>
      <c r="O52" s="59"/>
      <c r="P52" s="103" t="s">
        <v>569</v>
      </c>
    </row>
    <row r="53" spans="1:16" x14ac:dyDescent="0.2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2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2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0.88495886948239033</v>
      </c>
      <c r="O55" s="59"/>
      <c r="P55" s="103" t="s">
        <v>576</v>
      </c>
    </row>
    <row r="56" spans="1:16" x14ac:dyDescent="0.2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0.88495886948239033</v>
      </c>
      <c r="O56" s="59"/>
      <c r="P56" s="103" t="s">
        <v>576</v>
      </c>
    </row>
    <row r="57" spans="1:1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32203497.359574161</v>
      </c>
      <c r="K58" s="104">
        <f>SUMPRODUCT($H21:$H25, K52:K56)</f>
        <v>98919860.785362035</v>
      </c>
      <c r="L58" s="104">
        <f>SUMPRODUCT($H21:$H25, L52:L56)</f>
        <v>61909550.484972529</v>
      </c>
      <c r="M58" s="104">
        <f>SUMPRODUCT($H21:$H25, M52:M56)</f>
        <v>141503564.51721618</v>
      </c>
      <c r="N58" s="104">
        <f>SUMPRODUCT($H21:$H25, N52:N56)</f>
        <v>229529421.95297524</v>
      </c>
      <c r="O58" s="59"/>
      <c r="P58" s="103" t="s">
        <v>575</v>
      </c>
    </row>
    <row r="59" spans="1:16" x14ac:dyDescent="0.2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564065895.10010016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575</v>
      </c>
    </row>
    <row r="60" spans="1:16" x14ac:dyDescent="0.2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5.70917292453203E-2</v>
      </c>
      <c r="K62" s="135">
        <f>IF($H60, K58 / $H59, 0)</f>
        <v>0.17536933476151317</v>
      </c>
      <c r="L62" s="135">
        <f>IF($H60, L58 / $H59, 0)</f>
        <v>0.10975588317387271</v>
      </c>
      <c r="M62" s="135">
        <f>IF($H60, M58 / $H59, 0)</f>
        <v>0.2508635351763373</v>
      </c>
      <c r="N62" s="135">
        <f>IF($H60, N58 / $H59, 0)</f>
        <v>0.40691951764295647</v>
      </c>
      <c r="O62" s="59"/>
      <c r="P62" s="103" t="s">
        <v>575</v>
      </c>
    </row>
    <row r="63" spans="1:16" x14ac:dyDescent="0.2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2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2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2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2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scenarios="1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718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2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25">
      <c r="A14" s="31"/>
      <c r="B14" s="31"/>
      <c r="C14" s="100" t="s">
        <v>743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1" t="s">
        <v>635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2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253469463.34865454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2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258000000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2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273335500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2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784804963.34865451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577</v>
      </c>
    </row>
    <row r="24" spans="1:16" x14ac:dyDescent="0.2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2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0.34828462199540017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577</v>
      </c>
    </row>
    <row r="28" spans="1:16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0.65171537800459989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577</v>
      </c>
    </row>
    <row r="30" spans="1:1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31"/>
      <c r="B31" s="31"/>
      <c r="C31" s="101" t="s">
        <v>636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2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0.41278451653838671</v>
      </c>
      <c r="K33" s="149">
        <f>Expensed!H69</f>
        <v>0.15404952709614936</v>
      </c>
      <c r="L33" s="149">
        <f>Expensed!H70</f>
        <v>6.9198245574535813E-2</v>
      </c>
      <c r="M33" s="149">
        <f>Expensed!H71</f>
        <v>0.23258342845346816</v>
      </c>
      <c r="N33" s="149">
        <f>Expensed!H72</f>
        <v>0.13138428233746011</v>
      </c>
      <c r="O33" s="59"/>
      <c r="P33" s="31"/>
    </row>
    <row r="34" spans="1:16" x14ac:dyDescent="0.2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2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5.4223423080326627E-2</v>
      </c>
      <c r="K35" s="149">
        <f>Capitalised!K44</f>
        <v>0.16655872505155209</v>
      </c>
      <c r="L35" s="149">
        <f>Capitalised!L44</f>
        <v>0.1042417135995162</v>
      </c>
      <c r="M35" s="149">
        <f>Capitalised!M44</f>
        <v>0.23826007344851838</v>
      </c>
      <c r="N35" s="149">
        <f>Capitalised!N44</f>
        <v>0.43671606482008679</v>
      </c>
      <c r="O35" s="59"/>
      <c r="P35" s="31"/>
    </row>
    <row r="36" spans="1:16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2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0.17910473797762444</v>
      </c>
      <c r="K37" s="116">
        <f>($H$27 * K33) + ($H$29 * K35)</f>
        <v>0.16220196377018903</v>
      </c>
      <c r="L37" s="116">
        <f>($H$27 * L33) + ($H$29 * L35)</f>
        <v>9.2036612585028016E-2</v>
      </c>
      <c r="M37" s="116">
        <f>($H$27 * M33) + ($H$29 * M35)</f>
        <v>0.23628298529221525</v>
      </c>
      <c r="N37" s="116">
        <f>($H$27 * N33) + ($H$29 * N35)</f>
        <v>0.3303737003749434</v>
      </c>
      <c r="O37" s="59"/>
      <c r="P37" s="103" t="s">
        <v>577</v>
      </c>
    </row>
    <row r="38" spans="1:16" x14ac:dyDescent="0.2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2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25">
      <c r="A41" s="31"/>
      <c r="B41" s="31"/>
      <c r="C41" s="101" t="s">
        <v>637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2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2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0.41572315245978325</v>
      </c>
      <c r="K43" s="149">
        <f>Expensed!H78</f>
        <v>0.15529968746192152</v>
      </c>
      <c r="L43" s="149">
        <f>Expensed!H79</f>
        <v>6.9657628488144177E-2</v>
      </c>
      <c r="M43" s="149">
        <f>Expensed!H80</f>
        <v>0.23436173831195148</v>
      </c>
      <c r="N43" s="149">
        <f>Expensed!H81</f>
        <v>0.12495779327819949</v>
      </c>
      <c r="O43" s="59"/>
      <c r="P43" s="31"/>
    </row>
    <row r="44" spans="1:16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2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5.70917292453203E-2</v>
      </c>
      <c r="K45" s="149">
        <f>Capitalised!K62</f>
        <v>0.17536933476151317</v>
      </c>
      <c r="L45" s="149">
        <f>Capitalised!L62</f>
        <v>0.10975588317387271</v>
      </c>
      <c r="M45" s="149">
        <f>Capitalised!M62</f>
        <v>0.2508635351763373</v>
      </c>
      <c r="N45" s="149">
        <f>Capitalised!N62</f>
        <v>0.40691951764295647</v>
      </c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0.1819975389152419</v>
      </c>
      <c r="K47" s="116">
        <f>($H$27 * K43) + ($H$29 * K45)</f>
        <v>0.1683793852381939</v>
      </c>
      <c r="L47" s="116">
        <f>($H$27 * L43) + ($H$29 * L45)</f>
        <v>9.579027769797846E-2</v>
      </c>
      <c r="M47" s="116">
        <f>($H$27 * M43) + ($H$29 * M45)</f>
        <v>0.24511621309317982</v>
      </c>
      <c r="N47" s="116">
        <f>($H$27 * N43) + ($H$29 * N45)</f>
        <v>0.30871658505540589</v>
      </c>
      <c r="O47" s="59"/>
      <c r="P47" s="103" t="s">
        <v>577</v>
      </c>
    </row>
    <row r="48" spans="1:16" x14ac:dyDescent="0.2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2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2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2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25">
      <c r="A56" s="31"/>
      <c r="B56" s="31"/>
      <c r="C56" s="101" t="s">
        <v>638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186776200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2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2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565082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4300000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2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4865082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605</v>
      </c>
    </row>
    <row r="65" spans="1:1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2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181911118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570</v>
      </c>
    </row>
    <row r="67" spans="1:16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2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578</v>
      </c>
    </row>
    <row r="69" spans="1:16" x14ac:dyDescent="0.2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32581143.124606721</v>
      </c>
      <c r="K69" s="140">
        <f>$H66 * K37</f>
        <v>29506340.571230583</v>
      </c>
      <c r="L69" s="140">
        <f>$H66 * L37</f>
        <v>16742483.092275316</v>
      </c>
      <c r="M69" s="140">
        <f>$H66 * M37</f>
        <v>42982502.018884435</v>
      </c>
      <c r="N69" s="140">
        <f>$H66 * N37</f>
        <v>60098649.193002976</v>
      </c>
      <c r="O69" s="59"/>
      <c r="P69" s="31"/>
    </row>
    <row r="70" spans="1:16" x14ac:dyDescent="0.2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33107375.777320161</v>
      </c>
      <c r="K70" s="143">
        <f>$H66 * K47</f>
        <v>30630082.216832548</v>
      </c>
      <c r="L70" s="143">
        <f>$H66 * L47</f>
        <v>17425316.509569727</v>
      </c>
      <c r="M70" s="143">
        <f>$H66 * M47</f>
        <v>44589364.363706581</v>
      </c>
      <c r="N70" s="143">
        <f>$H66 * N47</f>
        <v>56158979.132570975</v>
      </c>
      <c r="O70" s="59"/>
      <c r="P70" s="31"/>
    </row>
    <row r="71" spans="1:1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25">
      <c r="A72" s="31"/>
      <c r="B72" s="31"/>
      <c r="C72" s="101" t="s">
        <v>639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2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7581974.9255074672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2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579</v>
      </c>
    </row>
    <row r="77" spans="1:16" x14ac:dyDescent="0.2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3129721.8540317705</v>
      </c>
      <c r="K77" s="140">
        <f>$H74 * K33</f>
        <v>1167999.6517292876</v>
      </c>
      <c r="L77" s="140">
        <f>$H74 * L33</f>
        <v>524659.36283523857</v>
      </c>
      <c r="M77" s="140">
        <f>$H74 * M33</f>
        <v>1763441.7226227557</v>
      </c>
      <c r="N77" s="140">
        <f>$H74 * N33</f>
        <v>996152.33428841608</v>
      </c>
      <c r="O77" s="59"/>
      <c r="P77" s="31"/>
    </row>
    <row r="78" spans="1:16" x14ac:dyDescent="0.2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3152002.5179029945</v>
      </c>
      <c r="K78" s="143">
        <f>$H74 * K43</f>
        <v>1177478.3362754353</v>
      </c>
      <c r="L78" s="143">
        <f>$H74 * L43</f>
        <v>528142.39256742375</v>
      </c>
      <c r="M78" s="143">
        <f>$H74 * M43</f>
        <v>1776924.8233795587</v>
      </c>
      <c r="N78" s="143">
        <f>$H74 * N43</f>
        <v>947426.85538205411</v>
      </c>
      <c r="O78" s="59"/>
      <c r="P78" s="31"/>
    </row>
    <row r="79" spans="1:1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25">
      <c r="A80" s="31"/>
      <c r="B80" s="31"/>
      <c r="C80" s="101" t="s">
        <v>640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2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579</v>
      </c>
    </row>
    <row r="83" spans="1:16" x14ac:dyDescent="0.2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35710864.978638493</v>
      </c>
      <c r="K83" s="130">
        <f t="shared" si="0"/>
        <v>30674340.222959869</v>
      </c>
      <c r="L83" s="130">
        <f t="shared" si="0"/>
        <v>17267142.455110554</v>
      </c>
      <c r="M83" s="130">
        <f t="shared" si="0"/>
        <v>44745943.741507187</v>
      </c>
      <c r="N83" s="130">
        <f t="shared" si="0"/>
        <v>61094801.527291395</v>
      </c>
      <c r="O83" s="59"/>
      <c r="P83" s="31"/>
    </row>
    <row r="84" spans="1:16" x14ac:dyDescent="0.2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36259378.295223154</v>
      </c>
      <c r="K84" s="143">
        <f t="shared" si="0"/>
        <v>31807560.553107984</v>
      </c>
      <c r="L84" s="143">
        <f t="shared" si="0"/>
        <v>17953458.902137149</v>
      </c>
      <c r="M84" s="143">
        <f t="shared" si="0"/>
        <v>46366289.187086143</v>
      </c>
      <c r="N84" s="143">
        <f t="shared" si="0"/>
        <v>57106405.98795303</v>
      </c>
      <c r="O84" s="59"/>
      <c r="P84" s="31"/>
    </row>
    <row r="85" spans="1:16" x14ac:dyDescent="0.2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2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25">
      <c r="A88" s="31"/>
      <c r="B88" s="31"/>
      <c r="C88" s="100" t="s">
        <v>704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2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25">
      <c r="A90" s="31"/>
      <c r="B90" s="31"/>
      <c r="C90" s="101" t="s">
        <v>641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2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2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2243.4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2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3311.5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2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11379.3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2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2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2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2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2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2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13595.9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566</v>
      </c>
    </row>
    <row r="103" spans="1:16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2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891.2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2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2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2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2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2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2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2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2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2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0.95386240172291203</v>
      </c>
      <c r="O114" s="59"/>
      <c r="P114" s="103" t="s">
        <v>566</v>
      </c>
    </row>
    <row r="115" spans="1:16" x14ac:dyDescent="0.2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0.96924160114860802</v>
      </c>
      <c r="N115" s="104">
        <f>IF($H$106, ($H$102 + $H110 * $H$104) / ($H$102 + $H$104), N$116)</f>
        <v>0.96924160114860802</v>
      </c>
      <c r="O115" s="59"/>
      <c r="P115" s="103" t="s">
        <v>566</v>
      </c>
    </row>
    <row r="116" spans="1:16" x14ac:dyDescent="0.2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566</v>
      </c>
    </row>
    <row r="117" spans="1:16" x14ac:dyDescent="0.2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2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11379.3</v>
      </c>
      <c r="K118" s="104">
        <f>SUMPRODUCT($H93:$H95, K114:K116)</f>
        <v>11379.3</v>
      </c>
      <c r="L118" s="104">
        <f>SUMPRODUCT($H93:$H95, L114:L116)</f>
        <v>11379.3</v>
      </c>
      <c r="M118" s="104">
        <f>SUMPRODUCT($H93:$H95, M114:M116)</f>
        <v>14588.943562203614</v>
      </c>
      <c r="N118" s="104">
        <f>SUMPRODUCT($H93:$H95, N114:N116)</f>
        <v>16728.838474228796</v>
      </c>
      <c r="O118" s="59"/>
      <c r="P118" s="103" t="s">
        <v>580</v>
      </c>
    </row>
    <row r="119" spans="1:1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2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2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2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2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2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25">
      <c r="A126" s="31"/>
      <c r="B126" s="31"/>
      <c r="C126" s="101" t="s">
        <v>642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2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2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581</v>
      </c>
    </row>
    <row r="129" spans="1:16" x14ac:dyDescent="0.2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3138.2303813625176</v>
      </c>
      <c r="K129" s="130">
        <f t="shared" si="1"/>
        <v>2695.6262883446143</v>
      </c>
      <c r="L129" s="130">
        <f t="shared" si="1"/>
        <v>1517.416928555408</v>
      </c>
      <c r="M129" s="130">
        <f t="shared" si="1"/>
        <v>3067.1133623021879</v>
      </c>
      <c r="N129" s="130">
        <f t="shared" si="1"/>
        <v>3652.0647635763535</v>
      </c>
      <c r="O129" s="59"/>
      <c r="P129" s="31"/>
    </row>
    <row r="130" spans="1:16" x14ac:dyDescent="0.2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3186.4331105800143</v>
      </c>
      <c r="K130" s="143">
        <f t="shared" si="1"/>
        <v>2795.2124078904667</v>
      </c>
      <c r="L130" s="143">
        <f t="shared" si="1"/>
        <v>1577.7296408511199</v>
      </c>
      <c r="M130" s="143">
        <f t="shared" si="1"/>
        <v>3178.1800367786645</v>
      </c>
      <c r="N130" s="143">
        <f t="shared" si="1"/>
        <v>3413.6503903679213</v>
      </c>
      <c r="O130" s="59"/>
      <c r="P130" s="31"/>
    </row>
    <row r="131" spans="1:16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2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582</v>
      </c>
    </row>
    <row r="133" spans="1:16" x14ac:dyDescent="0.2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14070.451724141079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2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14151.205586468186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2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2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290.82007142903456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581</v>
      </c>
    </row>
    <row r="137" spans="1:16" x14ac:dyDescent="0.2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2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2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2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2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25">
      <c r="A142" s="31"/>
      <c r="B142" s="31"/>
      <c r="C142" s="101" t="s">
        <v>643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2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2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582</v>
      </c>
    </row>
    <row r="145" spans="1:16" x14ac:dyDescent="0.2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0.21852036686127882</v>
      </c>
      <c r="K145" s="166">
        <f t="shared" si="2"/>
        <v>0.18770108432709343</v>
      </c>
      <c r="L145" s="166">
        <f t="shared" si="2"/>
        <v>0.10566034472124337</v>
      </c>
      <c r="M145" s="166">
        <f t="shared" si="2"/>
        <v>0.21356836678268784</v>
      </c>
      <c r="N145" s="166">
        <f t="shared" si="2"/>
        <v>0.25429953666797611</v>
      </c>
      <c r="O145" s="59"/>
      <c r="P145" s="31"/>
    </row>
    <row r="146" spans="1:16" x14ac:dyDescent="0.2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0.22063616185570215</v>
      </c>
      <c r="K146" s="177">
        <f t="shared" si="2"/>
        <v>0.19354711548805362</v>
      </c>
      <c r="L146" s="177">
        <f t="shared" si="2"/>
        <v>0.10924573035835747</v>
      </c>
      <c r="M146" s="177">
        <f t="shared" si="2"/>
        <v>0.2200646995140024</v>
      </c>
      <c r="N146" s="178">
        <f t="shared" si="2"/>
        <v>0.23636922348917594</v>
      </c>
      <c r="O146" s="59"/>
      <c r="P146" s="31"/>
    </row>
    <row r="147" spans="1:16" x14ac:dyDescent="0.2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2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2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2.0250300639720577E-2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565</v>
      </c>
    </row>
    <row r="150" spans="1:16" x14ac:dyDescent="0.2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2.0137069294708508E-2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2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2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2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2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2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25">
      <c r="A156" s="31"/>
      <c r="B156" s="31"/>
      <c r="C156" s="101" t="s">
        <v>644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2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2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2.0250300639720577E-2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565</v>
      </c>
    </row>
    <row r="159" spans="1:16" x14ac:dyDescent="0.2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25">
      <c r="A160" s="31"/>
      <c r="B160" s="31"/>
      <c r="C160" s="101" t="s">
        <v>645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2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2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2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0.28736572089881068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2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0.29486328632577991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2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0.2160349265024103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2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0.20173606627299909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2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2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2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0.40622145118837227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2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0.10566034472124337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2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0.21356836678268784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2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7.3076969678826501E-2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571</v>
      </c>
    </row>
    <row r="173" spans="1:16" x14ac:dyDescent="0.2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7.49835970930426E-2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571</v>
      </c>
    </row>
    <row r="174" spans="1:16" x14ac:dyDescent="0.2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5.4937581713663211E-2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571</v>
      </c>
    </row>
    <row r="175" spans="1:16" x14ac:dyDescent="0.2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5.1301388182443793E-2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571</v>
      </c>
    </row>
    <row r="176" spans="1:16" x14ac:dyDescent="0.2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2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2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5.1301388182443793E-2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2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5.4937581713663211E-2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2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7.49835970930426E-2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2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7.3076969678826501E-2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2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0.21356836678268784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2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0.10566034472124337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2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0.40622145118837227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2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2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2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2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2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2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scenarios="1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719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646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14622655.718</v>
      </c>
      <c r="K21" s="138">
        <f>Expenditure!K145</f>
        <v>9000000.0000000019</v>
      </c>
      <c r="L21" s="138">
        <f>Expenditure!L145</f>
        <v>538316.77825879434</v>
      </c>
      <c r="M21" s="138">
        <f>Expenditure!M145</f>
        <v>1740987.7276392083</v>
      </c>
      <c r="N21" s="138">
        <f>Expenditure!N145</f>
        <v>2051268.2645960758</v>
      </c>
      <c r="O21" s="138">
        <f>Expenditure!O145</f>
        <v>300000</v>
      </c>
      <c r="P21" s="138">
        <f>Expenditure!P145</f>
        <v>51268.264596075664</v>
      </c>
      <c r="Q21" s="138">
        <f>Expenditure!Q145</f>
        <v>512682.64596075664</v>
      </c>
      <c r="R21" s="138">
        <f>Expenditure!R145</f>
        <v>333243.7198744918</v>
      </c>
      <c r="S21" s="138">
        <f>Expenditure!S145</f>
        <v>1384243.1440940427</v>
      </c>
      <c r="T21" s="138">
        <f>Expenditure!T145</f>
        <v>333243.7198744918</v>
      </c>
      <c r="U21" s="138">
        <f>Expenditure!U145</f>
        <v>179438.92608626481</v>
      </c>
      <c r="V21" s="138">
        <f>Expenditure!V145</f>
        <v>153804.79378822702</v>
      </c>
      <c r="W21" s="138">
        <f>Expenditure!W145</f>
        <v>89719.463043132404</v>
      </c>
      <c r="X21" s="138">
        <f>Expenditure!X145</f>
        <v>384511.98447056749</v>
      </c>
      <c r="Y21" s="138">
        <f>Expenditure!Y145</f>
        <v>0</v>
      </c>
      <c r="Z21" s="138">
        <f>Expenditure!Z145</f>
        <v>0</v>
      </c>
      <c r="AA21" s="138">
        <f>Expenditure!AA145</f>
        <v>128170.66149018916</v>
      </c>
      <c r="AB21" s="138">
        <f>Expenditure!AB145</f>
        <v>115353.59534117025</v>
      </c>
      <c r="AC21" s="138">
        <f>Expenditure!AC145</f>
        <v>756206.90279211605</v>
      </c>
      <c r="AD21" s="138">
        <f>Expenditure!AD145</f>
        <v>217890.12453332159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3704076.4857794475</v>
      </c>
      <c r="K22" s="188">
        <f>Expenditure!K151</f>
        <v>11300000</v>
      </c>
      <c r="L22" s="188">
        <f>Expenditure!L151</f>
        <v>1028408.6978971645</v>
      </c>
      <c r="M22" s="188">
        <f>Expenditure!M151</f>
        <v>4669345.1351635437</v>
      </c>
      <c r="N22" s="188">
        <f>Expenditure!N151</f>
        <v>297943.68551401567</v>
      </c>
      <c r="O22" s="188">
        <f>Expenditure!O151</f>
        <v>1900000</v>
      </c>
      <c r="P22" s="188">
        <f>Expenditure!P151</f>
        <v>97943.685514015684</v>
      </c>
      <c r="Q22" s="188">
        <f>Expenditure!Q151</f>
        <v>979436.85514015693</v>
      </c>
      <c r="R22" s="188">
        <f>Expenditure!R151</f>
        <v>636633.95584110194</v>
      </c>
      <c r="S22" s="188">
        <f>Expenditure!S151</f>
        <v>2644479.5088784229</v>
      </c>
      <c r="T22" s="188">
        <f>Expenditure!T151</f>
        <v>636633.95584110194</v>
      </c>
      <c r="U22" s="188">
        <f>Expenditure!U151</f>
        <v>342802.89929905493</v>
      </c>
      <c r="V22" s="188">
        <f>Expenditure!V151</f>
        <v>293831.05654204712</v>
      </c>
      <c r="W22" s="188">
        <f>Expenditure!W151</f>
        <v>171401.44964952747</v>
      </c>
      <c r="X22" s="188">
        <f>Expenditure!X151</f>
        <v>734577.64135511767</v>
      </c>
      <c r="Y22" s="188">
        <f>Expenditure!Y151</f>
        <v>0</v>
      </c>
      <c r="Z22" s="188">
        <f>Expenditure!Z151</f>
        <v>0</v>
      </c>
      <c r="AA22" s="188">
        <f>Expenditure!AA151</f>
        <v>244859.21378503923</v>
      </c>
      <c r="AB22" s="188">
        <f>Expenditure!AB151</f>
        <v>220373.29240653533</v>
      </c>
      <c r="AC22" s="188">
        <f>Expenditure!AC151</f>
        <v>1444669.3613317313</v>
      </c>
      <c r="AD22" s="188">
        <f>Expenditure!AD151</f>
        <v>416260.66343456676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7717012.9362415802</v>
      </c>
      <c r="L23" s="133">
        <f>Expenditure!L148</f>
        <v>1699433.1595816039</v>
      </c>
      <c r="M23" s="133">
        <f>Expenditure!M148</f>
        <v>7390401.2796506993</v>
      </c>
      <c r="N23" s="133">
        <f>Expenditure!N148</f>
        <v>512624.09238671814</v>
      </c>
      <c r="O23" s="133">
        <f>Expenditure!O148</f>
        <v>2174794.5547589906</v>
      </c>
      <c r="P23" s="133">
        <f>Expenditure!P148</f>
        <v>161850.77710300995</v>
      </c>
      <c r="Q23" s="133">
        <f>Expenditure!Q148</f>
        <v>1618507.7710300994</v>
      </c>
      <c r="R23" s="133">
        <f>Expenditure!R148</f>
        <v>1052030.0511695647</v>
      </c>
      <c r="S23" s="133">
        <f>Expenditure!S148</f>
        <v>4369970.9817812676</v>
      </c>
      <c r="T23" s="133">
        <f>Expenditure!T148</f>
        <v>1052030.0511695647</v>
      </c>
      <c r="U23" s="133">
        <f>Expenditure!U148</f>
        <v>566477.71986053477</v>
      </c>
      <c r="V23" s="133">
        <f>Expenditure!V148</f>
        <v>485552.33130902995</v>
      </c>
      <c r="W23" s="133">
        <f>Expenditure!W148</f>
        <v>283238.85993026738</v>
      </c>
      <c r="X23" s="133">
        <f>Expenditure!X148</f>
        <v>1213880.8282725746</v>
      </c>
      <c r="Y23" s="133">
        <f>Expenditure!Y148</f>
        <v>0</v>
      </c>
      <c r="Z23" s="133">
        <f>Expenditure!Z148</f>
        <v>0</v>
      </c>
      <c r="AA23" s="133">
        <f>Expenditure!AA148</f>
        <v>404626.94275752484</v>
      </c>
      <c r="AB23" s="133">
        <f>Expenditure!AB148</f>
        <v>364164.24848177243</v>
      </c>
      <c r="AC23" s="133">
        <f>Expenditure!AC148</f>
        <v>2387298.9622693965</v>
      </c>
      <c r="AD23" s="133">
        <f>Expenditure!AD148</f>
        <v>687865.80268779234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900000</v>
      </c>
      <c r="AQ23" s="133">
        <f>Expenditure!AQ148</f>
        <v>0</v>
      </c>
      <c r="AR23" s="133">
        <f>Expenditure!AR148</f>
        <v>1315074.3643788891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2097795.2788739572</v>
      </c>
      <c r="K24" s="145">
        <f>Expenditure!K149</f>
        <v>3282987.0637584198</v>
      </c>
      <c r="L24" s="145">
        <f>Expenditure!L149</f>
        <v>722976.25061980926</v>
      </c>
      <c r="M24" s="145">
        <f>Expenditure!M149</f>
        <v>3144039.2801639559</v>
      </c>
      <c r="N24" s="145">
        <f>Expenditure!N149</f>
        <v>218081.5657277022</v>
      </c>
      <c r="O24" s="145">
        <f>Expenditure!O149</f>
        <v>925205.44524100935</v>
      </c>
      <c r="P24" s="145">
        <f>Expenditure!P149</f>
        <v>68854.881011410413</v>
      </c>
      <c r="Q24" s="145">
        <f>Expenditure!Q149</f>
        <v>688548.81011410418</v>
      </c>
      <c r="R24" s="145">
        <f>Expenditure!R149</f>
        <v>447556.72657416773</v>
      </c>
      <c r="S24" s="145">
        <f>Expenditure!S149</f>
        <v>1859081.7873080811</v>
      </c>
      <c r="T24" s="145">
        <f>Expenditure!T149</f>
        <v>447556.72657416773</v>
      </c>
      <c r="U24" s="145">
        <f>Expenditure!U149</f>
        <v>240992.08353993646</v>
      </c>
      <c r="V24" s="145">
        <f>Expenditure!V149</f>
        <v>206564.6430342313</v>
      </c>
      <c r="W24" s="145">
        <f>Expenditure!W149</f>
        <v>120496.04176996823</v>
      </c>
      <c r="X24" s="145">
        <f>Expenditure!X149</f>
        <v>516411.60758557811</v>
      </c>
      <c r="Y24" s="145">
        <f>Expenditure!Y149</f>
        <v>0</v>
      </c>
      <c r="Z24" s="145">
        <f>Expenditure!Z149</f>
        <v>0</v>
      </c>
      <c r="AA24" s="145">
        <f>Expenditure!AA149</f>
        <v>172137.20252852605</v>
      </c>
      <c r="AB24" s="145">
        <f>Expenditure!AB149</f>
        <v>154923.48227567345</v>
      </c>
      <c r="AC24" s="145">
        <f>Expenditure!AC149</f>
        <v>1015609.4949183037</v>
      </c>
      <c r="AD24" s="145">
        <f>Expenditure!AD149</f>
        <v>292633.2442984943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2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583</v>
      </c>
    </row>
    <row r="27" spans="1:46" x14ac:dyDescent="0.2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14622655.718</v>
      </c>
      <c r="K27" s="130">
        <f t="shared" si="0"/>
        <v>9000000.0000000019</v>
      </c>
      <c r="L27" s="130">
        <f t="shared" si="0"/>
        <v>538316.77825879434</v>
      </c>
      <c r="M27" s="130">
        <f t="shared" si="0"/>
        <v>1740987.7276392083</v>
      </c>
      <c r="N27" s="130">
        <f t="shared" si="0"/>
        <v>2051268.2645960758</v>
      </c>
      <c r="O27" s="130">
        <f t="shared" si="0"/>
        <v>300000</v>
      </c>
      <c r="P27" s="130">
        <f t="shared" si="0"/>
        <v>51268.264596075664</v>
      </c>
      <c r="Q27" s="130">
        <f t="shared" si="0"/>
        <v>512682.64596075664</v>
      </c>
      <c r="R27" s="130">
        <f t="shared" si="0"/>
        <v>333243.7198744918</v>
      </c>
      <c r="S27" s="130">
        <f t="shared" si="0"/>
        <v>1384243.1440940427</v>
      </c>
      <c r="T27" s="130">
        <f t="shared" si="0"/>
        <v>333243.7198744918</v>
      </c>
      <c r="U27" s="130">
        <f t="shared" si="0"/>
        <v>179438.92608626481</v>
      </c>
      <c r="V27" s="130">
        <f t="shared" si="0"/>
        <v>153804.79378822702</v>
      </c>
      <c r="W27" s="130">
        <f t="shared" si="0"/>
        <v>89719.463043132404</v>
      </c>
      <c r="X27" s="130">
        <f t="shared" si="0"/>
        <v>384511.98447056749</v>
      </c>
      <c r="Y27" s="130">
        <f t="shared" si="0"/>
        <v>0</v>
      </c>
      <c r="Z27" s="130">
        <f t="shared" si="0"/>
        <v>0</v>
      </c>
      <c r="AA27" s="130">
        <f t="shared" si="0"/>
        <v>128170.66149018916</v>
      </c>
      <c r="AB27" s="130">
        <f t="shared" si="0"/>
        <v>115353.59534117025</v>
      </c>
      <c r="AC27" s="130">
        <f t="shared" si="0"/>
        <v>756206.90279211605</v>
      </c>
      <c r="AD27" s="130">
        <f t="shared" si="0"/>
        <v>217890.12453332159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2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3704076.4857794475</v>
      </c>
      <c r="K28" s="104">
        <f t="shared" si="3"/>
        <v>11300000</v>
      </c>
      <c r="L28" s="104">
        <f t="shared" si="3"/>
        <v>1028408.6978971645</v>
      </c>
      <c r="M28" s="104">
        <f t="shared" si="3"/>
        <v>4669345.1351635437</v>
      </c>
      <c r="N28" s="104">
        <f t="shared" si="3"/>
        <v>297943.68551401567</v>
      </c>
      <c r="O28" s="104">
        <f t="shared" si="3"/>
        <v>1900000</v>
      </c>
      <c r="P28" s="104">
        <f t="shared" si="3"/>
        <v>97943.685514015684</v>
      </c>
      <c r="Q28" s="104">
        <f t="shared" si="3"/>
        <v>979436.85514015693</v>
      </c>
      <c r="R28" s="104">
        <f t="shared" si="3"/>
        <v>636633.95584110194</v>
      </c>
      <c r="S28" s="104">
        <f t="shared" si="3"/>
        <v>2644479.5088784229</v>
      </c>
      <c r="T28" s="104">
        <f t="shared" si="3"/>
        <v>636633.95584110194</v>
      </c>
      <c r="U28" s="104">
        <f t="shared" si="3"/>
        <v>342802.89929905493</v>
      </c>
      <c r="V28" s="104">
        <f t="shared" si="3"/>
        <v>293831.05654204712</v>
      </c>
      <c r="W28" s="104">
        <f t="shared" si="3"/>
        <v>171401.44964952747</v>
      </c>
      <c r="X28" s="104">
        <f t="shared" si="3"/>
        <v>734577.64135511767</v>
      </c>
      <c r="Y28" s="104">
        <f t="shared" si="3"/>
        <v>0</v>
      </c>
      <c r="Z28" s="104">
        <f t="shared" si="3"/>
        <v>0</v>
      </c>
      <c r="AA28" s="104">
        <f t="shared" si="3"/>
        <v>244859.21378503923</v>
      </c>
      <c r="AB28" s="104">
        <f t="shared" si="3"/>
        <v>220373.29240653533</v>
      </c>
      <c r="AC28" s="104">
        <f t="shared" si="3"/>
        <v>1444669.3613317313</v>
      </c>
      <c r="AD28" s="104">
        <f t="shared" si="3"/>
        <v>416260.66343456676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7717012.9362415802</v>
      </c>
      <c r="L29" s="104">
        <f t="shared" si="6"/>
        <v>1699433.1595816039</v>
      </c>
      <c r="M29" s="104">
        <f t="shared" si="6"/>
        <v>7390401.2796506993</v>
      </c>
      <c r="N29" s="104">
        <f t="shared" si="6"/>
        <v>512624.09238671814</v>
      </c>
      <c r="O29" s="104">
        <f t="shared" si="6"/>
        <v>2174794.5547589906</v>
      </c>
      <c r="P29" s="104">
        <f t="shared" si="6"/>
        <v>161850.77710300995</v>
      </c>
      <c r="Q29" s="104">
        <f t="shared" si="6"/>
        <v>1618507.7710300994</v>
      </c>
      <c r="R29" s="104">
        <f t="shared" si="6"/>
        <v>1052030.0511695647</v>
      </c>
      <c r="S29" s="104">
        <f t="shared" si="6"/>
        <v>4369970.9817812676</v>
      </c>
      <c r="T29" s="104">
        <f t="shared" si="6"/>
        <v>1052030.0511695647</v>
      </c>
      <c r="U29" s="104">
        <f t="shared" si="6"/>
        <v>566477.71986053477</v>
      </c>
      <c r="V29" s="104">
        <f t="shared" si="6"/>
        <v>485552.33130902995</v>
      </c>
      <c r="W29" s="104">
        <f t="shared" si="6"/>
        <v>283238.85993026738</v>
      </c>
      <c r="X29" s="104">
        <f t="shared" si="6"/>
        <v>1213880.8282725746</v>
      </c>
      <c r="Y29" s="104">
        <f t="shared" si="6"/>
        <v>0</v>
      </c>
      <c r="Z29" s="104">
        <f t="shared" si="6"/>
        <v>0</v>
      </c>
      <c r="AA29" s="104">
        <f t="shared" si="6"/>
        <v>404626.94275752484</v>
      </c>
      <c r="AB29" s="104">
        <f t="shared" si="6"/>
        <v>364164.24848177243</v>
      </c>
      <c r="AC29" s="104">
        <f t="shared" si="6"/>
        <v>2387298.9622693965</v>
      </c>
      <c r="AD29" s="104">
        <f t="shared" si="6"/>
        <v>687865.80268779234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900000</v>
      </c>
      <c r="AQ29" s="104">
        <f t="shared" si="6"/>
        <v>0</v>
      </c>
      <c r="AR29" s="104">
        <f t="shared" ref="AR29" si="8">MAX(AR23, 0)</f>
        <v>1315074.3643788891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2097795.2788739572</v>
      </c>
      <c r="K30" s="143">
        <f t="shared" si="9"/>
        <v>3282987.0637584198</v>
      </c>
      <c r="L30" s="143">
        <f t="shared" si="9"/>
        <v>722976.25061980926</v>
      </c>
      <c r="M30" s="143">
        <f t="shared" si="9"/>
        <v>3144039.2801639559</v>
      </c>
      <c r="N30" s="143">
        <f t="shared" si="9"/>
        <v>218081.5657277022</v>
      </c>
      <c r="O30" s="143">
        <f t="shared" si="9"/>
        <v>925205.44524100935</v>
      </c>
      <c r="P30" s="143">
        <f t="shared" si="9"/>
        <v>68854.881011410413</v>
      </c>
      <c r="Q30" s="143">
        <f t="shared" si="9"/>
        <v>688548.81011410418</v>
      </c>
      <c r="R30" s="143">
        <f t="shared" si="9"/>
        <v>447556.72657416773</v>
      </c>
      <c r="S30" s="143">
        <f t="shared" si="9"/>
        <v>1859081.7873080811</v>
      </c>
      <c r="T30" s="143">
        <f t="shared" si="9"/>
        <v>447556.72657416773</v>
      </c>
      <c r="U30" s="143">
        <f t="shared" si="9"/>
        <v>240992.08353993646</v>
      </c>
      <c r="V30" s="143">
        <f t="shared" si="9"/>
        <v>206564.6430342313</v>
      </c>
      <c r="W30" s="143">
        <f t="shared" si="9"/>
        <v>120496.04176996823</v>
      </c>
      <c r="X30" s="143">
        <f t="shared" si="9"/>
        <v>516411.60758557811</v>
      </c>
      <c r="Y30" s="143">
        <f t="shared" si="9"/>
        <v>0</v>
      </c>
      <c r="Z30" s="143">
        <f t="shared" si="9"/>
        <v>0</v>
      </c>
      <c r="AA30" s="143">
        <f t="shared" si="9"/>
        <v>172137.20252852605</v>
      </c>
      <c r="AB30" s="143">
        <f t="shared" si="9"/>
        <v>154923.48227567345</v>
      </c>
      <c r="AC30" s="143">
        <f t="shared" si="9"/>
        <v>1015609.4949183037</v>
      </c>
      <c r="AD30" s="143">
        <f t="shared" si="9"/>
        <v>292633.2442984943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25">
      <c r="A32" s="31"/>
      <c r="B32" s="31"/>
      <c r="C32" s="101" t="s">
        <v>647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2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32893006.434438925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584</v>
      </c>
    </row>
    <row r="36" spans="1:46" x14ac:dyDescent="0.2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31763677.543372583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585</v>
      </c>
    </row>
    <row r="37" spans="1:46" x14ac:dyDescent="0.2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36356835.714820877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586</v>
      </c>
    </row>
    <row r="38" spans="1:46" x14ac:dyDescent="0.2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16622451.615917495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586</v>
      </c>
    </row>
    <row r="39" spans="1:4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2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2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28253228.48849408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584</v>
      </c>
    </row>
    <row r="44" spans="1:46" x14ac:dyDescent="0.2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22899774.004354168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585</v>
      </c>
    </row>
    <row r="45" spans="1:46" x14ac:dyDescent="0.2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19494266.022619594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586</v>
      </c>
    </row>
    <row r="46" spans="1:46" x14ac:dyDescent="0.2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10391084.884384854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586</v>
      </c>
    </row>
    <row r="47" spans="1:46" x14ac:dyDescent="0.2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2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2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2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0.85894333024277747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584</v>
      </c>
    </row>
    <row r="57" spans="1:46" x14ac:dyDescent="0.2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0.7209421507659195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585</v>
      </c>
    </row>
    <row r="58" spans="1:46" x14ac:dyDescent="0.2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0.56409499660568452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586</v>
      </c>
    </row>
    <row r="59" spans="1:46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scenarios="1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720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25">
      <c r="A16" s="31"/>
      <c r="B16" s="31"/>
      <c r="C16" s="101" t="s">
        <v>657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5.1301388182443793E-2</v>
      </c>
      <c r="I19" s="116"/>
      <c r="J19" s="116"/>
      <c r="K19" s="116"/>
      <c r="L19" s="116"/>
      <c r="M19" s="116"/>
      <c r="N19" s="59"/>
      <c r="O19" s="31"/>
    </row>
    <row r="20" spans="1:15" x14ac:dyDescent="0.2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5.4937581713663211E-2</v>
      </c>
      <c r="I20" s="116"/>
      <c r="J20" s="116"/>
      <c r="K20" s="116"/>
      <c r="L20" s="116"/>
      <c r="M20" s="116"/>
      <c r="N20" s="59"/>
      <c r="O20" s="31"/>
    </row>
    <row r="21" spans="1:15" x14ac:dyDescent="0.2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7.49835970930426E-2</v>
      </c>
      <c r="I21" s="116"/>
      <c r="J21" s="116"/>
      <c r="K21" s="116"/>
      <c r="L21" s="116"/>
      <c r="M21" s="116"/>
      <c r="N21" s="59"/>
      <c r="O21" s="31"/>
    </row>
    <row r="22" spans="1:15" x14ac:dyDescent="0.2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7.3076969678826501E-2</v>
      </c>
      <c r="I22" s="116"/>
      <c r="J22" s="116"/>
      <c r="K22" s="116"/>
      <c r="L22" s="116"/>
      <c r="M22" s="116"/>
      <c r="N22" s="59"/>
      <c r="O22" s="31"/>
    </row>
    <row r="23" spans="1:15" x14ac:dyDescent="0.2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0.21356836678268784</v>
      </c>
      <c r="I23" s="116"/>
      <c r="J23" s="116"/>
      <c r="K23" s="116"/>
      <c r="L23" s="116"/>
      <c r="M23" s="116"/>
      <c r="N23" s="59"/>
      <c r="O23" s="31"/>
    </row>
    <row r="24" spans="1:15" x14ac:dyDescent="0.2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0.10566034472124337</v>
      </c>
      <c r="I24" s="116"/>
      <c r="J24" s="116"/>
      <c r="K24" s="116"/>
      <c r="L24" s="116"/>
      <c r="M24" s="116"/>
      <c r="N24" s="59"/>
      <c r="O24" s="31"/>
    </row>
    <row r="25" spans="1:15" x14ac:dyDescent="0.2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0.40622145118837227</v>
      </c>
      <c r="I25" s="116"/>
      <c r="J25" s="116"/>
      <c r="K25" s="116"/>
      <c r="L25" s="116"/>
      <c r="M25" s="116"/>
      <c r="N25" s="59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2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648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2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2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2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2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2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2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2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2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0.97974969936027967</v>
      </c>
      <c r="K46" s="162">
        <f>SUMPRODUCT($H19:$H25, K38:K44)</f>
        <v>0.5735282481719074</v>
      </c>
      <c r="L46" s="162">
        <f>SUMPRODUCT($H19:$H25, L38:L44)</f>
        <v>0.46786790345066398</v>
      </c>
      <c r="M46" s="162">
        <f>SUMPRODUCT($H19:$H25, M38:M44)</f>
        <v>0.25429953666797611</v>
      </c>
      <c r="N46" s="59"/>
      <c r="O46" s="103" t="s">
        <v>565</v>
      </c>
    </row>
    <row r="47" spans="1:15" x14ac:dyDescent="0.2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2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2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25">
      <c r="A50" s="31"/>
      <c r="B50" s="31"/>
      <c r="C50" s="101" t="s">
        <v>649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2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2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565</v>
      </c>
    </row>
    <row r="56" spans="1:15" x14ac:dyDescent="0.2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0.97974969936027967</v>
      </c>
      <c r="K56" s="166">
        <f>SUMPRODUCT($H19:$H$25, K38:K$44)</f>
        <v>0.5735282481719074</v>
      </c>
      <c r="L56" s="166">
        <f>SUMPRODUCT($H19:$H$25, L38:L$44)</f>
        <v>0.46786790345066398</v>
      </c>
      <c r="M56" s="166">
        <f>SUMPRODUCT($H19:$H$25, M38:M$44)</f>
        <v>0.25429953666797611</v>
      </c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0.92844831117783588</v>
      </c>
      <c r="K57" s="162">
        <f>SUMPRODUCT($H20:$H$25, K39:K$44)</f>
        <v>0.52222685998946361</v>
      </c>
      <c r="L57" s="162">
        <f>SUMPRODUCT($H20:$H$25, L39:L$44)</f>
        <v>0.41656651526822019</v>
      </c>
      <c r="M57" s="162">
        <f>SUMPRODUCT($H20:$H$25, M39:M$44)</f>
        <v>0.20299814848553233</v>
      </c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0.87351072946417263</v>
      </c>
      <c r="K58" s="162">
        <f>SUMPRODUCT($H21:$H$25, K40:K$44)</f>
        <v>0.4672892782758003</v>
      </c>
      <c r="L58" s="162">
        <f>SUMPRODUCT($H21:$H$25, L40:L$44)</f>
        <v>0.36162893355455694</v>
      </c>
      <c r="M58" s="162">
        <f>SUMPRODUCT($H21:$H$25, M40:M$44)</f>
        <v>0.1480605667718691</v>
      </c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0.79852713237113004</v>
      </c>
      <c r="K59" s="162">
        <f>SUMPRODUCT($H22:$H$25, K41:K$44)</f>
        <v>0.39230568118275772</v>
      </c>
      <c r="L59" s="162">
        <f>SUMPRODUCT($H22:$H$25, L41:L$44)</f>
        <v>0.28664533646151436</v>
      </c>
      <c r="M59" s="162">
        <f>SUMPRODUCT($H22:$H$25, M41:M$44)</f>
        <v>7.3076969678826501E-2</v>
      </c>
      <c r="N59" s="59"/>
      <c r="O59" s="31"/>
    </row>
    <row r="60" spans="1:15" x14ac:dyDescent="0.2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0.72545016269230356</v>
      </c>
      <c r="K60" s="178">
        <f>SUMPRODUCT($H23:$H$25, K42:K$44)</f>
        <v>0.31922871150393123</v>
      </c>
      <c r="L60" s="178">
        <f>SUMPRODUCT($H23:$H$25, L42:L$44)</f>
        <v>0.21356836678268784</v>
      </c>
      <c r="M60" s="178">
        <f>SUMPRODUCT($H23:$H$25, M42:M$44)</f>
        <v>0</v>
      </c>
      <c r="N60" s="59"/>
      <c r="O60" s="31"/>
    </row>
    <row r="61" spans="1:15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650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2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2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0.85894333024277747</v>
      </c>
      <c r="I70" s="116"/>
      <c r="J70" s="116"/>
      <c r="K70" s="116"/>
      <c r="L70" s="116"/>
      <c r="M70" s="116"/>
      <c r="N70" s="59"/>
      <c r="O70" s="31"/>
    </row>
    <row r="71" spans="1:15" x14ac:dyDescent="0.2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2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7.2364029709380525E-3</v>
      </c>
      <c r="I74" s="106" t="s">
        <v>314</v>
      </c>
      <c r="J74" s="116"/>
      <c r="K74" s="116"/>
      <c r="L74" s="116"/>
      <c r="M74" s="116"/>
      <c r="N74" s="59"/>
      <c r="O74" s="103" t="s">
        <v>565</v>
      </c>
    </row>
    <row r="75" spans="1:15" x14ac:dyDescent="0.2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2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1.0576936492361941E-2</v>
      </c>
      <c r="I76" s="106" t="s">
        <v>314</v>
      </c>
      <c r="J76" s="116"/>
      <c r="K76" s="116"/>
      <c r="L76" s="116"/>
      <c r="M76" s="116"/>
      <c r="N76" s="59"/>
      <c r="O76" s="103" t="s">
        <v>565</v>
      </c>
    </row>
    <row r="77" spans="1:15" x14ac:dyDescent="0.2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2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31"/>
      <c r="B79" s="31"/>
      <c r="C79" s="101" t="s">
        <v>651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2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2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2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2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2.0250300639720577E-2</v>
      </c>
      <c r="I83" s="116"/>
      <c r="J83" s="116"/>
      <c r="K83" s="116"/>
      <c r="L83" s="116"/>
      <c r="M83" s="116"/>
      <c r="N83" s="59"/>
      <c r="O83" s="31"/>
    </row>
    <row r="84" spans="1:15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2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2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2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2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2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25">
      <c r="A91" s="31"/>
      <c r="B91" s="31"/>
      <c r="C91" s="101" t="s">
        <v>652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2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565</v>
      </c>
    </row>
    <row r="94" spans="1:15" x14ac:dyDescent="0.2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0.97974969936027945</v>
      </c>
      <c r="K94" s="166">
        <f t="shared" si="0"/>
        <v>0.96589587030341706</v>
      </c>
      <c r="L94" s="166">
        <f t="shared" si="0"/>
        <v>0.95851353121021721</v>
      </c>
      <c r="M94" s="166">
        <f t="shared" si="0"/>
        <v>0.92624180426293456</v>
      </c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0.93568471414877374</v>
      </c>
      <c r="K95" s="162">
        <f t="shared" si="0"/>
        <v>0.89168472660397535</v>
      </c>
      <c r="L95" s="162">
        <f t="shared" si="0"/>
        <v>0.86823829696931953</v>
      </c>
      <c r="M95" s="162">
        <f t="shared" si="0"/>
        <v>0.76574276465825719</v>
      </c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0.87351072946417241</v>
      </c>
      <c r="K96" s="162">
        <f t="shared" si="0"/>
        <v>0.78697568177735655</v>
      </c>
      <c r="L96" s="162">
        <f t="shared" si="0"/>
        <v>0.74086344357604483</v>
      </c>
      <c r="M96" s="162">
        <f t="shared" si="0"/>
        <v>0.53928484614592198</v>
      </c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0.80910406886349173</v>
      </c>
      <c r="K97" s="162">
        <f t="shared" si="0"/>
        <v>0.67850652146568424</v>
      </c>
      <c r="L97" s="162">
        <f t="shared" si="0"/>
        <v>0.60891454254969735</v>
      </c>
      <c r="M97" s="162">
        <f t="shared" si="0"/>
        <v>0.30469479418206635</v>
      </c>
      <c r="N97" s="59"/>
      <c r="O97" s="31"/>
    </row>
    <row r="98" spans="1:15" x14ac:dyDescent="0.2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0.72545016269230345</v>
      </c>
      <c r="K98" s="178">
        <f t="shared" si="0"/>
        <v>0.53762250613941309</v>
      </c>
      <c r="L98" s="178">
        <f t="shared" si="0"/>
        <v>0.43753411569780654</v>
      </c>
      <c r="M98" s="178">
        <f t="shared" si="0"/>
        <v>0</v>
      </c>
      <c r="N98" s="59"/>
      <c r="O98" s="31"/>
    </row>
    <row r="99" spans="1:15" x14ac:dyDescent="0.2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25">
      <c r="A100" s="31"/>
      <c r="B100" s="31"/>
      <c r="C100" s="101" t="s">
        <v>653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2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2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2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565</v>
      </c>
    </row>
    <row r="105" spans="1:15" x14ac:dyDescent="0.2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0.97974969936027945</v>
      </c>
      <c r="K105" s="134">
        <f t="shared" si="1"/>
        <v>0.96589587030341706</v>
      </c>
      <c r="L105" s="134">
        <f t="shared" si="1"/>
        <v>0.95851353121021721</v>
      </c>
      <c r="M105" s="134">
        <f t="shared" si="1"/>
        <v>0.92624180426293456</v>
      </c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0.93568471414877374</v>
      </c>
      <c r="K106" s="135">
        <f t="shared" si="1"/>
        <v>0.89168472660397535</v>
      </c>
      <c r="L106" s="135">
        <f t="shared" si="1"/>
        <v>0.86823829696931953</v>
      </c>
      <c r="M106" s="135">
        <f t="shared" si="1"/>
        <v>0.76574276465825719</v>
      </c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0.87351072946417241</v>
      </c>
      <c r="K107" s="135">
        <f t="shared" si="1"/>
        <v>0.78697568177735655</v>
      </c>
      <c r="L107" s="135">
        <f t="shared" si="1"/>
        <v>0.74086344357604483</v>
      </c>
      <c r="M107" s="135">
        <f t="shared" si="1"/>
        <v>0.53928484614592198</v>
      </c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0.80910406886349173</v>
      </c>
      <c r="K108" s="135">
        <f t="shared" si="1"/>
        <v>0.67850652146568424</v>
      </c>
      <c r="L108" s="135">
        <f t="shared" si="1"/>
        <v>0.60891454254969735</v>
      </c>
      <c r="M108" s="135">
        <f t="shared" si="1"/>
        <v>0.30469479418206635</v>
      </c>
      <c r="N108" s="59"/>
      <c r="O108" s="31"/>
    </row>
    <row r="109" spans="1:15" x14ac:dyDescent="0.2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0.72545016269230345</v>
      </c>
      <c r="K109" s="177">
        <f t="shared" si="1"/>
        <v>0.53762250613941309</v>
      </c>
      <c r="L109" s="177">
        <f t="shared" si="1"/>
        <v>0.43753411569780654</v>
      </c>
      <c r="M109" s="177">
        <f t="shared" si="1"/>
        <v>0</v>
      </c>
      <c r="N109" s="59"/>
      <c r="O109" s="31"/>
    </row>
    <row r="110" spans="1:15" x14ac:dyDescent="0.2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2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2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2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scenarios="1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headerFooter>
    <oddHeader>&amp;L&amp;"Calibri"&amp;10&amp;KFF0000 Public&amp;1#_x000D_</oddHeader>
    <oddFooter>&amp;L_x000D_&amp;1#&amp;"Calibri"&amp;10&amp;KFF0000 Public</oddFooter>
  </headerFooter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721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671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706</v>
      </c>
      <c r="D15" s="101"/>
      <c r="E15" s="101"/>
      <c r="F15" s="101"/>
      <c r="G15" s="101"/>
      <c r="H15" s="101"/>
      <c r="I15" s="101"/>
      <c r="J15" s="101"/>
    </row>
    <row r="16" spans="1:11" x14ac:dyDescent="0.2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2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0.22063616185570215</v>
      </c>
      <c r="I18" s="59"/>
      <c r="J18" s="31"/>
    </row>
    <row r="19" spans="1:10" x14ac:dyDescent="0.2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0.19354711548805362</v>
      </c>
      <c r="I19" s="59"/>
      <c r="J19" s="31"/>
    </row>
    <row r="20" spans="1:10" x14ac:dyDescent="0.2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0.10924573035835747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0.2200646995140024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2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2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707</v>
      </c>
      <c r="D25" s="101"/>
      <c r="E25" s="101"/>
      <c r="F25" s="101"/>
      <c r="G25" s="101"/>
      <c r="H25" s="101"/>
      <c r="I25" s="101"/>
      <c r="J25" s="101"/>
    </row>
    <row r="26" spans="1:10" x14ac:dyDescent="0.2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0.88780601213096844</v>
      </c>
      <c r="I27" s="59"/>
      <c r="J27" s="31"/>
    </row>
    <row r="28" spans="1:10" x14ac:dyDescent="0.2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2.8590723728965615E-2</v>
      </c>
      <c r="I28" s="59"/>
      <c r="J28" s="31"/>
    </row>
    <row r="29" spans="1:10" x14ac:dyDescent="0.2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0.7209421507659195</v>
      </c>
      <c r="I30" s="59"/>
      <c r="J30" s="31"/>
    </row>
    <row r="31" spans="1:10" x14ac:dyDescent="0.2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0.56409499660568452</v>
      </c>
      <c r="I31" s="59"/>
      <c r="J31" s="31"/>
    </row>
    <row r="32" spans="1:10" x14ac:dyDescent="0.2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25">
      <c r="A33" s="31"/>
      <c r="B33" s="31"/>
      <c r="C33" s="101" t="s">
        <v>705</v>
      </c>
      <c r="D33" s="101"/>
      <c r="E33" s="101"/>
      <c r="F33" s="101"/>
      <c r="G33" s="101"/>
      <c r="H33" s="101"/>
      <c r="I33" s="101"/>
      <c r="J33" s="101"/>
    </row>
    <row r="34" spans="1:10" x14ac:dyDescent="0.2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2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2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0.41106177187698267</v>
      </c>
      <c r="I36" s="107" t="s">
        <v>314</v>
      </c>
      <c r="J36" s="103" t="s">
        <v>587</v>
      </c>
    </row>
    <row r="37" spans="1:10" x14ac:dyDescent="0.2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0.60263980516708904</v>
      </c>
      <c r="I37" s="107" t="s">
        <v>314</v>
      </c>
      <c r="J37" s="103" t="s">
        <v>588</v>
      </c>
    </row>
    <row r="38" spans="1:10" x14ac:dyDescent="0.2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0.32169878485001718</v>
      </c>
      <c r="I38" s="107" t="s">
        <v>314</v>
      </c>
      <c r="J38" s="103" t="s">
        <v>589</v>
      </c>
    </row>
    <row r="39" spans="1:10" x14ac:dyDescent="0.2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0.16620985906642038</v>
      </c>
      <c r="I39" s="107" t="s">
        <v>314</v>
      </c>
      <c r="J39" s="103" t="s">
        <v>590</v>
      </c>
    </row>
    <row r="40" spans="1:10" x14ac:dyDescent="0.2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2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2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2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2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scenarios="1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&amp;L&amp;"Calibri"&amp;10&amp;KFF0000 Public&amp;1#_x000D_</oddHeader>
    <oddFooter>&amp;L_x000D_&amp;1#&amp;"Calibri"&amp;10&amp;KFF0000 Public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660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672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620</v>
      </c>
      <c r="D15" s="101"/>
      <c r="E15" s="101"/>
      <c r="F15" s="101"/>
      <c r="G15" s="101"/>
      <c r="H15" s="102"/>
      <c r="I15" s="102"/>
      <c r="J15" s="101"/>
    </row>
    <row r="16" spans="1:11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100"/>
      <c r="D17" s="100" t="s">
        <v>710</v>
      </c>
      <c r="E17" s="31"/>
      <c r="F17" s="31"/>
      <c r="G17" s="31"/>
      <c r="H17" s="59"/>
      <c r="I17" s="59"/>
      <c r="J17" s="31"/>
    </row>
    <row r="18" spans="1:10" x14ac:dyDescent="0.2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2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2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0.41106177187698267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0.60263980516708904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0.32169878485001718</v>
      </c>
      <c r="I22" s="59"/>
      <c r="J22" s="31"/>
    </row>
    <row r="23" spans="1:10" x14ac:dyDescent="0.2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0.16620985906642038</v>
      </c>
      <c r="I23" s="59"/>
      <c r="J23" s="31"/>
    </row>
    <row r="24" spans="1:10" x14ac:dyDescent="0.25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621</v>
      </c>
      <c r="D25" s="101"/>
      <c r="E25" s="101"/>
      <c r="F25" s="101"/>
      <c r="G25" s="101"/>
      <c r="H25" s="102"/>
      <c r="I25" s="102"/>
      <c r="J25" s="101"/>
    </row>
    <row r="26" spans="1:10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100"/>
      <c r="D27" s="100" t="s">
        <v>606</v>
      </c>
      <c r="E27" s="31"/>
      <c r="F27" s="31"/>
      <c r="G27" s="31"/>
      <c r="H27" s="59"/>
      <c r="I27" s="59"/>
      <c r="J27" s="31"/>
    </row>
    <row r="28" spans="1:10" x14ac:dyDescent="0.25">
      <c r="A28" s="31"/>
      <c r="B28" s="31"/>
      <c r="C28" s="100"/>
      <c r="D28" s="100" t="s">
        <v>691</v>
      </c>
      <c r="E28" s="31"/>
      <c r="F28" s="31"/>
      <c r="G28" s="31"/>
      <c r="H28" s="59"/>
      <c r="I28" s="59"/>
      <c r="J28" s="31"/>
    </row>
    <row r="29" spans="1:10" x14ac:dyDescent="0.25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2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0.97974969936027945</v>
      </c>
      <c r="I31" s="59"/>
      <c r="J31" s="31"/>
    </row>
    <row r="32" spans="1:10" x14ac:dyDescent="0.2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0.96589587030341706</v>
      </c>
      <c r="I32" s="59"/>
      <c r="J32" s="31"/>
    </row>
    <row r="33" spans="1:10" x14ac:dyDescent="0.2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0.95851353121021721</v>
      </c>
      <c r="I33" s="59"/>
      <c r="J33" s="31"/>
    </row>
    <row r="34" spans="1:10" x14ac:dyDescent="0.2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0.92624180426293456</v>
      </c>
      <c r="I34" s="59"/>
      <c r="J34" s="31"/>
    </row>
    <row r="35" spans="1:10" x14ac:dyDescent="0.25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2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2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0.93568471414877374</v>
      </c>
      <c r="I37" s="59"/>
      <c r="J37" s="31"/>
    </row>
    <row r="38" spans="1:10" x14ac:dyDescent="0.2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0.89168472660397535</v>
      </c>
      <c r="I38" s="59"/>
      <c r="J38" s="31"/>
    </row>
    <row r="39" spans="1:10" x14ac:dyDescent="0.2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0.86823829696931953</v>
      </c>
      <c r="I39" s="59"/>
      <c r="J39" s="31"/>
    </row>
    <row r="40" spans="1:10" x14ac:dyDescent="0.2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0.76574276465825719</v>
      </c>
      <c r="I40" s="59"/>
      <c r="J40" s="31"/>
    </row>
    <row r="41" spans="1:10" x14ac:dyDescent="0.25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2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2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0.87351072946417241</v>
      </c>
      <c r="I43" s="59"/>
      <c r="J43" s="31"/>
    </row>
    <row r="44" spans="1:10" x14ac:dyDescent="0.2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0.78697568177735655</v>
      </c>
      <c r="I44" s="59"/>
      <c r="J44" s="31"/>
    </row>
    <row r="45" spans="1:10" x14ac:dyDescent="0.2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0.74086344357604483</v>
      </c>
      <c r="I45" s="59"/>
      <c r="J45" s="31"/>
    </row>
    <row r="46" spans="1:10" x14ac:dyDescent="0.2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0.53928484614592198</v>
      </c>
      <c r="I46" s="59"/>
      <c r="J46" s="31"/>
    </row>
    <row r="47" spans="1:10" x14ac:dyDescent="0.25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2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2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0.80910406886349173</v>
      </c>
      <c r="I49" s="59"/>
      <c r="J49" s="31"/>
    </row>
    <row r="50" spans="1:10" x14ac:dyDescent="0.2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0.67850652146568424</v>
      </c>
      <c r="I50" s="59"/>
      <c r="J50" s="31"/>
    </row>
    <row r="51" spans="1:10" x14ac:dyDescent="0.2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0.60891454254969735</v>
      </c>
      <c r="I51" s="59"/>
      <c r="J51" s="31"/>
    </row>
    <row r="52" spans="1:10" x14ac:dyDescent="0.2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0.30469479418206635</v>
      </c>
      <c r="I52" s="59"/>
      <c r="J52" s="31"/>
    </row>
    <row r="53" spans="1:10" x14ac:dyDescent="0.25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2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2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0.72545016269230345</v>
      </c>
      <c r="I55" s="59"/>
      <c r="J55" s="31"/>
    </row>
    <row r="56" spans="1:10" x14ac:dyDescent="0.2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0.53762250613941309</v>
      </c>
      <c r="I56" s="59"/>
      <c r="J56" s="31"/>
    </row>
    <row r="57" spans="1:10" x14ac:dyDescent="0.2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0.43753411569780654</v>
      </c>
      <c r="I57" s="59"/>
      <c r="J57" s="31"/>
    </row>
    <row r="58" spans="1:10" x14ac:dyDescent="0.2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2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scenarios="1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  <headerFooter>
    <oddHeader>&amp;L&amp;"Calibri"&amp;10&amp;KFF0000 Public&amp;1#_x000D_</oddHeader>
    <oddFooter>&amp;L_x000D_&amp;1#&amp;"Calibri"&amp;10&amp;KFF0000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7" ma:contentTypeDescription="Create a new document." ma:contentTypeScope="" ma:versionID="74e684f848d62ec18fa3393895eb7f1e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4f1e82577af40fb26aae3e2e9cb7ea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753B34-AF08-46F7-AE94-036866863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schemas.microsoft.com/office/2006/metadata/properties"/>
    <ds:schemaRef ds:uri="http://purl.org/dc/elements/1.1/"/>
    <ds:schemaRef ds:uri="df11e38d-df47-44a9-bb81-9cb5331e96c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2023-12-20T09:57:27Z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MSIP_Label_470929aa-a896-46d9-af86-3bd9f038f6c1_Enabled">
    <vt:lpwstr>true</vt:lpwstr>
  </property>
  <property fmtid="{D5CDD505-2E9C-101B-9397-08002B2CF9AE}" pid="4" name="MSIP_Label_470929aa-a896-46d9-af86-3bd9f038f6c1_SetDate">
    <vt:lpwstr>2023-11-23T09:27:24Z</vt:lpwstr>
  </property>
  <property fmtid="{D5CDD505-2E9C-101B-9397-08002B2CF9AE}" pid="5" name="MSIP_Label_470929aa-a896-46d9-af86-3bd9f038f6c1_Method">
    <vt:lpwstr>Privileged</vt:lpwstr>
  </property>
  <property fmtid="{D5CDD505-2E9C-101B-9397-08002B2CF9AE}" pid="6" name="MSIP_Label_470929aa-a896-46d9-af86-3bd9f038f6c1_Name">
    <vt:lpwstr>Public</vt:lpwstr>
  </property>
  <property fmtid="{D5CDD505-2E9C-101B-9397-08002B2CF9AE}" pid="7" name="MSIP_Label_470929aa-a896-46d9-af86-3bd9f038f6c1_SiteId">
    <vt:lpwstr>7c1f6b10-192b-4a83-9d32-81ef58325c37</vt:lpwstr>
  </property>
  <property fmtid="{D5CDD505-2E9C-101B-9397-08002B2CF9AE}" pid="8" name="MSIP_Label_470929aa-a896-46d9-af86-3bd9f038f6c1_ActionId">
    <vt:lpwstr>528355a6-6f86-4957-9a84-72763a145ca6</vt:lpwstr>
  </property>
  <property fmtid="{D5CDD505-2E9C-101B-9397-08002B2CF9AE}" pid="9" name="MSIP_Label_470929aa-a896-46d9-af86-3bd9f038f6c1_ContentBits">
    <vt:lpwstr>3</vt:lpwstr>
  </property>
</Properties>
</file>