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T:\Charge_Setting\2023-2024\SoLR Republish\Website Material\"/>
    </mc:Choice>
  </mc:AlternateContent>
  <xr:revisionPtr revIDLastSave="0" documentId="13_ncr:1_{F65D03F4-05CA-49BC-8256-E91AE3E044FD}" xr6:coauthVersionLast="47" xr6:coauthVersionMax="47" xr10:uidLastSave="{00000000-0000-0000-0000-000000000000}"/>
  <bookViews>
    <workbookView xWindow="2240" yWindow="2240" windowWidth="14400" windowHeight="7360" tabRatio="844"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definedNames>
    <definedName name="_xlnm._FilterDatabase" localSheetId="2" hidden="1">'Annex 2 EHV charges'!$A$9:$P$68</definedName>
    <definedName name="_xlnm._FilterDatabase" localSheetId="9"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charges'!$A$2:$P$76</definedName>
    <definedName name="_xlnm.Print_Area" localSheetId="3">'Annex 2a Import'!$A$2:$H$71</definedName>
    <definedName name="_xlnm.Print_Area" localSheetId="4">'Annex 2b Export'!$A$2:$H$45</definedName>
    <definedName name="_xlnm.Print_Area" localSheetId="5">'Annex 3 Preserved charges'!$A$22:$E$25</definedName>
    <definedName name="_xlnm.Print_Area" localSheetId="6">'Annex 4 LDNO charges'!$A$2:$J$201</definedName>
    <definedName name="_xlnm.Print_Area" localSheetId="7">'Annex 5 LLFs'!$A$3:$F$131</definedName>
    <definedName name="_xlnm.Print_Area" localSheetId="8">'Annex 6 New or Amended EHV'!$A$30:$E$34</definedName>
    <definedName name="_xlnm.Print_Area" localSheetId="9">'Annex 7 Pass-Through Costs'!$A$2:$G$165</definedName>
    <definedName name="_xlnm.Print_Area" localSheetId="10">'Nodal prices'!$A$2:$D$26</definedName>
    <definedName name="_xlnm.Print_Titles" localSheetId="1">'Annex 1 LV, HV and UMS charges'!$2:$11</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7">'Annex 5 LLFs'!$25:$25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charges'!$A$2:$J$19</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5" l="1"/>
  <c r="I11" i="5"/>
  <c r="H11" i="5"/>
  <c r="G11" i="5"/>
  <c r="F11" i="5"/>
  <c r="E11" i="5"/>
  <c r="D11" i="5"/>
  <c r="A3" i="22"/>
  <c r="T10" i="18"/>
  <c r="S10" i="18"/>
  <c r="R10" i="18"/>
  <c r="Q10" i="18"/>
  <c r="P10" i="18" l="1"/>
  <c r="O10" i="18"/>
  <c r="N10" i="18"/>
  <c r="M10" i="18"/>
  <c r="A5" i="14" l="1" a="1"/>
  <c r="A5" i="14" s="1"/>
  <c r="A6" i="14" l="1" a="1"/>
  <c r="A6" i="14" s="1"/>
  <c r="A7" i="14" s="1" a="1"/>
  <c r="A7" i="14" s="1"/>
  <c r="A5" i="13" a="1"/>
  <c r="A5" i="13" s="1"/>
  <c r="A6" i="13" l="1" a="1"/>
  <c r="A6" i="13" s="1"/>
  <c r="A7" i="13" s="1" a="1"/>
  <c r="A7" i="13" s="1"/>
  <c r="A8" i="14" a="1"/>
  <c r="A8" i="14" s="1"/>
  <c r="A9" i="14" l="1" a="1"/>
  <c r="A9" i="14" s="1"/>
  <c r="A8" i="13" a="1"/>
  <c r="A8" i="13" s="1"/>
  <c r="A10" i="14" l="1" a="1"/>
  <c r="A10" i="14" s="1"/>
  <c r="A9" i="13" a="1"/>
  <c r="A9" i="13" s="1"/>
  <c r="A11" i="14" l="1" a="1"/>
  <c r="A11" i="14" s="1"/>
  <c r="A10" i="13" a="1"/>
  <c r="A10" i="13" s="1"/>
  <c r="A11" i="13" s="1" a="1"/>
  <c r="A11" i="13" s="1"/>
  <c r="A12" i="14" l="1" a="1"/>
  <c r="A12" i="14" s="1"/>
  <c r="A12" i="13" a="1"/>
  <c r="A12" i="13" s="1"/>
  <c r="A13" i="14" l="1" a="1"/>
  <c r="A13" i="14" s="1"/>
  <c r="A13" i="13" a="1"/>
  <c r="A13" i="13" s="1"/>
  <c r="A14" i="13" s="1" a="1"/>
  <c r="A14" i="13" s="1"/>
  <c r="A15" i="13" s="1"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14" i="14" l="1"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70" i="13" a="1"/>
  <c r="A70" i="13" s="1"/>
  <c r="A44" i="14" l="1" a="1"/>
  <c r="A44" i="14" s="1"/>
  <c r="A71" i="13" a="1"/>
  <c r="A71" i="13" s="1"/>
  <c r="A45" i="14" l="1" a="1"/>
  <c r="A45" i="14" s="1"/>
  <c r="H43" i="14" l="1"/>
  <c r="E43" i="14"/>
  <c r="G43" i="14"/>
  <c r="C43" i="14"/>
  <c r="D43" i="14"/>
  <c r="B43" i="14"/>
  <c r="F43" i="14"/>
  <c r="C44" i="14"/>
  <c r="E44" i="14"/>
  <c r="H44" i="14"/>
  <c r="F44" i="14"/>
  <c r="G44" i="14"/>
  <c r="D44" i="14"/>
  <c r="B44" i="14"/>
  <c r="G45" i="14"/>
  <c r="H45" i="14"/>
  <c r="B45" i="14"/>
  <c r="C45" i="14"/>
  <c r="E45" i="14"/>
  <c r="F45" i="14"/>
  <c r="D45" i="14"/>
  <c r="P5" i="23" l="1"/>
  <c r="O5" i="23"/>
  <c r="N5" i="23"/>
  <c r="M5" i="23"/>
  <c r="L5" i="23"/>
  <c r="K5" i="23"/>
  <c r="J5" i="23"/>
  <c r="I5" i="23"/>
  <c r="A17" i="23"/>
  <c r="A4" i="23"/>
  <c r="A24" i="21"/>
  <c r="A2" i="21"/>
  <c r="A2" i="20" l="1"/>
  <c r="A2" i="5" l="1"/>
  <c r="B13" i="1" l="1"/>
  <c r="B11" i="1"/>
  <c r="B9" i="1"/>
  <c r="A2" i="19" l="1"/>
  <c r="D9" i="18" l="1"/>
  <c r="E9" i="18"/>
  <c r="F9" i="18"/>
  <c r="G9" i="18"/>
  <c r="H9" i="18"/>
  <c r="I9" i="18"/>
  <c r="C9" i="18"/>
  <c r="N9" i="18" l="1"/>
  <c r="O9" i="18"/>
  <c r="P9" i="18"/>
  <c r="Q9" i="18"/>
  <c r="R9" i="18"/>
  <c r="S9" i="18"/>
  <c r="T9" i="18"/>
  <c r="M9" i="18"/>
  <c r="B2" i="18" l="1"/>
  <c r="T14" i="18"/>
  <c r="S14" i="18"/>
  <c r="Q14" i="18"/>
  <c r="I14" i="18"/>
  <c r="H14" i="18"/>
  <c r="G14" i="18"/>
  <c r="F14" i="18"/>
  <c r="E14" i="18"/>
  <c r="D14" i="18"/>
  <c r="C14" i="18"/>
  <c r="R13" i="18"/>
  <c r="E12" i="18"/>
  <c r="D12" i="18"/>
  <c r="C12" i="18"/>
  <c r="R14" i="18" l="1"/>
  <c r="H5" i="14" l="1"/>
  <c r="F5" i="14"/>
  <c r="G5" i="14"/>
  <c r="E5" i="14"/>
  <c r="N18" i="18"/>
  <c r="T18" i="18"/>
  <c r="P18" i="18"/>
  <c r="R17" i="18"/>
  <c r="M17" i="18"/>
  <c r="O17" i="18"/>
  <c r="Q17" i="18"/>
  <c r="S17" i="18"/>
  <c r="S18" i="18"/>
  <c r="B5" i="14"/>
  <c r="D5" i="14"/>
  <c r="C5" i="14"/>
  <c r="E7" i="14" l="1"/>
  <c r="G7" i="14"/>
  <c r="F7" i="14"/>
  <c r="H7" i="14"/>
  <c r="E6" i="14"/>
  <c r="G6" i="14"/>
  <c r="F6" i="14"/>
  <c r="H6" i="14"/>
  <c r="T17" i="18"/>
  <c r="N21" i="18" s="1"/>
  <c r="O18" i="18"/>
  <c r="R18" i="18"/>
  <c r="N17" i="18"/>
  <c r="P17" i="18"/>
  <c r="M18" i="18"/>
  <c r="Q18" i="18"/>
  <c r="B6" i="14"/>
  <c r="D6" i="14"/>
  <c r="C6" i="14"/>
  <c r="E8" i="14" l="1"/>
  <c r="G8" i="14"/>
  <c r="F8" i="14"/>
  <c r="H8" i="14"/>
  <c r="M22" i="18"/>
  <c r="N22" i="18"/>
  <c r="M21" i="18"/>
  <c r="C8" i="14"/>
  <c r="D8" i="14"/>
  <c r="B8" i="14"/>
  <c r="D7" i="14"/>
  <c r="C7" i="14"/>
  <c r="B7" i="14"/>
  <c r="E9" i="14" l="1"/>
  <c r="G9" i="14"/>
  <c r="F9" i="14"/>
  <c r="H9" i="14"/>
  <c r="B9" i="14"/>
  <c r="D9" i="14"/>
  <c r="C9" i="14"/>
  <c r="A2" i="7"/>
  <c r="E10" i="14" l="1"/>
  <c r="G10" i="14"/>
  <c r="F10" i="14"/>
  <c r="H10" i="14"/>
  <c r="B10" i="14"/>
  <c r="D10" i="14"/>
  <c r="C10" i="14"/>
  <c r="A2" i="14"/>
  <c r="A2" i="13"/>
  <c r="E11" i="14" l="1"/>
  <c r="G11" i="14"/>
  <c r="F11" i="14"/>
  <c r="H11" i="14"/>
  <c r="D11" i="14"/>
  <c r="C11" i="14"/>
  <c r="B11" i="14"/>
  <c r="A2" i="12"/>
  <c r="F11" i="13" l="1"/>
  <c r="D69" i="13"/>
  <c r="H69" i="13"/>
  <c r="C69" i="13"/>
  <c r="B69" i="13"/>
  <c r="F69" i="13"/>
  <c r="G69" i="13"/>
  <c r="E69" i="13"/>
  <c r="B70" i="13"/>
  <c r="E70" i="13"/>
  <c r="H70" i="13"/>
  <c r="C70" i="13"/>
  <c r="F70" i="13"/>
  <c r="D70" i="13"/>
  <c r="G70" i="13"/>
  <c r="F71" i="13"/>
  <c r="C71" i="13"/>
  <c r="D71" i="13"/>
  <c r="H71" i="13"/>
  <c r="G71" i="13"/>
  <c r="B71" i="13"/>
  <c r="E71" i="13"/>
  <c r="H11" i="13"/>
  <c r="G11" i="13"/>
  <c r="F5" i="13"/>
  <c r="H5" i="13"/>
  <c r="E5" i="13"/>
  <c r="G5" i="13"/>
  <c r="E7" i="13"/>
  <c r="E6" i="13"/>
  <c r="G7" i="13"/>
  <c r="G6" i="13"/>
  <c r="F7" i="13"/>
  <c r="F6" i="13"/>
  <c r="H7" i="13"/>
  <c r="H6" i="13"/>
  <c r="E8" i="13"/>
  <c r="G8" i="13"/>
  <c r="F8" i="13"/>
  <c r="H8" i="13"/>
  <c r="E9" i="13"/>
  <c r="G9" i="13"/>
  <c r="F9" i="13"/>
  <c r="H9" i="13"/>
  <c r="E10" i="13"/>
  <c r="G10" i="13"/>
  <c r="F10" i="13"/>
  <c r="H10" i="13"/>
  <c r="E11" i="13"/>
  <c r="E12" i="14"/>
  <c r="G12" i="14"/>
  <c r="F12" i="14"/>
  <c r="H12" i="14"/>
  <c r="E12" i="13"/>
  <c r="G12" i="13"/>
  <c r="F12" i="13"/>
  <c r="H12" i="13"/>
  <c r="D12" i="14"/>
  <c r="B12" i="14"/>
  <c r="C12" i="14"/>
  <c r="B13" i="13"/>
  <c r="D13" i="13"/>
  <c r="D5" i="13"/>
  <c r="C5" i="13"/>
  <c r="B5" i="13"/>
  <c r="D6" i="13"/>
  <c r="B6" i="13"/>
  <c r="C6" i="13"/>
  <c r="C7" i="13"/>
  <c r="B7" i="13"/>
  <c r="D7" i="13"/>
  <c r="D8" i="13"/>
  <c r="C9" i="13"/>
  <c r="D9" i="13"/>
  <c r="B8" i="13"/>
  <c r="B9" i="13"/>
  <c r="C8" i="13"/>
  <c r="C10" i="13"/>
  <c r="B10" i="13"/>
  <c r="C12" i="13"/>
  <c r="C11" i="13"/>
  <c r="D10" i="13"/>
  <c r="D11" i="13"/>
  <c r="B12" i="13"/>
  <c r="D12" i="13"/>
  <c r="B11" i="13"/>
  <c r="A2" i="2"/>
  <c r="E13" i="14" l="1"/>
  <c r="G13" i="14"/>
  <c r="F13" i="14"/>
  <c r="H13" i="14"/>
  <c r="C13" i="13"/>
  <c r="E13" i="13"/>
  <c r="G13" i="13"/>
  <c r="F13" i="13"/>
  <c r="H13" i="13"/>
  <c r="B13" i="14"/>
  <c r="C13" i="14"/>
  <c r="D13" i="14"/>
  <c r="H10" i="18"/>
  <c r="D10" i="18"/>
  <c r="G10" i="18"/>
  <c r="C10" i="18"/>
  <c r="F10" i="18"/>
  <c r="I10" i="18"/>
  <c r="E10" i="18"/>
  <c r="E14" i="13" l="1"/>
  <c r="G14" i="13"/>
  <c r="F14" i="13"/>
  <c r="H14" i="13"/>
  <c r="D14" i="13"/>
  <c r="B14" i="13"/>
  <c r="C14" i="13"/>
  <c r="E14" i="14"/>
  <c r="G14" i="14"/>
  <c r="F14" i="14"/>
  <c r="H14" i="14"/>
  <c r="B14" i="14"/>
  <c r="C14" i="14"/>
  <c r="D14" i="14"/>
  <c r="F17" i="18"/>
  <c r="F18" i="18"/>
  <c r="C17" i="18"/>
  <c r="C18" i="18"/>
  <c r="E18" i="18"/>
  <c r="E17" i="18"/>
  <c r="G18" i="18"/>
  <c r="G17" i="18"/>
  <c r="H17" i="18"/>
  <c r="H18" i="18"/>
  <c r="I17" i="18"/>
  <c r="I18" i="18"/>
  <c r="D17" i="18"/>
  <c r="D18" i="18"/>
  <c r="E15" i="14" l="1"/>
  <c r="G15" i="14"/>
  <c r="F15" i="14"/>
  <c r="H15" i="14"/>
  <c r="E15" i="13"/>
  <c r="G15" i="13"/>
  <c r="F15" i="13"/>
  <c r="H15" i="13"/>
  <c r="B15" i="13"/>
  <c r="C15" i="13"/>
  <c r="D15" i="13"/>
  <c r="B15" i="14"/>
  <c r="D15" i="14"/>
  <c r="C15" i="14"/>
  <c r="C22" i="18"/>
  <c r="C21" i="18"/>
  <c r="F4" i="14"/>
  <c r="G4" i="14"/>
  <c r="H4" i="14"/>
  <c r="E4" i="14"/>
  <c r="F4" i="13"/>
  <c r="G4" i="13"/>
  <c r="H4" i="13"/>
  <c r="E4" i="13"/>
  <c r="E16" i="13" l="1"/>
  <c r="G16" i="13"/>
  <c r="F16" i="13"/>
  <c r="H16" i="13"/>
  <c r="D16" i="13"/>
  <c r="C16" i="13"/>
  <c r="B16" i="13"/>
  <c r="E16" i="14"/>
  <c r="G16" i="14"/>
  <c r="F16" i="14"/>
  <c r="H16" i="14"/>
  <c r="C16" i="14"/>
  <c r="D16" i="14"/>
  <c r="B16" i="14"/>
  <c r="E17" i="14" l="1"/>
  <c r="G17" i="14"/>
  <c r="F17" i="14"/>
  <c r="H17" i="14"/>
  <c r="E17" i="13"/>
  <c r="G17" i="13"/>
  <c r="F17" i="13"/>
  <c r="H17" i="13"/>
  <c r="C17" i="13"/>
  <c r="D17" i="13"/>
  <c r="B17" i="13"/>
  <c r="C17" i="14"/>
  <c r="D17" i="14"/>
  <c r="B17" i="14"/>
  <c r="E18" i="13" l="1"/>
  <c r="G18" i="13"/>
  <c r="F18" i="13"/>
  <c r="H18" i="13"/>
  <c r="D18" i="13"/>
  <c r="C18" i="13"/>
  <c r="B18" i="13"/>
  <c r="E18" i="14"/>
  <c r="G18" i="14"/>
  <c r="F18" i="14"/>
  <c r="H18" i="14"/>
  <c r="C18" i="14"/>
  <c r="B18" i="14"/>
  <c r="D18" i="14"/>
  <c r="E19" i="14" l="1"/>
  <c r="G19" i="14"/>
  <c r="F19" i="14"/>
  <c r="H19" i="14"/>
  <c r="E19" i="13"/>
  <c r="G19" i="13"/>
  <c r="F19" i="13"/>
  <c r="H19" i="13"/>
  <c r="D19" i="13"/>
  <c r="C19" i="13"/>
  <c r="B19" i="13"/>
  <c r="C19" i="14"/>
  <c r="B19" i="14"/>
  <c r="D19" i="14"/>
  <c r="E20" i="13" l="1"/>
  <c r="G20" i="13"/>
  <c r="F20" i="13"/>
  <c r="H20" i="13"/>
  <c r="C20" i="13"/>
  <c r="D20" i="13"/>
  <c r="B20" i="13"/>
  <c r="E20" i="14"/>
  <c r="G20" i="14"/>
  <c r="F20" i="14"/>
  <c r="H20" i="14"/>
  <c r="D20" i="14"/>
  <c r="B20" i="14"/>
  <c r="C20" i="14"/>
  <c r="E21" i="14" l="1"/>
  <c r="G21" i="14"/>
  <c r="F21" i="14"/>
  <c r="H21" i="14"/>
  <c r="E21" i="13"/>
  <c r="G21" i="13"/>
  <c r="F21" i="13"/>
  <c r="H21" i="13"/>
  <c r="D21" i="13"/>
  <c r="B21" i="13"/>
  <c r="C21" i="13"/>
  <c r="C21" i="14"/>
  <c r="B21" i="14"/>
  <c r="D21" i="14"/>
  <c r="E22" i="13" l="1"/>
  <c r="G22" i="13"/>
  <c r="F22" i="13"/>
  <c r="H22" i="13"/>
  <c r="C22" i="13"/>
  <c r="B22" i="13"/>
  <c r="D22" i="13"/>
  <c r="E22" i="14"/>
  <c r="G22" i="14"/>
  <c r="F22" i="14"/>
  <c r="H22" i="14"/>
  <c r="C22" i="14"/>
  <c r="B22" i="14"/>
  <c r="D22" i="14"/>
  <c r="E23" i="14" l="1"/>
  <c r="G23" i="14"/>
  <c r="F23" i="14"/>
  <c r="H23" i="14"/>
  <c r="E23" i="13"/>
  <c r="G23" i="13"/>
  <c r="F23" i="13"/>
  <c r="H23" i="13"/>
  <c r="D23" i="13"/>
  <c r="B23" i="13"/>
  <c r="C23" i="13"/>
  <c r="D23" i="14"/>
  <c r="C23" i="14"/>
  <c r="B23" i="14"/>
  <c r="E24" i="13" l="1"/>
  <c r="G24" i="13"/>
  <c r="F24" i="13"/>
  <c r="H24" i="13"/>
  <c r="B24" i="13"/>
  <c r="D24" i="13"/>
  <c r="C24" i="13"/>
  <c r="E24" i="14"/>
  <c r="G24" i="14"/>
  <c r="F24" i="14"/>
  <c r="H24" i="14"/>
  <c r="C24" i="14"/>
  <c r="B24" i="14"/>
  <c r="D24" i="14"/>
  <c r="E25" i="14" l="1"/>
  <c r="G25" i="14"/>
  <c r="F25" i="14"/>
  <c r="H25" i="14"/>
  <c r="E25" i="13"/>
  <c r="G25" i="13"/>
  <c r="F25" i="13"/>
  <c r="H25" i="13"/>
  <c r="C25" i="13"/>
  <c r="B25" i="13"/>
  <c r="D25" i="13"/>
  <c r="D25" i="14"/>
  <c r="C25" i="14"/>
  <c r="B25" i="14"/>
  <c r="E26" i="13" l="1"/>
  <c r="G26" i="13"/>
  <c r="F26" i="13"/>
  <c r="H26" i="13"/>
  <c r="D26" i="13"/>
  <c r="C26" i="13"/>
  <c r="B26" i="13"/>
  <c r="E26" i="14"/>
  <c r="G26" i="14"/>
  <c r="F26" i="14"/>
  <c r="H26" i="14"/>
  <c r="B26" i="14"/>
  <c r="D26" i="14"/>
  <c r="C26" i="14"/>
  <c r="E27" i="14" l="1"/>
  <c r="G27" i="14"/>
  <c r="F27" i="14"/>
  <c r="H27" i="14"/>
  <c r="E27" i="13"/>
  <c r="G27" i="13"/>
  <c r="F27" i="13"/>
  <c r="H27" i="13"/>
  <c r="B27" i="13"/>
  <c r="C27" i="13"/>
  <c r="D27" i="13"/>
  <c r="C27" i="14"/>
  <c r="D27" i="14"/>
  <c r="B27" i="14"/>
  <c r="E28" i="13" l="1"/>
  <c r="G28" i="13"/>
  <c r="F28" i="13"/>
  <c r="H28" i="13"/>
  <c r="D28" i="13"/>
  <c r="B28" i="13"/>
  <c r="C28" i="13"/>
  <c r="E28" i="14"/>
  <c r="G28" i="14"/>
  <c r="F28" i="14"/>
  <c r="H28" i="14"/>
  <c r="C28" i="14"/>
  <c r="D28" i="14"/>
  <c r="B28" i="14"/>
  <c r="E29" i="14" l="1"/>
  <c r="G29" i="14"/>
  <c r="F29" i="14"/>
  <c r="H29" i="14"/>
  <c r="E29" i="13"/>
  <c r="G29" i="13"/>
  <c r="F29" i="13"/>
  <c r="H29" i="13"/>
  <c r="D29" i="13"/>
  <c r="B29" i="13"/>
  <c r="C29" i="13"/>
  <c r="D29" i="14"/>
  <c r="C29" i="14"/>
  <c r="B29" i="14"/>
  <c r="E30" i="13" l="1"/>
  <c r="G30" i="13"/>
  <c r="F30" i="13"/>
  <c r="H30" i="13"/>
  <c r="D30" i="13"/>
  <c r="C30" i="13"/>
  <c r="B30" i="13"/>
  <c r="E30" i="14"/>
  <c r="G30" i="14"/>
  <c r="F30" i="14"/>
  <c r="H30" i="14"/>
  <c r="C30" i="14"/>
  <c r="D30" i="14"/>
  <c r="B30" i="14"/>
  <c r="E31" i="14" l="1"/>
  <c r="G31" i="14"/>
  <c r="F31" i="14"/>
  <c r="H31" i="14"/>
  <c r="E31" i="13"/>
  <c r="G31" i="13"/>
  <c r="F31" i="13"/>
  <c r="H31" i="13"/>
  <c r="D31" i="13"/>
  <c r="C31" i="13"/>
  <c r="B31" i="13"/>
  <c r="B31" i="14"/>
  <c r="D31" i="14"/>
  <c r="C31" i="14"/>
  <c r="E32" i="13" l="1"/>
  <c r="G32" i="13"/>
  <c r="F32" i="13"/>
  <c r="H32" i="13"/>
  <c r="B32" i="13"/>
  <c r="D32" i="13"/>
  <c r="C32" i="13"/>
  <c r="E32" i="14"/>
  <c r="G32" i="14"/>
  <c r="F32" i="14"/>
  <c r="H32" i="14"/>
  <c r="C32" i="14"/>
  <c r="B32" i="14"/>
  <c r="D32" i="14"/>
  <c r="E33" i="14" l="1"/>
  <c r="G33" i="14"/>
  <c r="F33" i="14"/>
  <c r="H33" i="14"/>
  <c r="E33" i="13"/>
  <c r="G33" i="13"/>
  <c r="F33" i="13"/>
  <c r="H33" i="13"/>
  <c r="B33" i="13"/>
  <c r="C33" i="13"/>
  <c r="D33" i="13"/>
  <c r="C33" i="14"/>
  <c r="B33" i="14"/>
  <c r="D33" i="14"/>
  <c r="E34" i="13" l="1"/>
  <c r="G34" i="13"/>
  <c r="F34" i="13"/>
  <c r="H34" i="13"/>
  <c r="B34" i="13"/>
  <c r="D34" i="13"/>
  <c r="C34" i="13"/>
  <c r="E34" i="14"/>
  <c r="G34" i="14"/>
  <c r="F34" i="14"/>
  <c r="H34" i="14"/>
  <c r="B34" i="14"/>
  <c r="D34" i="14"/>
  <c r="C34" i="14"/>
  <c r="E35" i="14" l="1"/>
  <c r="G35" i="14"/>
  <c r="F35" i="14"/>
  <c r="H35" i="14"/>
  <c r="E35" i="13"/>
  <c r="G35" i="13"/>
  <c r="F35" i="13"/>
  <c r="H35" i="13"/>
  <c r="C35" i="13"/>
  <c r="B35" i="13"/>
  <c r="D35" i="13"/>
  <c r="D35" i="14"/>
  <c r="C35" i="14"/>
  <c r="B35" i="14"/>
  <c r="E36" i="13" l="1"/>
  <c r="G36" i="13"/>
  <c r="F36" i="13"/>
  <c r="H36" i="13"/>
  <c r="B36" i="13"/>
  <c r="C36" i="13"/>
  <c r="D36" i="13"/>
  <c r="E36" i="14"/>
  <c r="G36" i="14"/>
  <c r="F36" i="14"/>
  <c r="H36" i="14"/>
  <c r="B36" i="14"/>
  <c r="D36" i="14"/>
  <c r="C36" i="14"/>
  <c r="E37" i="14" l="1"/>
  <c r="G37" i="14"/>
  <c r="F37" i="14"/>
  <c r="H37" i="14"/>
  <c r="E37" i="13"/>
  <c r="G37" i="13"/>
  <c r="F37" i="13"/>
  <c r="H37" i="13"/>
  <c r="B37" i="13"/>
  <c r="D37" i="13"/>
  <c r="C37" i="13"/>
  <c r="C37" i="14"/>
  <c r="B37" i="14"/>
  <c r="D37" i="14"/>
  <c r="E38" i="13" l="1"/>
  <c r="G38" i="13"/>
  <c r="F38" i="13"/>
  <c r="H38" i="13"/>
  <c r="D38" i="13"/>
  <c r="B38" i="13"/>
  <c r="C38" i="13"/>
  <c r="E38" i="14"/>
  <c r="G38" i="14"/>
  <c r="F38" i="14"/>
  <c r="H38" i="14"/>
  <c r="B38" i="14"/>
  <c r="C38" i="14"/>
  <c r="D38" i="14"/>
  <c r="E39" i="14" l="1"/>
  <c r="G39" i="14"/>
  <c r="F39" i="14"/>
  <c r="H39" i="14"/>
  <c r="E39" i="13"/>
  <c r="G39" i="13"/>
  <c r="F39" i="13"/>
  <c r="H39" i="13"/>
  <c r="D39" i="13"/>
  <c r="C39" i="13"/>
  <c r="B39" i="13"/>
  <c r="D39" i="14"/>
  <c r="B39" i="14"/>
  <c r="C39" i="14"/>
  <c r="E40" i="13" l="1"/>
  <c r="G40" i="13"/>
  <c r="F40" i="13"/>
  <c r="H40" i="13"/>
  <c r="D40" i="13"/>
  <c r="C40" i="13"/>
  <c r="B40" i="13"/>
  <c r="E40" i="14"/>
  <c r="G40" i="14"/>
  <c r="F40" i="14"/>
  <c r="H40" i="14"/>
  <c r="D40" i="14"/>
  <c r="C40" i="14"/>
  <c r="B40" i="14"/>
  <c r="E41" i="14" l="1"/>
  <c r="G41" i="14"/>
  <c r="F41" i="14"/>
  <c r="H41" i="14"/>
  <c r="E41" i="13"/>
  <c r="G41" i="13"/>
  <c r="F41" i="13"/>
  <c r="H41" i="13"/>
  <c r="B41" i="13"/>
  <c r="C41" i="13"/>
  <c r="D41" i="13"/>
  <c r="C41" i="14"/>
  <c r="D41" i="14"/>
  <c r="B41" i="14"/>
  <c r="E42" i="13" l="1"/>
  <c r="G42" i="13"/>
  <c r="F42" i="13"/>
  <c r="H42" i="13"/>
  <c r="C42" i="13"/>
  <c r="B42" i="13"/>
  <c r="D42" i="13"/>
  <c r="E42" i="14"/>
  <c r="G42" i="14"/>
  <c r="F42" i="14"/>
  <c r="H42" i="14"/>
  <c r="C42" i="14"/>
  <c r="D42" i="14"/>
  <c r="B42" i="14"/>
  <c r="E43" i="13" l="1"/>
  <c r="G43" i="13"/>
  <c r="F43" i="13"/>
  <c r="H43" i="13"/>
  <c r="B43" i="13"/>
  <c r="D43" i="13"/>
  <c r="C43" i="13"/>
  <c r="E44" i="13" l="1"/>
  <c r="G44" i="13"/>
  <c r="F44" i="13"/>
  <c r="H44" i="13"/>
  <c r="C44" i="13"/>
  <c r="B44" i="13"/>
  <c r="D44" i="13"/>
  <c r="E45" i="13" l="1"/>
  <c r="G45" i="13"/>
  <c r="F45" i="13"/>
  <c r="H45" i="13"/>
  <c r="B45" i="13"/>
  <c r="D45" i="13"/>
  <c r="C45" i="13"/>
  <c r="E46" i="13" l="1"/>
  <c r="G46" i="13"/>
  <c r="F46" i="13"/>
  <c r="H46" i="13"/>
  <c r="D46" i="13"/>
  <c r="C46" i="13"/>
  <c r="B46" i="13"/>
  <c r="E47" i="13" l="1"/>
  <c r="G47" i="13"/>
  <c r="F47" i="13"/>
  <c r="H47" i="13"/>
  <c r="D47" i="13"/>
  <c r="C47" i="13"/>
  <c r="B47" i="13"/>
  <c r="E48" i="13" l="1"/>
  <c r="G48" i="13"/>
  <c r="F48" i="13"/>
  <c r="H48" i="13"/>
  <c r="D48" i="13"/>
  <c r="C48" i="13"/>
  <c r="B48" i="13"/>
  <c r="E49" i="13" l="1"/>
  <c r="G49" i="13"/>
  <c r="F49" i="13"/>
  <c r="H49" i="13"/>
  <c r="D49" i="13"/>
  <c r="B49" i="13"/>
  <c r="C49" i="13"/>
  <c r="E50" i="13" l="1"/>
  <c r="G50" i="13"/>
  <c r="F50" i="13"/>
  <c r="H50" i="13"/>
  <c r="B50" i="13"/>
  <c r="D50" i="13"/>
  <c r="C50" i="13"/>
  <c r="E51" i="13" l="1"/>
  <c r="G51" i="13"/>
  <c r="F51" i="13"/>
  <c r="H51" i="13"/>
  <c r="B51" i="13"/>
  <c r="C51" i="13"/>
  <c r="D51" i="13"/>
  <c r="E52" i="13" l="1"/>
  <c r="G52" i="13"/>
  <c r="F52" i="13"/>
  <c r="H52" i="13"/>
  <c r="D52" i="13"/>
  <c r="C52" i="13"/>
  <c r="B52" i="13"/>
  <c r="G53" i="13" l="1"/>
  <c r="E53" i="13"/>
  <c r="H53" i="13"/>
  <c r="F53" i="13"/>
  <c r="C53" i="13"/>
  <c r="B53" i="13"/>
  <c r="D53" i="13"/>
  <c r="G54" i="13" l="1"/>
  <c r="E54" i="13"/>
  <c r="F54" i="13"/>
  <c r="H54" i="13"/>
  <c r="B54" i="13"/>
  <c r="D54" i="13"/>
  <c r="C54" i="13"/>
  <c r="G55" i="13" l="1"/>
  <c r="E55" i="13"/>
  <c r="H55" i="13"/>
  <c r="F55" i="13"/>
  <c r="B55" i="13"/>
  <c r="C55" i="13"/>
  <c r="D55" i="13"/>
  <c r="G56" i="13" l="1"/>
  <c r="E56" i="13"/>
  <c r="F56" i="13"/>
  <c r="H56" i="13"/>
  <c r="D56" i="13"/>
  <c r="C56" i="13"/>
  <c r="B56" i="13"/>
  <c r="G57" i="13" l="1"/>
  <c r="E57" i="13"/>
  <c r="H57" i="13"/>
  <c r="F57" i="13"/>
  <c r="C57" i="13"/>
  <c r="B57" i="13"/>
  <c r="D57" i="13"/>
  <c r="G58" i="13" l="1"/>
  <c r="E58" i="13"/>
  <c r="F58" i="13"/>
  <c r="H58" i="13"/>
  <c r="B58" i="13"/>
  <c r="C58" i="13"/>
  <c r="D58" i="13"/>
  <c r="G59" i="13" l="1"/>
  <c r="E59" i="13"/>
  <c r="H59" i="13"/>
  <c r="F59" i="13"/>
  <c r="C59" i="13"/>
  <c r="D59" i="13"/>
  <c r="B59" i="13"/>
  <c r="G60" i="13" l="1"/>
  <c r="E60" i="13"/>
  <c r="F60" i="13"/>
  <c r="H60" i="13"/>
  <c r="D60" i="13"/>
  <c r="C60" i="13"/>
  <c r="B60" i="13"/>
  <c r="G61" i="13" l="1"/>
  <c r="E61" i="13"/>
  <c r="H61" i="13"/>
  <c r="F61" i="13"/>
  <c r="C61" i="13"/>
  <c r="B61" i="13"/>
  <c r="D61" i="13"/>
  <c r="G62" i="13" l="1"/>
  <c r="E62" i="13"/>
  <c r="F62" i="13"/>
  <c r="H62" i="13"/>
  <c r="D62" i="13"/>
  <c r="B62" i="13"/>
  <c r="C62" i="13"/>
  <c r="G63" i="13" l="1"/>
  <c r="E63" i="13"/>
  <c r="H63" i="13"/>
  <c r="F63" i="13"/>
  <c r="C63" i="13"/>
  <c r="B63" i="13"/>
  <c r="D63" i="13"/>
  <c r="G64" i="13" l="1"/>
  <c r="E64" i="13"/>
  <c r="F64" i="13"/>
  <c r="H64" i="13"/>
  <c r="C64" i="13"/>
  <c r="D64" i="13"/>
  <c r="B64" i="13"/>
  <c r="G65" i="13" l="1"/>
  <c r="E65" i="13"/>
  <c r="H65" i="13"/>
  <c r="F65" i="13"/>
  <c r="D65" i="13"/>
  <c r="C65" i="13"/>
  <c r="B65" i="13"/>
  <c r="G66" i="13" l="1"/>
  <c r="E66" i="13"/>
  <c r="F66" i="13"/>
  <c r="H66" i="13"/>
  <c r="C66" i="13"/>
  <c r="D66" i="13"/>
  <c r="B66" i="13"/>
  <c r="G67" i="13" l="1"/>
  <c r="E67" i="13"/>
  <c r="H67" i="13"/>
  <c r="F67" i="13"/>
  <c r="C67" i="13"/>
  <c r="D67" i="13"/>
  <c r="B67" i="13"/>
  <c r="G68" i="13" l="1"/>
  <c r="E68" i="13"/>
  <c r="F68" i="13"/>
  <c r="H68" i="13"/>
  <c r="B68" i="13"/>
  <c r="D68" i="13"/>
  <c r="C68" i="13"/>
</calcChain>
</file>

<file path=xl/sharedStrings.xml><?xml version="1.0" encoding="utf-8"?>
<sst xmlns="http://schemas.openxmlformats.org/spreadsheetml/2006/main" count="3528" uniqueCount="1323">
  <si>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</si>
  <si>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</si>
  <si>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</si>
  <si>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</si>
  <si>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</si>
  <si>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</si>
  <si>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</si>
  <si>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</si>
  <si>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</si>
  <si>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</si>
  <si>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</si>
  <si>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</si>
  <si>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</si>
  <si>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</si>
  <si>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</si>
  <si>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</si>
  <si>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</si>
  <si>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</si>
  <si>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</si>
  <si>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</si>
  <si>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</si>
  <si>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</si>
  <si>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</si>
  <si>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</si>
  <si>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</si>
  <si>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</si>
  <si>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</si>
  <si>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</si>
  <si>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</si>
  <si>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</si>
  <si>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</si>
  <si>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</si>
  <si>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</si>
  <si>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</si>
  <si>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</si>
  <si>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</si>
  <si>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</si>
  <si>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</si>
  <si>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</si>
  <si>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</si>
  <si>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</si>
  <si>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</si>
  <si>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</si>
  <si>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</si>
  <si>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</si>
  <si>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</si>
  <si>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</si>
  <si>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</si>
  <si>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</si>
  <si>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</si>
  <si>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</si>
  <si>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</si>
  <si>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</si>
  <si>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</si>
  <si>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</si>
  <si>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</si>
  <si>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</si>
  <si>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</si>
  <si>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</si>
  <si>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</si>
  <si>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</si>
  <si>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</si>
  <si>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</si>
  <si>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</si>
  <si>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</si>
  <si>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</si>
  <si>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</si>
  <si>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</si>
  <si>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</si>
  <si>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</si>
  <si>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</si>
  <si>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</si>
  <si>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</si>
  <si>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</si>
  <si>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</si>
  <si>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</si>
  <si>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</si>
  <si>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</si>
  <si>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</si>
  <si>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</si>
  <si>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</si>
  <si>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</si>
  <si>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</si>
  <si>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</si>
  <si>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</si>
  <si>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</si>
  <si>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</si>
  <si>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</si>
  <si>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</si>
  <si>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</si>
  <si>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</si>
  <si>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</si>
  <si>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</si>
  <si>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</si>
  <si>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</si>
  <si>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</si>
  <si>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</si>
  <si>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</si>
  <si>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</si>
  <si>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</si>
  <si>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</si>
  <si>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</si>
  <si>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</si>
  <si>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</si>
  <si>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</si>
  <si>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</si>
  <si>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</si>
  <si>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</si>
  <si>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</si>
  <si>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</si>
  <si>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</si>
  <si>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</si>
  <si>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</si>
  <si>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</si>
  <si>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</si>
  <si>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</si>
  <si>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</si>
  <si>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</si>
  <si>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</si>
  <si>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</si>
  <si>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</si>
  <si>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</si>
  <si>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</si>
  <si>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</si>
  <si>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</si>
  <si>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</si>
  <si>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</si>
  <si>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</si>
  <si>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</si>
  <si>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</si>
  <si>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</si>
  <si>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</si>
  <si>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</si>
  <si>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</si>
  <si>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</si>
  <si>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</si>
  <si>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</si>
  <si>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</si>
  <si>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</si>
  <si>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</si>
  <si>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</si>
  <si>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</si>
  <si>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</si>
  <si>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</si>
  <si>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</si>
  <si>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</si>
  <si>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</si>
  <si>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</si>
  <si>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</si>
  <si>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</si>
  <si>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</si>
  <si>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</si>
  <si>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</si>
  <si>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</si>
  <si>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</si>
  <si>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</si>
  <si>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</si>
  <si>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</si>
  <si>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</si>
  <si>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</si>
  <si>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</si>
  <si>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</si>
  <si>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</si>
  <si>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</si>
  <si>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</si>
  <si>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</si>
  <si>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</si>
  <si>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</si>
  <si>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</si>
  <si>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</si>
  <si>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</si>
  <si>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</si>
  <si>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</si>
  <si>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</si>
  <si>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</si>
  <si>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</si>
  <si>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</si>
  <si>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</si>
  <si>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</si>
  <si>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</si>
  <si>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</si>
  <si>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</si>
  <si>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</si>
  <si>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</si>
  <si>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</si>
  <si>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</si>
  <si>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</si>
  <si>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</si>
  <si>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</si>
  <si>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</si>
  <si>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</si>
  <si>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</si>
  <si>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</si>
  <si>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</si>
  <si>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</si>
  <si>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</si>
  <si>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</si>
  <si>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</si>
  <si>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</si>
  <si>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</si>
  <si>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</si>
  <si>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</si>
  <si>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</si>
  <si>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</si>
  <si>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</si>
  <si>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</si>
  <si>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</si>
  <si>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</si>
  <si>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</si>
  <si>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</si>
  <si>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</si>
  <si>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</si>
  <si>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</si>
  <si>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</si>
  <si>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</si>
  <si>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</si>
  <si>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</si>
  <si>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</si>
  <si>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</si>
  <si>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</si>
  <si>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</si>
  <si>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</si>
  <si>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</si>
  <si>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</si>
  <si>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</si>
  <si>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</si>
  <si>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</si>
  <si>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</si>
  <si>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</si>
  <si>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</si>
  <si>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</si>
  <si>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</si>
  <si>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</si>
  <si>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</si>
  <si>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</si>
  <si>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</si>
  <si>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</si>
  <si>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</si>
  <si>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</si>
  <si>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</si>
  <si>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</si>
  <si>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</si>
  <si>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</si>
  <si>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</si>
  <si>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</si>
  <si>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</si>
  <si>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</si>
  <si>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</si>
  <si>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</si>
  <si>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</si>
  <si>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</si>
  <si>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</si>
  <si>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</si>
  <si>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</si>
  <si>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</si>
  <si>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</si>
  <si>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</si>
  <si>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</si>
  <si>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</si>
  <si>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</si>
  <si>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</si>
  <si>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</si>
  <si>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</si>
  <si>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</si>
  <si>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</si>
  <si>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</si>
  <si>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</si>
  <si>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</si>
  <si>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</si>
  <si>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</si>
  <si>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</si>
  <si>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</si>
  <si>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</si>
  <si>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</si>
  <si>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</si>
  <si>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</si>
  <si>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</si>
  <si>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</si>
  <si>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</si>
  <si>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</si>
  <si>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</si>
  <si>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</si>
  <si>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</si>
  <si>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</si>
  <si>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</si>
  <si>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</si>
  <si>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</si>
  <si>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</si>
  <si>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</si>
  <si>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</si>
  <si>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</si>
  <si>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</si>
  <si>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</si>
  <si>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</si>
  <si>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</si>
  <si>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</si>
  <si>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</si>
  <si>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</si>
  <si>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</si>
  <si>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</si>
  <si>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</si>
  <si>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</si>
  <si>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</si>
  <si>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</si>
  <si>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</si>
  <si>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</si>
  <si>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</si>
  <si>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</si>
  <si>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</si>
  <si>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</si>
  <si>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</si>
  <si>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</si>
  <si>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</si>
  <si>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</si>
  <si>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</si>
  <si>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</si>
  <si>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</si>
  <si>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</si>
  <si>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</si>
  <si>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</si>
  <si>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</si>
  <si>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</si>
  <si>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</si>
  <si>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</si>
  <si>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</si>
  <si>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</si>
  <si>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</si>
  <si>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</si>
  <si>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</si>
  <si>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</si>
  <si>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</si>
  <si>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</si>
  <si>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</si>
  <si>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</si>
  <si>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</si>
  <si>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</si>
  <si>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</si>
  <si>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</si>
  <si>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</si>
  <si>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</si>
  <si>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</si>
  <si>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</si>
  <si>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</si>
  <si>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</si>
  <si>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</si>
  <si>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</si>
  <si>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</si>
  <si>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</si>
  <si>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</si>
  <si>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</si>
  <si>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</si>
  <si>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</si>
  <si>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</si>
  <si>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</si>
  <si>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</si>
  <si>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</si>
  <si>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</si>
  <si>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</si>
  <si>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</si>
  <si>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</si>
  <si>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</si>
  <si>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</si>
  <si>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</si>
  <si>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</si>
  <si>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</si>
  <si>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</si>
  <si>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</si>
  <si>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</si>
  <si>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</si>
  <si>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</si>
  <si>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</si>
  <si>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</si>
  <si>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</si>
  <si>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</si>
  <si>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</si>
  <si>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</si>
  <si>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</si>
  <si>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</si>
  <si>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</si>
  <si>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</si>
  <si>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</si>
  <si>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</si>
  <si>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</si>
  <si>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</si>
  <si>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</si>
  <si>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</si>
  <si>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</si>
  <si>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</si>
  <si>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</si>
  <si>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</si>
  <si>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</si>
  <si>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</si>
  <si>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</si>
  <si>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</si>
  <si>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</si>
  <si>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</si>
  <si>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</si>
  <si>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</si>
  <si>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</si>
  <si>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</si>
  <si>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</si>
  <si>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</si>
  <si>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</si>
  <si>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</si>
  <si>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</si>
  <si>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</si>
  <si>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</si>
  <si>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</si>
  <si>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</si>
  <si>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</si>
  <si>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</si>
  <si>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</si>
  <si>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</si>
  <si>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</si>
  <si>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</si>
  <si>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</si>
  <si>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</si>
  <si>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</si>
  <si>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</si>
  <si>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</si>
  <si>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</si>
  <si>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</si>
  <si>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</si>
  <si>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</si>
  <si>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</si>
  <si>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</si>
  <si>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</si>
  <si>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</si>
  <si>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</si>
  <si>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</si>
  <si>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</si>
  <si>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</si>
  <si>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</si>
  <si>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</si>
  <si>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</si>
  <si>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</si>
  <si>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</si>
  <si>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</si>
  <si>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</si>
  <si>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</si>
  <si>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</si>
  <si>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</si>
  <si>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</si>
  <si>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</si>
  <si>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</si>
  <si>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</si>
  <si>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</si>
  <si>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</si>
  <si>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</si>
  <si>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</si>
  <si>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</si>
  <si>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</si>
  <si>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</si>
  <si>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</si>
  <si>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</si>
  <si>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</si>
  <si>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</si>
  <si>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Excess Supplier of Last Resort 
Fixed charge adder**
p/MPAN/day</t>
  </si>
  <si>
    <t>Eligible Bad Debt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</si>
  <si>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</si>
  <si>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</si>
  <si>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</si>
  <si>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</si>
  <si>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</si>
  <si>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</si>
  <si>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</si>
  <si>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</si>
  <si>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</si>
  <si>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</si>
  <si>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</si>
  <si>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</si>
  <si>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</si>
  <si>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</si>
  <si>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</si>
  <si>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</si>
  <si>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</si>
  <si>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</si>
  <si>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</si>
  <si>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</si>
  <si>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</si>
  <si>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</si>
  <si>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</si>
  <si>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</si>
  <si>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</si>
  <si>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</si>
  <si>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</si>
  <si>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</si>
  <si>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</si>
  <si>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</si>
  <si>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</si>
  <si>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</si>
  <si>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</si>
  <si>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</si>
  <si>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</si>
  <si>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</si>
  <si>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</si>
  <si>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</si>
  <si>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</si>
  <si>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</si>
  <si>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</si>
  <si>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</si>
  <si>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</si>
  <si>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</si>
  <si>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</si>
  <si>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</si>
  <si>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</si>
  <si>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</si>
  <si>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</si>
  <si>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</si>
  <si>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</si>
  <si>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</si>
  <si>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</si>
  <si>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</si>
  <si>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</si>
  <si>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</si>
  <si>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</si>
  <si>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</si>
  <si>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</si>
  <si>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</si>
  <si>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</si>
  <si>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</si>
  <si>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</si>
  <si>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</si>
  <si>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</si>
  <si>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</si>
  <si>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</si>
  <si>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</si>
  <si>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</si>
  <si>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</si>
  <si>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</si>
  <si>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</si>
  <si>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</si>
  <si>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</si>
  <si>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</si>
  <si>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</si>
  <si>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</si>
  <si>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</si>
  <si>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</si>
  <si>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</si>
  <si>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</si>
  <si>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</si>
  <si>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</si>
  <si>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</si>
  <si>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</si>
  <si>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</si>
  <si>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</si>
  <si>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</si>
  <si>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</si>
  <si>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</si>
  <si>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</si>
  <si>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</si>
  <si>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</si>
  <si>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</si>
  <si>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</si>
  <si>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</si>
  <si>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</si>
  <si>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</si>
  <si>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</si>
  <si>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</si>
  <si>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</si>
  <si>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</si>
  <si>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</si>
  <si>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</si>
  <si>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</si>
  <si>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</si>
  <si>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</si>
  <si>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</si>
  <si>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</si>
  <si>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</si>
  <si>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</si>
  <si>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</si>
  <si>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</si>
  <si>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</si>
  <si>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</si>
  <si>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</si>
  <si>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</si>
  <si>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</si>
  <si>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</si>
  <si>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</si>
  <si>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</si>
  <si>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</si>
  <si>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</si>
  <si>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</si>
  <si>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</si>
  <si>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</si>
  <si>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</si>
  <si>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</si>
  <si>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</si>
  <si>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</si>
  <si>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</si>
  <si>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</si>
  <si>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</si>
  <si>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</si>
  <si>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</si>
  <si>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</si>
  <si>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</si>
  <si>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</si>
  <si>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</si>
  <si>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</si>
  <si>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</si>
  <si>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</si>
  <si>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</si>
  <si>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</si>
  <si>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</si>
  <si>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</si>
  <si>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</si>
  <si>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</si>
  <si>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</si>
  <si>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</si>
  <si>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</si>
  <si>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</si>
  <si>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</si>
  <si>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</si>
  <si>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</si>
  <si>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</si>
  <si>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</si>
  <si>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</si>
  <si>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</si>
  <si>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</si>
  <si>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</si>
  <si>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</si>
  <si>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</si>
  <si>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</si>
  <si>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</si>
  <si>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</si>
  <si>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</si>
  <si>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</si>
  <si>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</si>
  <si>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</si>
  <si>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</si>
  <si>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</si>
  <si>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</si>
  <si>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</si>
  <si>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</si>
  <si>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</si>
  <si>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</si>
  <si>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</si>
  <si>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</si>
  <si>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</si>
  <si>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</si>
  <si>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</si>
  <si>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</si>
  <si>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</si>
  <si>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</si>
  <si>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</si>
  <si>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</si>
  <si>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</si>
  <si>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</si>
  <si>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</si>
  <si>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</si>
  <si>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Northern Powergrid (Northeast) Plc</t>
  </si>
  <si>
    <t>998, 999</t>
  </si>
  <si>
    <t>Residual Charging Band</t>
  </si>
  <si>
    <t>2023/24</t>
  </si>
  <si>
    <t>1 April 2023</t>
  </si>
  <si>
    <t>615 &amp; 616</t>
  </si>
  <si>
    <t>EHV Site Specific (LLFC 601 &amp; 701)</t>
  </si>
  <si>
    <t>EHV Site Specific (LLFC 603)</t>
  </si>
  <si>
    <t>EHV Site Specific (LLFC 604 &amp; 727)</t>
  </si>
  <si>
    <t>EHV Site Specific (LLFC 605)</t>
  </si>
  <si>
    <t>EHV Site Specific (LLFC 606)</t>
  </si>
  <si>
    <t>EHV Site Specific (LLFC 607)</t>
  </si>
  <si>
    <t>EHV Site Specific (LLFC 608)</t>
  </si>
  <si>
    <t>EHV Site Specific (LLFC 609)</t>
  </si>
  <si>
    <t>EHV Site Specific (LLFC 570 &amp; 811)</t>
  </si>
  <si>
    <t>EHV Site Specific (LLFC 612 &amp; 704)</t>
  </si>
  <si>
    <t>EHV Site Specific (LLFC 614 &amp; 709)</t>
  </si>
  <si>
    <t>EHV Site Specific (LLFC 615 &amp; 616)</t>
  </si>
  <si>
    <t>EHV Site Specific (LLFC 617)</t>
  </si>
  <si>
    <t>EHV Site Specific (LLFC 618)</t>
  </si>
  <si>
    <t>EHV Site Specific (LLFC 619 &amp; 710)</t>
  </si>
  <si>
    <t>EHV Site Specific (LLFC 620)</t>
  </si>
  <si>
    <t>EHV Site Specific (LLFC 621)</t>
  </si>
  <si>
    <t>EHV Site Specific (LLFC 622 &amp; 711)</t>
  </si>
  <si>
    <t>EHV Site Specific (LLFC 624 &amp; 804)</t>
  </si>
  <si>
    <t>EHV Site Specific (LLFC 625 &amp; 748)</t>
  </si>
  <si>
    <t>EHV Site Specific (LLFC 627 &amp; 729)</t>
  </si>
  <si>
    <t>EHV Site Specific (LLFC 626)</t>
  </si>
  <si>
    <t>EHV Site Specific (LLFC 628)</t>
  </si>
  <si>
    <t>EHV Site Specific (LLFC 631)</t>
  </si>
  <si>
    <t>EHV Site Specific (LLFC 632)</t>
  </si>
  <si>
    <t>EHV Site Specific (LLFC 633)</t>
  </si>
  <si>
    <t>EHV Site Specific (LLFC 637 &amp; 728)</t>
  </si>
  <si>
    <t>EHV Site Specific (LLFC 680 &amp; 759)</t>
  </si>
  <si>
    <t>EHV Site Specific (LLFC 681 &amp; 760)</t>
  </si>
  <si>
    <t>EHV Site Specific (LLFC 544 &amp; 761)</t>
  </si>
  <si>
    <t>EHV Site Specific (LLFC 682 &amp; 762)</t>
  </si>
  <si>
    <t>EHV Site Specific (LLFC 691)</t>
  </si>
  <si>
    <t>EHV Site Specific (LLFC 683 &amp; 763)</t>
  </si>
  <si>
    <t>EHV Site Specific (LLFC 692)</t>
  </si>
  <si>
    <t>EHV Site Specific (LLFC 693)</t>
  </si>
  <si>
    <t>EHV Site Specific (LLFC 694)</t>
  </si>
  <si>
    <t>EHV Site Specific (LLFC 695)</t>
  </si>
  <si>
    <t>EHV Site Specific (LLFC 684 &amp; 764)</t>
  </si>
  <si>
    <t>EHV Site Specific (LLFC 685 &amp; 765)</t>
  </si>
  <si>
    <t>EHV Site Specific (LLFC 686 &amp; 766)</t>
  </si>
  <si>
    <t>EHV Site Specific (LLFC 687)</t>
  </si>
  <si>
    <t>EHV Site Specific (LLFC 688 &amp; 767)</t>
  </si>
  <si>
    <t>EHV Site Specific (LLFC 689 &amp; 768)</t>
  </si>
  <si>
    <t>EHV Site Specific (LLFC 690 &amp; 782)</t>
  </si>
  <si>
    <t>EHV Site Specific (LLFC 540 &amp; 783)</t>
  </si>
  <si>
    <t>EHV Site Specific (LLFC 541 &amp; 784)</t>
  </si>
  <si>
    <t>EHV Site Specific (LLFC 542 &amp; 785)</t>
  </si>
  <si>
    <t>EHV Site Specific (LLFC 543)</t>
  </si>
  <si>
    <t>EHV Site Specific (LLFC 545)</t>
  </si>
  <si>
    <t>EHV Site Specific (LLFC 547 &amp; 787)</t>
  </si>
  <si>
    <t>EHV Site Specific (LLFC 548 &amp; 788)</t>
  </si>
  <si>
    <t>EHV Site Specific (LLFC 549 &amp; 789)</t>
  </si>
  <si>
    <t>EHV Site Specific (LLFC 560 &amp; 806)</t>
  </si>
  <si>
    <t>EHV Site Specific (LLFC 561 &amp; 807)</t>
  </si>
  <si>
    <t>EHV Site Specific (LLFC 563 &amp; 802)</t>
  </si>
  <si>
    <t>EHV Site Specific (LLFC 562 &amp; 769)</t>
  </si>
  <si>
    <t>EHV Site Specific (LLFC 564 &amp; 803)</t>
  </si>
  <si>
    <t>EHV Site Specific (LLFC 565 &amp; 805)</t>
  </si>
  <si>
    <t>EHV Site Specific (LLFC 567 &amp; 809)</t>
  </si>
  <si>
    <t>EHV Site Specific (LLFC 566 &amp; 808)</t>
  </si>
  <si>
    <t>EHV Site Specific (LLFC 696)</t>
  </si>
  <si>
    <t>EHV Site Specific (LLFC 568)</t>
  </si>
  <si>
    <t>EHV Site Specific (LLFC 569 &amp; 810)</t>
  </si>
  <si>
    <t>EHV Site Specific (LLFC 571 &amp; 812)</t>
  </si>
  <si>
    <t>EHV Site Specific (LLFC 572 &amp; 813)</t>
  </si>
  <si>
    <t>EHV Site Specific (LLFC 573 &amp; 814)</t>
  </si>
  <si>
    <t>EHV Site Specific (LLFC 574 &amp; 815)</t>
  </si>
  <si>
    <t>1592001005770
1592101005776</t>
  </si>
  <si>
    <t>1574000216135
1594001005774</t>
  </si>
  <si>
    <t>MSID_7299</t>
  </si>
  <si>
    <t>MSID_7300</t>
  </si>
  <si>
    <t>1592001055239
1592001055248</t>
  </si>
  <si>
    <t>1580001273940
1580001273950
1592001111380</t>
  </si>
  <si>
    <t>1580000867554
1580000911799</t>
  </si>
  <si>
    <t>1580000918163
1580000918172</t>
  </si>
  <si>
    <t>1580001150566
1580001150575</t>
  </si>
  <si>
    <t>1574000303940
1574000303959</t>
  </si>
  <si>
    <t>TBC</t>
  </si>
  <si>
    <t>MSID_7331</t>
  </si>
  <si>
    <t>MSID_7333</t>
  </si>
  <si>
    <t>MSID_7353</t>
  </si>
  <si>
    <t>MSID_7354</t>
  </si>
  <si>
    <t>1580001713590
1580001713605</t>
  </si>
  <si>
    <t>1574200335241
1574200335250</t>
  </si>
  <si>
    <t>16:00 to 19:30</t>
  </si>
  <si>
    <t>08:00 to 16:00
19:30 to 22:00</t>
  </si>
  <si>
    <t>00:00 to 08:00
22:00 to 24:00</t>
  </si>
  <si>
    <t>00:00 to 24:00</t>
  </si>
  <si>
    <t>All the above times are in UK Clock time</t>
  </si>
  <si>
    <t>08:00 to 22:00</t>
  </si>
  <si>
    <t>1A, 1, 2, 249</t>
  </si>
  <si>
    <t>2Z</t>
  </si>
  <si>
    <t>2A</t>
  </si>
  <si>
    <t>2B</t>
  </si>
  <si>
    <t>2C</t>
  </si>
  <si>
    <t>2D</t>
  </si>
  <si>
    <t>5Z</t>
  </si>
  <si>
    <t>5A</t>
  </si>
  <si>
    <t>5B</t>
  </si>
  <si>
    <t>5C</t>
  </si>
  <si>
    <t>5D</t>
  </si>
  <si>
    <t>6Z</t>
  </si>
  <si>
    <t>6A</t>
  </si>
  <si>
    <t>6B</t>
  </si>
  <si>
    <t>6C</t>
  </si>
  <si>
    <t>6D</t>
  </si>
  <si>
    <t>7Z</t>
  </si>
  <si>
    <t>7A</t>
  </si>
  <si>
    <t>7B</t>
  </si>
  <si>
    <t>7C</t>
  </si>
  <si>
    <t>7D</t>
  </si>
  <si>
    <t>150, 151, 199</t>
  </si>
  <si>
    <t>49</t>
  </si>
  <si>
    <t>153, 154, 156, 206</t>
  </si>
  <si>
    <t>60</t>
  </si>
  <si>
    <t>80</t>
  </si>
  <si>
    <t>100</t>
  </si>
  <si>
    <t>120</t>
  </si>
  <si>
    <t>157</t>
  </si>
  <si>
    <t>140</t>
  </si>
  <si>
    <t>342</t>
  </si>
  <si>
    <t>343</t>
  </si>
  <si>
    <t>158, 159, 207</t>
  </si>
  <si>
    <t>200</t>
  </si>
  <si>
    <t>161, 162, 164, 208</t>
  </si>
  <si>
    <t>219</t>
  </si>
  <si>
    <t>220</t>
  </si>
  <si>
    <t>226</t>
  </si>
  <si>
    <t>227</t>
  </si>
  <si>
    <t>165</t>
  </si>
  <si>
    <t>228</t>
  </si>
  <si>
    <t>229</t>
  </si>
  <si>
    <t>230</t>
  </si>
  <si>
    <t>231</t>
  </si>
  <si>
    <t>166</t>
  </si>
  <si>
    <t>232</t>
  </si>
  <si>
    <t>233</t>
  </si>
  <si>
    <t>234</t>
  </si>
  <si>
    <t>235</t>
  </si>
  <si>
    <t>167</t>
  </si>
  <si>
    <t>236</t>
  </si>
  <si>
    <t>237</t>
  </si>
  <si>
    <t>238</t>
  </si>
  <si>
    <t>50, 51, 209</t>
  </si>
  <si>
    <t>239</t>
  </si>
  <si>
    <t>53, 54, 56, 210</t>
  </si>
  <si>
    <t>240</t>
  </si>
  <si>
    <t>241</t>
  </si>
  <si>
    <t>242</t>
  </si>
  <si>
    <t>243</t>
  </si>
  <si>
    <t>57</t>
  </si>
  <si>
    <t>244</t>
  </si>
  <si>
    <t>245</t>
  </si>
  <si>
    <t>246</t>
  </si>
  <si>
    <t>247</t>
  </si>
  <si>
    <t>58</t>
  </si>
  <si>
    <t>248</t>
  </si>
  <si>
    <t>250</t>
  </si>
  <si>
    <t>252</t>
  </si>
  <si>
    <t>254</t>
  </si>
  <si>
    <t>59</t>
  </si>
  <si>
    <t>255</t>
  </si>
  <si>
    <t>258</t>
  </si>
  <si>
    <t>259</t>
  </si>
  <si>
    <t>70, 71, 211</t>
  </si>
  <si>
    <t>260</t>
  </si>
  <si>
    <t>73, 74, 76, 212</t>
  </si>
  <si>
    <t>261</t>
  </si>
  <si>
    <t>262</t>
  </si>
  <si>
    <t>263</t>
  </si>
  <si>
    <t>266</t>
  </si>
  <si>
    <t>77</t>
  </si>
  <si>
    <t>269</t>
  </si>
  <si>
    <t>270</t>
  </si>
  <si>
    <t>271</t>
  </si>
  <si>
    <t>272</t>
  </si>
  <si>
    <t>78</t>
  </si>
  <si>
    <t>273</t>
  </si>
  <si>
    <t>274</t>
  </si>
  <si>
    <t>275</t>
  </si>
  <si>
    <t>279</t>
  </si>
  <si>
    <t>79</t>
  </si>
  <si>
    <t>280</t>
  </si>
  <si>
    <t>281</t>
  </si>
  <si>
    <t>282</t>
  </si>
  <si>
    <t>90, 91, 213</t>
  </si>
  <si>
    <t>283</t>
  </si>
  <si>
    <t>93, 94, 96, 214</t>
  </si>
  <si>
    <t>286</t>
  </si>
  <si>
    <t>289</t>
  </si>
  <si>
    <t>290</t>
  </si>
  <si>
    <t>291</t>
  </si>
  <si>
    <t>97</t>
  </si>
  <si>
    <t>292</t>
  </si>
  <si>
    <t>295</t>
  </si>
  <si>
    <t>296</t>
  </si>
  <si>
    <t>297</t>
  </si>
  <si>
    <t>98</t>
  </si>
  <si>
    <t>298</t>
  </si>
  <si>
    <t>299</t>
  </si>
  <si>
    <t>300</t>
  </si>
  <si>
    <t>302</t>
  </si>
  <si>
    <t>99</t>
  </si>
  <si>
    <t>305</t>
  </si>
  <si>
    <t>306</t>
  </si>
  <si>
    <t>307</t>
  </si>
  <si>
    <t>110, 111, 215</t>
  </si>
  <si>
    <t>308</t>
  </si>
  <si>
    <t>113, 114, 116, 216</t>
  </si>
  <si>
    <t>309</t>
  </si>
  <si>
    <t>310</t>
  </si>
  <si>
    <t>311</t>
  </si>
  <si>
    <t>312</t>
  </si>
  <si>
    <t>117</t>
  </si>
  <si>
    <t>313</t>
  </si>
  <si>
    <t>314</t>
  </si>
  <si>
    <t>315</t>
  </si>
  <si>
    <t>316</t>
  </si>
  <si>
    <t>118</t>
  </si>
  <si>
    <t>317</t>
  </si>
  <si>
    <t>318</t>
  </si>
  <si>
    <t>319</t>
  </si>
  <si>
    <t>320</t>
  </si>
  <si>
    <t>119</t>
  </si>
  <si>
    <t>321</t>
  </si>
  <si>
    <t>322</t>
  </si>
  <si>
    <t>325</t>
  </si>
  <si>
    <t>130, 131, 217</t>
  </si>
  <si>
    <t>326</t>
  </si>
  <si>
    <t>133, 134, 136, 218</t>
  </si>
  <si>
    <t>327</t>
  </si>
  <si>
    <t>328</t>
  </si>
  <si>
    <t>329</t>
  </si>
  <si>
    <t>330</t>
  </si>
  <si>
    <t>137</t>
  </si>
  <si>
    <t>331</t>
  </si>
  <si>
    <t>332</t>
  </si>
  <si>
    <t>333</t>
  </si>
  <si>
    <t>334</t>
  </si>
  <si>
    <t>138</t>
  </si>
  <si>
    <t>335</t>
  </si>
  <si>
    <t>336</t>
  </si>
  <si>
    <t>337</t>
  </si>
  <si>
    <t>338</t>
  </si>
  <si>
    <t>139</t>
  </si>
  <si>
    <t>339</t>
  </si>
  <si>
    <t>340</t>
  </si>
  <si>
    <t>341</t>
  </si>
  <si>
    <t>1600 - 1930</t>
  </si>
  <si>
    <t>152</t>
  </si>
  <si>
    <t>155</t>
  </si>
  <si>
    <t>37, 38, 39, 40, 170</t>
  </si>
  <si>
    <t>172</t>
  </si>
  <si>
    <t>173, 174</t>
  </si>
  <si>
    <t>160</t>
  </si>
  <si>
    <t>163</t>
  </si>
  <si>
    <t>41, 42, 43, 44, 171</t>
  </si>
  <si>
    <t>175</t>
  </si>
  <si>
    <t>176</t>
  </si>
  <si>
    <t>177, 178</t>
  </si>
  <si>
    <t>179, 180</t>
  </si>
  <si>
    <t>181, 182</t>
  </si>
  <si>
    <t>52</t>
  </si>
  <si>
    <t>55</t>
  </si>
  <si>
    <t>45, 46, 47, 48, 61</t>
  </si>
  <si>
    <t>62</t>
  </si>
  <si>
    <t>63</t>
  </si>
  <si>
    <t>64, 65</t>
  </si>
  <si>
    <t>66, 67</t>
  </si>
  <si>
    <t>68, 69</t>
  </si>
  <si>
    <t>72</t>
  </si>
  <si>
    <t>75</t>
  </si>
  <si>
    <t>183, 184, 185, 186, 81</t>
  </si>
  <si>
    <t>82</t>
  </si>
  <si>
    <t>83</t>
  </si>
  <si>
    <t>84, 85</t>
  </si>
  <si>
    <t>86, 87</t>
  </si>
  <si>
    <t>88, 89</t>
  </si>
  <si>
    <t>92</t>
  </si>
  <si>
    <t>95</t>
  </si>
  <si>
    <t>187, 188, 189, 190, 101</t>
  </si>
  <si>
    <t>102</t>
  </si>
  <si>
    <t>103</t>
  </si>
  <si>
    <t>104, 105</t>
  </si>
  <si>
    <t>106, 107</t>
  </si>
  <si>
    <t>108, 109</t>
  </si>
  <si>
    <t>112</t>
  </si>
  <si>
    <t>115</t>
  </si>
  <si>
    <t>191, 192, 193, 194, 121</t>
  </si>
  <si>
    <t>122</t>
  </si>
  <si>
    <t>123</t>
  </si>
  <si>
    <t>124, 125</t>
  </si>
  <si>
    <t>126, 127</t>
  </si>
  <si>
    <t>128, 129</t>
  </si>
  <si>
    <t>132</t>
  </si>
  <si>
    <t>135</t>
  </si>
  <si>
    <t>195, 196, 197, 198, 141</t>
  </si>
  <si>
    <t>142</t>
  </si>
  <si>
    <t>143</t>
  </si>
  <si>
    <t>144, 145</t>
  </si>
  <si>
    <t>146, 147</t>
  </si>
  <si>
    <t>148, 149</t>
  </si>
  <si>
    <t>0, 8</t>
  </si>
  <si>
    <t>Cramlington Biomass</t>
  </si>
  <si>
    <t>Blyth</t>
  </si>
  <si>
    <t>Widdrington Church wf</t>
  </si>
  <si>
    <t>Widdrington Steads wf</t>
  </si>
  <si>
    <t>alcan</t>
  </si>
  <si>
    <t>blyth offshore wf</t>
  </si>
  <si>
    <t>lynemouth wf</t>
  </si>
  <si>
    <t>middlemoor wf</t>
  </si>
  <si>
    <t>wandylaw wf</t>
  </si>
  <si>
    <t>alcan (1001)</t>
  </si>
  <si>
    <t>ashington (1002)</t>
  </si>
  <si>
    <t>benton square (1008)</t>
  </si>
  <si>
    <t>cramlington t1 t3 (1015)</t>
  </si>
  <si>
    <t>cramlington t2 t4 (1016)</t>
  </si>
  <si>
    <t>denwick (1018)</t>
  </si>
  <si>
    <t>fawdon &amp; seaton burn (1021)</t>
  </si>
  <si>
    <t>linton (1023)</t>
  </si>
  <si>
    <t>lynemouth (1027)</t>
  </si>
  <si>
    <t>maddison street (1030)</t>
  </si>
  <si>
    <t>morpeth (1032)</t>
  </si>
  <si>
    <t>reservoir (1037)</t>
  </si>
  <si>
    <t>seghill (1041)</t>
  </si>
  <si>
    <t>stobswood coal 11kV</t>
  </si>
  <si>
    <t>ulgham rail (1045)</t>
  </si>
  <si>
    <t>wansbeck (1046)</t>
  </si>
  <si>
    <t>warkworth (1049)</t>
  </si>
  <si>
    <t>west hartford (1052)</t>
  </si>
  <si>
    <t>ray wind farm</t>
  </si>
  <si>
    <t>Fourstones</t>
  </si>
  <si>
    <t>fourstones 20kV</t>
  </si>
  <si>
    <t>holme farm</t>
  </si>
  <si>
    <t>Hart Moor</t>
  </si>
  <si>
    <t>amberton road (1001)</t>
  </si>
  <si>
    <t>brenda trading (1003)</t>
  </si>
  <si>
    <t>hartlepool steel 66 (1006)</t>
  </si>
  <si>
    <t>hartmoor (1007)</t>
  </si>
  <si>
    <t>peterlee west (1009)</t>
  </si>
  <si>
    <t>wynyard (1013)</t>
  </si>
  <si>
    <t>wynyard park</t>
  </si>
  <si>
    <t>hawthorn pit (2002)</t>
  </si>
  <si>
    <t>Hawthorn Pit</t>
  </si>
  <si>
    <t>houghton (2009)</t>
  </si>
  <si>
    <t>peterlee industrial (2012)</t>
  </si>
  <si>
    <t>shotton (2014)</t>
  </si>
  <si>
    <t>stoney cut (2017)</t>
  </si>
  <si>
    <t>tunstall (2020)</t>
  </si>
  <si>
    <t>Allerton Waste</t>
  </si>
  <si>
    <t>Knaresborough</t>
  </si>
  <si>
    <t>boscar grange farm</t>
  </si>
  <si>
    <t>knabs ridge wf (1043)</t>
  </si>
  <si>
    <t>Harrogate West 11kV</t>
  </si>
  <si>
    <t>boroughbridge (1001)</t>
  </si>
  <si>
    <t>coneythorpe (1005)</t>
  </si>
  <si>
    <t>darley (1008)</t>
  </si>
  <si>
    <t>harrogate (1012)</t>
  </si>
  <si>
    <t>husthwaite (1015)</t>
  </si>
  <si>
    <t>nessfield (1018)</t>
  </si>
  <si>
    <t>oatlands (1021)</t>
  </si>
  <si>
    <t>ripon (1026)</t>
  </si>
  <si>
    <t>sessay bridge (1031)</t>
  </si>
  <si>
    <t>sowerby (1033)</t>
  </si>
  <si>
    <t>starbeck (1035)</t>
  </si>
  <si>
    <t>wormald green (1039)</t>
  </si>
  <si>
    <t>warrenby</t>
  </si>
  <si>
    <t>Lackenby</t>
  </si>
  <si>
    <t>bran sands (1001)</t>
  </si>
  <si>
    <t>carlin how t1 &amp; t2 (1003)</t>
  </si>
  <si>
    <t>carlin how t3 &amp; t4 (1006)</t>
  </si>
  <si>
    <t>cleveland potash (1009)</t>
  </si>
  <si>
    <t>grangetown (1012)</t>
  </si>
  <si>
    <t>guisborough (1014)</t>
  </si>
  <si>
    <t>guisborough t3 (1017)</t>
  </si>
  <si>
    <t>lackenby oxygen (1019)</t>
  </si>
  <si>
    <t>prissick (1020)</t>
  </si>
  <si>
    <t>redcar (1023)</t>
  </si>
  <si>
    <t>spencerbeck (1026)</t>
  </si>
  <si>
    <t>East Appleton Solar Hub</t>
  </si>
  <si>
    <t>Norton</t>
  </si>
  <si>
    <t>Moor House Wind Farm</t>
  </si>
  <si>
    <t>cleveland incinerator (3025)</t>
  </si>
  <si>
    <t>haverton generation</t>
  </si>
  <si>
    <t>haverton incinerator</t>
  </si>
  <si>
    <t>seamer wf</t>
  </si>
  <si>
    <t>sita north tees</t>
  </si>
  <si>
    <t>south lowfield IDNO</t>
  </si>
  <si>
    <t>Hitachi Rail</t>
  </si>
  <si>
    <t>SNF</t>
  </si>
  <si>
    <t>acklam (3001)</t>
  </si>
  <si>
    <t>aycliffe forrest</t>
  </si>
  <si>
    <t>aycliffe industrial (3004)</t>
  </si>
  <si>
    <t>barden friar</t>
  </si>
  <si>
    <t>bedale (3007)</t>
  </si>
  <si>
    <t>billingham marsh house (3010)</t>
  </si>
  <si>
    <t>bowesfield 33/11kv (3014)</t>
  </si>
  <si>
    <t>bowesfield 66/11kv (3015)</t>
  </si>
  <si>
    <t>catterick camp (3022)</t>
  </si>
  <si>
    <t>cowton (3026)</t>
  </si>
  <si>
    <t>darlington 11 (3027)</t>
  </si>
  <si>
    <t>darlington 6 (3028)</t>
  </si>
  <si>
    <t>darlington central (3029)</t>
  </si>
  <si>
    <t>darlington east (3033)</t>
  </si>
  <si>
    <t>darlington west (3043)</t>
  </si>
  <si>
    <t>faraday street (3046)</t>
  </si>
  <si>
    <t>heighington (3056)</t>
  </si>
  <si>
    <t>hipswell 11</t>
  </si>
  <si>
    <t>hutton bonville rail (3059)</t>
  </si>
  <si>
    <t>leeming raf (3067)</t>
  </si>
  <si>
    <t>lucite</t>
  </si>
  <si>
    <t>malleable (3068)</t>
  </si>
  <si>
    <t>millbank lane (3071)</t>
  </si>
  <si>
    <t>mond (3074)</t>
  </si>
  <si>
    <t>new road (3075)</t>
  </si>
  <si>
    <t>newton aycliffe south (3076)</t>
  </si>
  <si>
    <t>north tees t1 &amp; t2 (3086)</t>
  </si>
  <si>
    <t>north tees t3 &amp; t4 (3087)</t>
  </si>
  <si>
    <t>northallerton (3088)</t>
  </si>
  <si>
    <t>norton (3093)</t>
  </si>
  <si>
    <t>richmond (3095)</t>
  </si>
  <si>
    <t>rise carr (3098)</t>
  </si>
  <si>
    <t>romanby (3103)</t>
  </si>
  <si>
    <t>rudby (3105)</t>
  </si>
  <si>
    <t>stokesley (3109)</t>
  </si>
  <si>
    <t>thirsk (3112)</t>
  </si>
  <si>
    <t>urlay nook (3115)</t>
  </si>
  <si>
    <t>wensleydale (3119)</t>
  </si>
  <si>
    <t>knapton (1029)</t>
  </si>
  <si>
    <t>Osbaldwick</t>
  </si>
  <si>
    <t>campleshon road (1001)</t>
  </si>
  <si>
    <t>eastfield (1004)</t>
  </si>
  <si>
    <t>elvington (1007)</t>
  </si>
  <si>
    <t>foss islands (1010)</t>
  </si>
  <si>
    <t>gale lane (1013)</t>
  </si>
  <si>
    <t>haxby road t1/t4 (rowntrees) (1017)</t>
  </si>
  <si>
    <t>haxby road t2 (1019)</t>
  </si>
  <si>
    <t>huntington new lane (1021)</t>
  </si>
  <si>
    <t>kirbymoorside (1024)</t>
  </si>
  <si>
    <t>malton (1030)</t>
  </si>
  <si>
    <t>melrosegate 11</t>
  </si>
  <si>
    <t>moor monkton (1039)</t>
  </si>
  <si>
    <t>newby (1041)</t>
  </si>
  <si>
    <t>north street (1044)</t>
  </si>
  <si>
    <t>ravenscar (1050)</t>
  </si>
  <si>
    <t>rawcliffe lane (1052)</t>
  </si>
  <si>
    <t>scarborough (1055)</t>
  </si>
  <si>
    <t>severus hill (1061)</t>
  </si>
  <si>
    <t>sheriff hutton (1064)</t>
  </si>
  <si>
    <t>skeldergate (1067)</t>
  </si>
  <si>
    <t>thornton dale (1070)</t>
  </si>
  <si>
    <t>whitby t1 11kv (1074)</t>
  </si>
  <si>
    <t>whitby t2 11kv (1076)</t>
  </si>
  <si>
    <t>whitby west t1 11kv (1079)</t>
  </si>
  <si>
    <t>whitby west t2 11kv (1081)</t>
  </si>
  <si>
    <t>yedingham (1082)</t>
  </si>
  <si>
    <t>york university (1084)</t>
  </si>
  <si>
    <t>basf sw</t>
  </si>
  <si>
    <t>Saltholme</t>
  </si>
  <si>
    <t>phillips petroleum</t>
  </si>
  <si>
    <t>port clarence biomass</t>
  </si>
  <si>
    <t>saltholme gas generation sw</t>
  </si>
  <si>
    <t>teesport biomass</t>
  </si>
  <si>
    <t>viking power</t>
  </si>
  <si>
    <t>basf sw (1001)</t>
  </si>
  <si>
    <t>billingham synthetic (1002)</t>
  </si>
  <si>
    <t>cryogenic oxygen plant</t>
  </si>
  <si>
    <t>greatham (1003)</t>
  </si>
  <si>
    <t>ici north bank (1006)</t>
  </si>
  <si>
    <t>phillips petroleum (1009)</t>
  </si>
  <si>
    <t>tees industrial t1 &amp; t2 (1016)</t>
  </si>
  <si>
    <t>tees industrial t3 &amp; t4 (1019)</t>
  </si>
  <si>
    <t>chilton biomass</t>
  </si>
  <si>
    <t>Spennymoor</t>
  </si>
  <si>
    <t>stonefoot wind farm</t>
  </si>
  <si>
    <t>Potter House 11 kV</t>
  </si>
  <si>
    <t>belmont (1003)</t>
  </si>
  <si>
    <t>brancepeth (1006)</t>
  </si>
  <si>
    <t>durham east (1011)</t>
  </si>
  <si>
    <t>durham rail (1014)</t>
  </si>
  <si>
    <t>eastgate cement (1017)</t>
  </si>
  <si>
    <t>fishburn (1067)</t>
  </si>
  <si>
    <t>fylands bridge (1020)</t>
  </si>
  <si>
    <t>harmire bridge (1025)</t>
  </si>
  <si>
    <t>high flatts (1029)</t>
  </si>
  <si>
    <t>low spennymoor (1032)</t>
  </si>
  <si>
    <t>meadowfield (1036)</t>
  </si>
  <si>
    <t>potter house 66/20kv (1042)</t>
  </si>
  <si>
    <t>skerneside (1047)</t>
  </si>
  <si>
    <t>spennymoor t1 &amp; t2 (1057)</t>
  </si>
  <si>
    <t>toronto 22kv (1060)</t>
  </si>
  <si>
    <t>kielder hydro</t>
  </si>
  <si>
    <t>Stella</t>
  </si>
  <si>
    <t>annfield t1 &amp; t4 (1004)</t>
  </si>
  <si>
    <t>annfield t2 &amp; t3 (1005)</t>
  </si>
  <si>
    <t>bensham (1009)</t>
  </si>
  <si>
    <t>benwell (1012)</t>
  </si>
  <si>
    <t>birtley grove 11kv (1015)</t>
  </si>
  <si>
    <t>birtley grove 20kv (1016)</t>
  </si>
  <si>
    <t>blaydon burn (1019)</t>
  </si>
  <si>
    <t>blucher (1022)</t>
  </si>
  <si>
    <t>close (1026)</t>
  </si>
  <si>
    <t>consett (1035)</t>
  </si>
  <si>
    <t>corporation street (1038)</t>
  </si>
  <si>
    <t>dunston 11kv (1041)</t>
  </si>
  <si>
    <t>dunston 20kv (1042)</t>
  </si>
  <si>
    <t>educational precinct (1046)</t>
  </si>
  <si>
    <t>gateshead central (1049)</t>
  </si>
  <si>
    <t>harraton (1059)</t>
  </si>
  <si>
    <t>hexham (1062)</t>
  </si>
  <si>
    <t>kenton (2034)</t>
  </si>
  <si>
    <t>kielder (1068)</t>
  </si>
  <si>
    <t>newburn haugh (1069)</t>
  </si>
  <si>
    <t>newcastle airport (1072)</t>
  </si>
  <si>
    <t>newcastle great park (1075)</t>
  </si>
  <si>
    <t>pilgrim (1076)</t>
  </si>
  <si>
    <t>prudhoe west (1079)</t>
  </si>
  <si>
    <t>riding mill 11kV</t>
  </si>
  <si>
    <t>spadeadam 20 (1090)</t>
  </si>
  <si>
    <t>tanfield (1097)</t>
  </si>
  <si>
    <t>team valley (1100)</t>
  </si>
  <si>
    <t>university (1103)</t>
  </si>
  <si>
    <t>west wylam (1106)</t>
  </si>
  <si>
    <t>westerhope (1109)</t>
  </si>
  <si>
    <t>Port of Tyne_Battery</t>
  </si>
  <si>
    <t>Tynemouth</t>
  </si>
  <si>
    <t>flatworth stor</t>
  </si>
  <si>
    <t>benton rail (2001)</t>
  </si>
  <si>
    <t>billymill (2003)</t>
  </si>
  <si>
    <t>flatworth central (2010)</t>
  </si>
  <si>
    <t>fossway (2013)</t>
  </si>
  <si>
    <t>garwood street (2016)</t>
  </si>
  <si>
    <t>gosforth (2023)</t>
  </si>
  <si>
    <t>gosforth metro (2027)</t>
  </si>
  <si>
    <t>howdon (2028)</t>
  </si>
  <si>
    <t>jarrow (2031)</t>
  </si>
  <si>
    <t>killingworth (2037)</t>
  </si>
  <si>
    <t>longbenton (2040)</t>
  </si>
  <si>
    <t>monkseaton (2043)</t>
  </si>
  <si>
    <t>simonside (2050)</t>
  </si>
  <si>
    <t>tynemouth central (2056)</t>
  </si>
  <si>
    <t>westoe (2059)</t>
  </si>
  <si>
    <t>willington (2062)</t>
  </si>
  <si>
    <t>boldon downhill (1002)</t>
  </si>
  <si>
    <t>West Boldon</t>
  </si>
  <si>
    <t>breamish</t>
  </si>
  <si>
    <t>carley hill (1005)</t>
  </si>
  <si>
    <t>carr hill (1007)</t>
  </si>
  <si>
    <t>fossway 66 (1016)</t>
  </si>
  <si>
    <t>gateshead east (1017)</t>
  </si>
  <si>
    <t>harlow green (1021)</t>
  </si>
  <si>
    <t>hebburn (1024)</t>
  </si>
  <si>
    <t>hebburn west (1026)</t>
  </si>
  <si>
    <t>hedworth (1028)</t>
  </si>
  <si>
    <t>high barmston (1032)</t>
  </si>
  <si>
    <t>leam central (1035)</t>
  </si>
  <si>
    <t>mount road (1037)</t>
  </si>
  <si>
    <t>nissan (1040)</t>
  </si>
  <si>
    <t>nissan north</t>
  </si>
  <si>
    <t>offerton 11kv (1043)</t>
  </si>
  <si>
    <t>pallion trading (1045)</t>
  </si>
  <si>
    <t>sunderland 11kv (1048)</t>
  </si>
  <si>
    <t>sunderland 11kv (1049)</t>
  </si>
  <si>
    <t>temple park (1052)</t>
  </si>
  <si>
    <t>usworth (1054)</t>
  </si>
  <si>
    <t>walker (1057)</t>
  </si>
  <si>
    <t>wardley (1059)</t>
  </si>
  <si>
    <t>west southwick (1062)</t>
  </si>
  <si>
    <t>3A, 12</t>
  </si>
  <si>
    <t>4A</t>
  </si>
  <si>
    <t>8A</t>
  </si>
  <si>
    <t>774</t>
  </si>
  <si>
    <t>776</t>
  </si>
  <si>
    <t>794, 792</t>
  </si>
  <si>
    <t>392, 394</t>
  </si>
  <si>
    <t>793, 795</t>
  </si>
  <si>
    <t>393, 395</t>
  </si>
  <si>
    <t>796, 798</t>
  </si>
  <si>
    <t>396, 398</t>
  </si>
  <si>
    <t>∞</t>
  </si>
  <si>
    <t>Final</t>
  </si>
  <si>
    <t>Monday – Friday  (Apr-Oct)</t>
  </si>
  <si>
    <t>Monday – Friday  (Nov)</t>
  </si>
  <si>
    <t xml:space="preserve">Monday – Friday  (Dec – Feb) </t>
  </si>
  <si>
    <t>Monday – Friday  (Mar)</t>
  </si>
  <si>
    <t>Low Voltage Network</t>
  </si>
  <si>
    <t>Low Voltage Substation</t>
  </si>
  <si>
    <t>High Voltage Network</t>
  </si>
  <si>
    <t>High Voltage Substation</t>
  </si>
  <si>
    <t>Greater than 22kV connected - generation</t>
  </si>
  <si>
    <t>Greater than 22kV connected - demand</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</si>
  <si>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</si>
  <si>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</si>
  <si>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</si>
  <si>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</si>
  <si>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</si>
  <si>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</si>
  <si>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</si>
  <si>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</si>
  <si>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</si>
  <si>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</si>
  <si>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</si>
  <si>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</si>
  <si>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</si>
  <si>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</si>
  <si>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</si>
  <si>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</si>
  <si>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</si>
  <si>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</si>
  <si>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</si>
  <si>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</si>
  <si>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</si>
  <si>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</si>
  <si>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</si>
  <si>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</si>
  <si>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</si>
  <si>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</si>
  <si>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</si>
  <si>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</si>
  <si>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</si>
  <si>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</si>
  <si>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</si>
  <si>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</si>
  <si>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</si>
  <si>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</si>
  <si>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</si>
  <si>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</si>
  <si>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</si>
  <si>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</si>
  <si>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</si>
  <si>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</si>
  <si>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</si>
  <si>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</si>
  <si>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</si>
  <si>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</si>
  <si>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</si>
  <si>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</si>
  <si>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</si>
  <si>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</si>
  <si>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</si>
  <si>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</si>
  <si>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</si>
  <si>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</si>
  <si>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</si>
  <si>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</si>
  <si>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</si>
  <si>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</si>
  <si>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</si>
  <si>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</si>
  <si>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</si>
  <si>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</si>
  <si>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</si>
  <si>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</si>
  <si>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1, 12, 1A, 2, 249, 2A, 2B, 2C, 2D, 2Z, 392, 394, 3A, 4A, 5A, 5B, 5C, 5D, 5Z, 774, 792, 794, 8A, 995, 998, 999</t>
  </si>
  <si>
    <t>393, 395, 6A, 6B, 6C, 6D, 6Z, 776, 793, 795</t>
  </si>
  <si>
    <t>396, 398, 796, 798, 7A, 7B, 7C, 7D, 7Z</t>
  </si>
  <si>
    <t>691, 692, 693, 694, 695, 696, 697, 698, 699, 700, 777, 778, 779, 780, 781</t>
  </si>
  <si>
    <t>811, 816, 817, 818, 819, 820, 821, 822, 823, 824, 825</t>
  </si>
  <si>
    <t>575, 576, 577, 578, 579, 900, 901, 902, 903, 904</t>
  </si>
  <si>
    <t>00:30 – 07:30</t>
  </si>
  <si>
    <t>00:00 – 00:30 
07:30 – 24:00</t>
  </si>
  <si>
    <t>07:30 – 20:00</t>
  </si>
  <si>
    <t>00:00 – 00:30 
20:00 – 24:00</t>
  </si>
  <si>
    <t>16:30 – 18:30</t>
  </si>
  <si>
    <t>07:30 – 16:30 
18:30 – 20:00</t>
  </si>
  <si>
    <t>MSID_7447</t>
  </si>
  <si>
    <t>MSID_7448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</si>
</sst>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s>
  <fonts count="43"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8"/>
      <name val="Trebuchet MS"/>
      <family val="2"/>
    </font>
    <font>
      <sz val="8"/>
      <name val="Trebuchet MS"/>
      <family val="2"/>
    </font>
    <font>
      <b/>
      <sz val="11"/>
      <color indexed="8"/>
      <name val="Trebuchet MS"/>
      <family val="2"/>
    </font>
    <font>
      <sz val="10"/>
      <name val="Arial"/>
      <family val="2"/>
    </font>
    <font>
      <b/>
      <sz val="10"/>
      <color indexed="8"/>
      <name val="Arial"/>
      <family val="2"/>
    </font>
    <font>
      <sz val="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xf numFmtId="0" fontId="4" fillId="0" borderId="0"/>
    <xf numFmtId="0" fontId="8" fillId="0" borderId="0" applyNumberFormat="0" applyFill="0" applyBorder="0" applyAlignment="0" applyProtection="0"/>
    <xf numFmtId="0" fontId="9" fillId="5" borderId="6" applyNumberFormat="0" applyAlignment="0" applyProtection="0"/>
    <xf numFmtId="0" fontId="10" fillId="0" borderId="0" applyNumberFormat="0" applyFill="0" applyBorder="0" applyAlignment="0" applyProtection="0">
      <alignment vertical="top"/>
      <protection locked="0"/>
    </xf>
    <xf numFmtId="0" fontId="14" fillId="0" borderId="8" applyNumberFormat="0" applyFill="0" applyAlignment="0" applyProtection="0"/>
    <xf numFmtId="0" fontId="8" fillId="0" borderId="9" applyNumberFormat="0" applyFill="0" applyAlignment="0" applyProtection="0"/>
    <xf numFmtId="0" fontId="6" fillId="0" borderId="0"/>
    <xf numFmtId="43" fontId="6" fillId="0" borderId="0" applyFon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9" fillId="0" borderId="0"/>
    <xf numFmtId="0" fontId="21" fillId="36" borderId="0" applyNumberFormat="0" applyBorder="0" applyAlignment="0" applyProtection="0"/>
    <xf numFmtId="0" fontId="2" fillId="0" borderId="0" applyNumberFormat="0" applyFill="0" applyBorder="0" applyAlignment="0" applyProtection="0">
      <alignment horizontal="left"/>
    </xf>
    <xf numFmtId="0" fontId="3" fillId="6" borderId="0" applyNumberFormat="0" applyBorder="0" applyAlignment="0" applyProtection="0"/>
    <xf numFmtId="0" fontId="3" fillId="27" borderId="0" applyNumberFormat="0" applyBorder="0" applyAlignment="0" applyProtection="0"/>
    <xf numFmtId="0" fontId="21" fillId="36" borderId="0" applyNumberFormat="0" applyBorder="0" applyAlignment="0" applyProtection="0"/>
    <xf numFmtId="43" fontId="40" fillId="0" borderId="0" applyFont="0" applyFill="0" applyBorder="0" applyAlignment="0" applyProtection="0"/>
    <xf numFmtId="0" fontId="1" fillId="0" borderId="0"/>
  </cellStyleXfs>
  <cellXfs count="290">
    <xf numFmtId="0" fontId="0" fillId="0" borderId="0" xfId="0"/>
    <xf numFmtId="0" fontId="0" fillId="0" borderId="0" xfId="0" applyProtection="1">
      <protection locked="0"/>
    </xf>
    <xf numFmtId="49" fontId="12" fillId="5" borderId="6" xfId="3" applyNumberFormat="1" applyFont="1" applyAlignment="1" applyProtection="1">
      <alignment horizontal="center" vertical="center" wrapText="1"/>
      <protection locked="0"/>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0" fontId="7" fillId="7" borderId="1" xfId="7" applyFont="1" applyFill="1" applyBorder="1" applyAlignment="1">
      <alignment horizontal="center" vertical="center" wrapText="1"/>
    </xf>
    <xf numFmtId="0" fontId="6" fillId="0" borderId="0" xfId="0" applyFont="1" applyProtection="1">
      <protection locked="0"/>
    </xf>
    <xf numFmtId="49" fontId="8" fillId="6" borderId="0" xfId="2" quotePrefix="1" applyNumberFormat="1" applyFont="1" applyFill="1" applyAlignment="1" applyProtection="1">
      <alignment horizontal="left" vertical="center" wrapText="1"/>
      <protection locked="0"/>
    </xf>
    <xf numFmtId="49" fontId="8" fillId="6" borderId="0" xfId="2" applyNumberFormat="1" applyFont="1" applyFill="1" applyAlignment="1" applyProtection="1">
      <alignment vertical="center" wrapText="1"/>
      <protection locked="0"/>
    </xf>
    <xf numFmtId="49" fontId="14" fillId="0" borderId="0" xfId="5" applyNumberFormat="1" applyFont="1" applyBorder="1" applyAlignment="1" applyProtection="1">
      <alignment vertical="center"/>
      <protection locked="0"/>
    </xf>
    <xf numFmtId="0" fontId="6" fillId="0" borderId="0" xfId="0" applyFont="1" applyBorder="1" applyProtection="1">
      <protection locked="0"/>
    </xf>
    <xf numFmtId="49" fontId="8" fillId="6" borderId="0" xfId="2" applyNumberFormat="1" applyFont="1" applyFill="1" applyBorder="1" applyAlignment="1" applyProtection="1">
      <alignment vertical="center" wrapText="1"/>
      <protection locked="0"/>
    </xf>
    <xf numFmtId="49" fontId="8" fillId="0" borderId="0" xfId="6" applyNumberFormat="1" applyFont="1" applyBorder="1" applyAlignment="1" applyProtection="1">
      <alignment vertical="center"/>
      <protection locked="0"/>
    </xf>
    <xf numFmtId="49" fontId="8" fillId="0" borderId="0" xfId="6" quotePrefix="1" applyNumberFormat="1" applyFont="1" applyBorder="1" applyAlignment="1" applyProtection="1">
      <alignment horizontal="left" vertical="center"/>
      <protection locked="0"/>
    </xf>
    <xf numFmtId="0" fontId="10" fillId="0" borderId="0" xfId="4" applyAlignment="1" applyProtection="1">
      <alignment horizontal="left" vertical="top"/>
    </xf>
    <xf numFmtId="14" fontId="6" fillId="0" borderId="0" xfId="7" applyNumberFormat="1"/>
    <xf numFmtId="0" fontId="6" fillId="0" borderId="0" xfId="7" quotePrefix="1" applyAlignment="1">
      <alignment horizontal="left"/>
    </xf>
    <xf numFmtId="0" fontId="10" fillId="0" borderId="0" xfId="4" applyAlignment="1" applyProtection="1"/>
    <xf numFmtId="0" fontId="6" fillId="30" borderId="0" xfId="7" applyFill="1" applyAlignment="1">
      <alignment horizontal="left"/>
    </xf>
    <xf numFmtId="0" fontId="6" fillId="11" borderId="1" xfId="12" applyFont="1" applyFill="1" applyBorder="1" applyAlignment="1" applyProtection="1">
      <alignment vertical="center"/>
      <protection locked="0"/>
    </xf>
    <xf numFmtId="175" fontId="6" fillId="32" borderId="1" xfId="10" applyNumberFormat="1" applyFont="1" applyFill="1" applyBorder="1" applyAlignment="1" applyProtection="1">
      <alignment vertical="center"/>
      <protection locked="0"/>
    </xf>
    <xf numFmtId="175" fontId="6" fillId="35"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3"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5" xfId="0" applyFont="1" applyFill="1" applyBorder="1" applyAlignment="1" applyProtection="1">
      <alignment horizontal="left" vertical="center" wrapText="1"/>
    </xf>
    <xf numFmtId="0" fontId="6" fillId="11" borderId="1" xfId="9" quotePrefix="1" applyFont="1" applyFill="1" applyBorder="1" applyAlignment="1" applyProtection="1">
      <alignment horizontal="center" vertical="center" wrapText="1"/>
    </xf>
    <xf numFmtId="0" fontId="6" fillId="33" borderId="1" xfId="11" quotePrefix="1" applyFont="1" applyFill="1" applyBorder="1" applyAlignment="1" applyProtection="1">
      <alignment horizontal="center" vertical="center" wrapText="1"/>
    </xf>
    <xf numFmtId="0" fontId="7" fillId="7" borderId="1" xfId="0" applyFont="1" applyFill="1" applyBorder="1" applyAlignment="1" applyProtection="1">
      <alignment horizontal="left" vertical="center" wrapText="1"/>
    </xf>
    <xf numFmtId="0" fontId="6" fillId="11" borderId="1" xfId="12" applyFont="1" applyFill="1" applyBorder="1" applyAlignment="1" applyProtection="1">
      <alignment vertical="center" wrapText="1"/>
    </xf>
    <xf numFmtId="0" fontId="6" fillId="29" borderId="1" xfId="12" applyFont="1" applyFill="1" applyBorder="1" applyAlignment="1" applyProtection="1">
      <alignment vertical="center" wrapText="1"/>
    </xf>
    <xf numFmtId="0" fontId="3" fillId="11" borderId="1" xfId="12" applyFont="1" applyFill="1" applyBorder="1" applyAlignment="1" applyProtection="1">
      <alignment vertical="center" wrapText="1"/>
    </xf>
    <xf numFmtId="0" fontId="3" fillId="29" borderId="1" xfId="12"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6" fontId="6" fillId="32" borderId="1" xfId="10" applyNumberFormat="1" applyFont="1" applyFill="1" applyBorder="1" applyAlignment="1" applyProtection="1">
      <alignment vertical="center"/>
    </xf>
    <xf numFmtId="176" fontId="6" fillId="35" borderId="1" xfId="10" applyNumberFormat="1" applyFont="1" applyFill="1" applyBorder="1" applyAlignment="1" applyProtection="1">
      <alignment vertical="center"/>
    </xf>
    <xf numFmtId="49" fontId="6" fillId="11" borderId="1" xfId="9" quotePrefix="1" applyNumberFormat="1" applyFont="1" applyFill="1" applyBorder="1" applyAlignment="1" applyProtection="1">
      <alignment horizontal="center" vertical="center" wrapText="1"/>
    </xf>
    <xf numFmtId="49" fontId="8" fillId="6" borderId="0" xfId="2" applyNumberFormat="1" applyFont="1" applyFill="1" applyAlignment="1" applyProtection="1">
      <alignment horizontal="center" vertical="center" wrapText="1"/>
      <protection locked="0"/>
    </xf>
    <xf numFmtId="49" fontId="8" fillId="6" borderId="0" xfId="2" quotePrefix="1" applyNumberFormat="1" applyFont="1" applyFill="1" applyAlignment="1" applyProtection="1">
      <alignment horizontal="center" vertical="center" wrapText="1"/>
      <protection locked="0"/>
    </xf>
    <xf numFmtId="0" fontId="10"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49" fontId="14" fillId="0" borderId="0" xfId="5" quotePrefix="1" applyNumberFormat="1" applyFont="1" applyBorder="1" applyAlignment="1" applyProtection="1">
      <alignment horizontal="left" vertical="center"/>
      <protection locked="0"/>
    </xf>
    <xf numFmtId="0" fontId="22" fillId="0" borderId="0" xfId="7" applyFont="1"/>
    <xf numFmtId="0" fontId="10" fillId="0" borderId="0" xfId="4" applyFill="1" applyAlignment="1" applyProtection="1">
      <alignment horizontal="left" vertical="center"/>
    </xf>
    <xf numFmtId="172" fontId="6" fillId="30" borderId="0" xfId="7" applyNumberFormat="1" applyFill="1" applyAlignment="1">
      <alignment horizontal="left"/>
    </xf>
    <xf numFmtId="0" fontId="6" fillId="30" borderId="0" xfId="7" applyFill="1" applyAlignment="1">
      <alignment horizontal="left" vertical="center"/>
    </xf>
    <xf numFmtId="177" fontId="3" fillId="31" borderId="4" xfId="16" applyNumberFormat="1" applyFill="1" applyBorder="1" applyAlignment="1" applyProtection="1">
      <alignment vertical="center"/>
    </xf>
    <xf numFmtId="177" fontId="3" fillId="31" borderId="1" xfId="16" applyNumberFormat="1" applyFill="1" applyBorder="1" applyAlignment="1" applyProtection="1">
      <alignment vertical="center"/>
    </xf>
    <xf numFmtId="174" fontId="3" fillId="31" borderId="1" xfId="16" applyNumberFormat="1" applyFill="1" applyBorder="1" applyAlignment="1" applyProtection="1">
      <alignment vertical="center"/>
    </xf>
    <xf numFmtId="174" fontId="3" fillId="34" borderId="1" xfId="17" applyNumberFormat="1" applyFill="1" applyBorder="1" applyAlignment="1" applyProtection="1">
      <alignment vertical="center"/>
    </xf>
    <xf numFmtId="175" fontId="3" fillId="31" borderId="1" xfId="16" applyNumberFormat="1" applyFill="1" applyBorder="1" applyAlignment="1" applyProtection="1">
      <alignment vertical="center"/>
      <protection locked="0"/>
    </xf>
    <xf numFmtId="175" fontId="6" fillId="31" borderId="1" xfId="16" applyNumberFormat="1" applyFont="1" applyFill="1" applyBorder="1" applyAlignment="1" applyProtection="1">
      <alignment vertical="center"/>
      <protection locked="0"/>
    </xf>
    <xf numFmtId="175" fontId="6" fillId="34" borderId="1" xfId="16" applyNumberFormat="1" applyFont="1" applyFill="1" applyBorder="1" applyAlignment="1" applyProtection="1">
      <alignment vertical="center"/>
      <protection locked="0"/>
    </xf>
    <xf numFmtId="176" fontId="3" fillId="31" borderId="1" xfId="16" applyNumberFormat="1" applyFill="1" applyBorder="1" applyAlignment="1" applyProtection="1">
      <alignment vertical="center"/>
    </xf>
    <xf numFmtId="176" fontId="3" fillId="34" borderId="1" xfId="16" applyNumberFormat="1" applyFill="1" applyBorder="1" applyAlignment="1" applyProtection="1">
      <alignment vertical="center"/>
    </xf>
    <xf numFmtId="0" fontId="10" fillId="0" borderId="0" xfId="4" applyAlignment="1" applyProtection="1">
      <alignment horizontal="left" vertical="top" wrapText="1"/>
    </xf>
    <xf numFmtId="0" fontId="23" fillId="17" borderId="0" xfId="7" applyFont="1" applyFill="1"/>
    <xf numFmtId="0" fontId="24" fillId="2" borderId="0" xfId="0" applyFont="1" applyFill="1" applyAlignment="1">
      <alignment vertical="center"/>
    </xf>
    <xf numFmtId="0" fontId="25" fillId="2" borderId="0" xfId="4" applyFont="1" applyFill="1" applyAlignment="1" applyProtection="1">
      <alignment vertical="center"/>
      <protection hidden="1"/>
    </xf>
    <xf numFmtId="0" fontId="24" fillId="2" borderId="7" xfId="7" quotePrefix="1" applyFont="1" applyFill="1" applyBorder="1" applyAlignment="1">
      <alignment vertical="center" wrapText="1"/>
    </xf>
    <xf numFmtId="0" fontId="24" fillId="2" borderId="0" xfId="0" applyFont="1" applyFill="1"/>
    <xf numFmtId="0" fontId="27" fillId="17" borderId="0" xfId="2" applyNumberFormat="1" applyFont="1" applyFill="1" applyBorder="1" applyAlignment="1">
      <alignment horizontal="center" vertical="center" wrapText="1"/>
    </xf>
    <xf numFmtId="0" fontId="24" fillId="17" borderId="0" xfId="0" applyFont="1" applyFill="1" applyBorder="1"/>
    <xf numFmtId="0" fontId="24" fillId="17" borderId="0" xfId="0" applyFont="1" applyFill="1" applyBorder="1" applyAlignment="1">
      <alignment vertical="center"/>
    </xf>
    <xf numFmtId="0" fontId="28" fillId="7" borderId="5" xfId="0" applyFont="1" applyFill="1" applyBorder="1" applyAlignment="1" applyProtection="1">
      <alignment vertical="center" wrapText="1"/>
      <protection locked="0"/>
    </xf>
    <xf numFmtId="0" fontId="29" fillId="18" borderId="1" xfId="0" applyFont="1" applyFill="1" applyBorder="1" applyAlignment="1" applyProtection="1">
      <alignment horizontal="center" vertical="center" wrapText="1"/>
      <protection locked="0"/>
    </xf>
    <xf numFmtId="0" fontId="29" fillId="20" borderId="1" xfId="0" applyFont="1" applyFill="1" applyBorder="1" applyAlignment="1" applyProtection="1">
      <alignment horizontal="center" vertical="center" wrapText="1"/>
      <protection locked="0"/>
    </xf>
    <xf numFmtId="0" fontId="29" fillId="21" borderId="1" xfId="0" applyFont="1" applyFill="1" applyBorder="1" applyAlignment="1" applyProtection="1">
      <alignment horizontal="center" vertical="center" wrapText="1"/>
      <protection locked="0"/>
    </xf>
    <xf numFmtId="0" fontId="28" fillId="22" borderId="1" xfId="0" applyFont="1" applyFill="1" applyBorder="1" applyAlignment="1" applyProtection="1">
      <alignment horizontal="center" vertical="center" wrapText="1"/>
      <protection locked="0"/>
    </xf>
    <xf numFmtId="0" fontId="28" fillId="0" borderId="5" xfId="0" applyFont="1" applyBorder="1" applyAlignment="1">
      <alignment vertical="center" wrapText="1"/>
    </xf>
    <xf numFmtId="0" fontId="24" fillId="0" borderId="5" xfId="0" applyFont="1" applyBorder="1" applyAlignment="1">
      <alignment horizontal="center" vertical="center" wrapText="1"/>
    </xf>
    <xf numFmtId="0" fontId="24" fillId="0" borderId="1" xfId="0" applyFont="1" applyFill="1" applyBorder="1" applyAlignment="1">
      <alignment horizontal="center" vertical="center" wrapText="1"/>
    </xf>
    <xf numFmtId="178" fontId="24" fillId="4" borderId="1" xfId="0" applyNumberFormat="1" applyFont="1" applyFill="1" applyBorder="1" applyAlignment="1">
      <alignment horizontal="center" vertical="center" wrapText="1"/>
    </xf>
    <xf numFmtId="0" fontId="28" fillId="0" borderId="1" xfId="0" applyFont="1" applyBorder="1" applyAlignment="1">
      <alignment vertical="center" wrapText="1"/>
    </xf>
    <xf numFmtId="0" fontId="28" fillId="7" borderId="1" xfId="0" quotePrefix="1"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1" xfId="7" quotePrefix="1" applyFont="1" applyFill="1" applyBorder="1" applyAlignment="1">
      <alignment horizontal="center" vertical="center" wrapText="1"/>
    </xf>
    <xf numFmtId="0" fontId="28" fillId="7" borderId="1" xfId="0" applyFont="1" applyFill="1" applyBorder="1" applyAlignment="1" applyProtection="1">
      <alignment vertical="center" wrapText="1"/>
      <protection locked="0"/>
    </xf>
    <xf numFmtId="0" fontId="30" fillId="8" borderId="1" xfId="0" applyNumberFormat="1" applyFont="1" applyFill="1" applyBorder="1" applyAlignment="1" applyProtection="1">
      <alignment horizontal="center" vertical="center" wrapText="1"/>
      <protection locked="0"/>
    </xf>
    <xf numFmtId="0" fontId="30" fillId="17" borderId="1" xfId="0" applyNumberFormat="1" applyFont="1" applyFill="1" applyBorder="1" applyAlignment="1" applyProtection="1">
      <alignment horizontal="center" vertical="center" wrapText="1"/>
      <protection locked="0"/>
    </xf>
    <xf numFmtId="184" fontId="31" fillId="18" borderId="1" xfId="0" applyNumberFormat="1" applyFont="1" applyFill="1" applyBorder="1" applyAlignment="1" applyProtection="1">
      <alignment horizontal="center" vertical="center"/>
      <protection locked="0"/>
    </xf>
    <xf numFmtId="184" fontId="30" fillId="19" borderId="1" xfId="0" applyNumberFormat="1" applyFont="1" applyFill="1" applyBorder="1" applyAlignment="1" applyProtection="1">
      <alignment horizontal="center" vertical="center"/>
      <protection locked="0"/>
    </xf>
    <xf numFmtId="184" fontId="31" fillId="20" borderId="1" xfId="0" applyNumberFormat="1" applyFont="1" applyFill="1" applyBorder="1" applyAlignment="1" applyProtection="1">
      <alignment horizontal="center" vertical="center"/>
      <protection locked="0"/>
    </xf>
    <xf numFmtId="164" fontId="30" fillId="10" borderId="1" xfId="0" applyNumberFormat="1" applyFont="1" applyFill="1" applyBorder="1" applyAlignment="1" applyProtection="1">
      <alignment horizontal="center" vertical="center"/>
      <protection locked="0"/>
    </xf>
    <xf numFmtId="185" fontId="30" fillId="3" borderId="1" xfId="0" applyNumberFormat="1" applyFont="1" applyFill="1" applyBorder="1" applyAlignment="1" applyProtection="1">
      <alignment horizontal="center" vertical="center"/>
      <protection locked="0"/>
    </xf>
    <xf numFmtId="184" fontId="30" fillId="3" borderId="1" xfId="0" applyNumberFormat="1" applyFont="1" applyFill="1" applyBorder="1" applyAlignment="1" applyProtection="1">
      <alignment horizontal="center" vertical="center"/>
      <protection locked="0"/>
    </xf>
    <xf numFmtId="0" fontId="30" fillId="8" borderId="1" xfId="0" applyFont="1" applyFill="1" applyBorder="1" applyAlignment="1" applyProtection="1">
      <alignment horizontal="center" vertical="center" wrapText="1"/>
      <protection locked="0"/>
    </xf>
    <xf numFmtId="173" fontId="30" fillId="9" borderId="1" xfId="0" applyNumberFormat="1" applyFont="1" applyFill="1" applyBorder="1" applyAlignment="1" applyProtection="1">
      <alignment horizontal="center" vertical="center"/>
      <protection locked="0"/>
    </xf>
    <xf numFmtId="183" fontId="31" fillId="21" borderId="1" xfId="0" applyNumberFormat="1" applyFont="1" applyFill="1" applyBorder="1" applyAlignment="1" applyProtection="1">
      <alignment horizontal="center" vertical="center"/>
      <protection locked="0"/>
    </xf>
    <xf numFmtId="183" fontId="30" fillId="22" borderId="1" xfId="0" applyNumberFormat="1" applyFont="1" applyFill="1" applyBorder="1" applyAlignment="1" applyProtection="1">
      <alignment horizontal="center" vertical="center"/>
      <protection locked="0"/>
    </xf>
    <xf numFmtId="183" fontId="31" fillId="20" borderId="1" xfId="0" applyNumberFormat="1" applyFont="1" applyFill="1" applyBorder="1" applyAlignment="1" applyProtection="1">
      <alignment horizontal="center" vertical="center"/>
      <protection locked="0"/>
    </xf>
    <xf numFmtId="0" fontId="24" fillId="2" borderId="0" xfId="0" applyFont="1" applyFill="1" applyAlignment="1">
      <alignment horizontal="center" vertical="center"/>
    </xf>
    <xf numFmtId="2" fontId="24" fillId="2" borderId="0" xfId="0" applyNumberFormat="1" applyFont="1" applyFill="1" applyAlignment="1">
      <alignment horizontal="center" vertical="center"/>
    </xf>
    <xf numFmtId="164" fontId="24" fillId="2" borderId="0" xfId="0" applyNumberFormat="1" applyFont="1" applyFill="1" applyAlignment="1">
      <alignment horizontal="center" vertical="center"/>
    </xf>
    <xf numFmtId="165" fontId="24" fillId="2" borderId="0" xfId="0" applyNumberFormat="1" applyFont="1" applyFill="1" applyAlignment="1">
      <alignment horizontal="center" vertical="center"/>
    </xf>
    <xf numFmtId="0" fontId="25" fillId="2" borderId="0" xfId="4" applyFont="1" applyFill="1" applyAlignment="1" applyProtection="1">
      <alignment vertical="center"/>
    </xf>
    <xf numFmtId="0" fontId="24" fillId="2" borderId="0" xfId="7" applyFont="1" applyFill="1" applyAlignment="1">
      <alignment vertical="center"/>
    </xf>
    <xf numFmtId="0" fontId="32" fillId="2" borderId="0" xfId="7" applyFont="1" applyFill="1" applyAlignment="1">
      <alignment vertical="center"/>
    </xf>
    <xf numFmtId="0" fontId="32" fillId="17" borderId="0" xfId="7" applyFont="1" applyFill="1" applyBorder="1" applyAlignment="1">
      <alignment vertical="center"/>
    </xf>
    <xf numFmtId="0" fontId="28" fillId="7" borderId="1" xfId="7" applyFont="1" applyFill="1" applyBorder="1" applyAlignment="1">
      <alignment horizontal="center" vertical="center" wrapText="1"/>
    </xf>
    <xf numFmtId="49" fontId="33" fillId="7" borderId="1" xfId="7" applyNumberFormat="1"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33" fillId="7" borderId="1" xfId="7" quotePrefix="1" applyNumberFormat="1" applyFont="1" applyFill="1" applyBorder="1" applyAlignment="1">
      <alignment horizontal="center" vertical="center" wrapText="1"/>
    </xf>
    <xf numFmtId="0" fontId="34" fillId="9" borderId="1" xfId="0" quotePrefix="1" applyNumberFormat="1" applyFont="1" applyFill="1" applyBorder="1" applyAlignment="1" applyProtection="1">
      <alignment horizontal="left" vertical="center" wrapText="1"/>
      <protection locked="0"/>
    </xf>
    <xf numFmtId="0" fontId="24" fillId="9" borderId="1" xfId="7" applyNumberFormat="1" applyFont="1" applyFill="1" applyBorder="1" applyAlignment="1">
      <alignment horizontal="center" vertical="center" wrapText="1"/>
    </xf>
    <xf numFmtId="1" fontId="24" fillId="9" borderId="1" xfId="7" applyNumberFormat="1" applyFont="1" applyFill="1" applyBorder="1" applyAlignment="1" applyProtection="1">
      <alignment horizontal="center" vertical="center" wrapText="1"/>
      <protection locked="0"/>
    </xf>
    <xf numFmtId="0" fontId="34" fillId="9" borderId="1" xfId="0" applyNumberFormat="1" applyFont="1" applyFill="1" applyBorder="1" applyAlignment="1" applyProtection="1">
      <alignment horizontal="left" vertical="center" wrapText="1"/>
      <protection locked="0"/>
    </xf>
    <xf numFmtId="179" fontId="24" fillId="9" borderId="1" xfId="7" applyNumberFormat="1" applyFont="1" applyFill="1" applyBorder="1" applyAlignment="1">
      <alignment horizontal="center" vertical="center" wrapText="1"/>
    </xf>
    <xf numFmtId="179" fontId="24" fillId="9" borderId="1" xfId="7" applyNumberFormat="1" applyFont="1" applyFill="1" applyBorder="1" applyAlignment="1" applyProtection="1">
      <alignment horizontal="center" vertical="center" wrapText="1"/>
      <protection locked="0"/>
    </xf>
    <xf numFmtId="0" fontId="24" fillId="9" borderId="1" xfId="7" applyNumberFormat="1" applyFont="1" applyFill="1" applyBorder="1" applyAlignment="1" applyProtection="1">
      <alignment horizontal="left" vertical="center" wrapText="1"/>
      <protection locked="0"/>
    </xf>
    <xf numFmtId="180" fontId="35" fillId="12" borderId="1" xfId="7" applyNumberFormat="1" applyFont="1" applyFill="1" applyBorder="1" applyAlignment="1" applyProtection="1">
      <alignment horizontal="center" vertical="center"/>
      <protection locked="0"/>
    </xf>
    <xf numFmtId="181" fontId="35" fillId="12" borderId="1" xfId="7" applyNumberFormat="1" applyFont="1" applyFill="1" applyBorder="1" applyAlignment="1" applyProtection="1">
      <alignment horizontal="center" vertical="center"/>
      <protection locked="0"/>
    </xf>
    <xf numFmtId="180" fontId="35" fillId="9" borderId="1" xfId="7" applyNumberFormat="1" applyFont="1" applyFill="1" applyBorder="1" applyAlignment="1" applyProtection="1">
      <alignment horizontal="center" vertical="center"/>
      <protection locked="0"/>
    </xf>
    <xf numFmtId="181" fontId="35" fillId="9" borderId="1" xfId="7" applyNumberFormat="1" applyFont="1" applyFill="1" applyBorder="1" applyAlignment="1" applyProtection="1">
      <alignment horizontal="center" vertical="center"/>
      <protection locked="0"/>
    </xf>
    <xf numFmtId="0" fontId="24" fillId="2" borderId="0" xfId="7" applyFont="1" applyFill="1" applyAlignment="1">
      <alignment horizontal="center" vertical="center"/>
    </xf>
    <xf numFmtId="166" fontId="24" fillId="2" borderId="0" xfId="7" applyNumberFormat="1" applyFont="1" applyFill="1" applyAlignment="1">
      <alignment horizontal="center" vertical="center"/>
    </xf>
    <xf numFmtId="0" fontId="24" fillId="2" borderId="0" xfId="7" applyFont="1" applyFill="1"/>
    <xf numFmtId="0" fontId="28" fillId="17" borderId="3" xfId="0" applyFont="1" applyFill="1" applyBorder="1" applyAlignment="1">
      <alignment horizontal="left" vertical="center" wrapText="1"/>
    </xf>
    <xf numFmtId="0" fontId="24" fillId="17" borderId="3" xfId="0" applyFont="1" applyFill="1" applyBorder="1" applyAlignment="1">
      <alignment horizontal="center" vertical="center" wrapText="1"/>
    </xf>
    <xf numFmtId="0" fontId="24" fillId="17" borderId="7" xfId="0" applyFont="1" applyFill="1" applyBorder="1" applyAlignment="1">
      <alignment horizontal="center" vertical="center" wrapText="1"/>
    </xf>
    <xf numFmtId="0" fontId="27" fillId="17" borderId="7" xfId="2" applyNumberFormat="1" applyFont="1" applyFill="1" applyBorder="1" applyAlignment="1">
      <alignment horizontal="center" vertical="center" wrapText="1"/>
    </xf>
    <xf numFmtId="2" fontId="28" fillId="7" borderId="1" xfId="7" applyNumberFormat="1" applyFont="1" applyFill="1" applyBorder="1" applyAlignment="1">
      <alignment horizontal="center" vertical="center" wrapText="1"/>
    </xf>
    <xf numFmtId="0" fontId="34" fillId="9" borderId="1" xfId="7" applyNumberFormat="1" applyFont="1" applyFill="1" applyBorder="1" applyAlignment="1" applyProtection="1">
      <alignment horizontal="left" vertical="center" wrapText="1"/>
    </xf>
    <xf numFmtId="0" fontId="24" fillId="9" borderId="1" xfId="7" applyNumberFormat="1" applyFont="1" applyFill="1" applyBorder="1" applyAlignment="1" applyProtection="1">
      <alignment horizontal="center" vertical="center" wrapText="1"/>
    </xf>
    <xf numFmtId="1" fontId="24" fillId="9" borderId="1" xfId="7" applyNumberFormat="1" applyFont="1" applyFill="1" applyBorder="1" applyAlignment="1" applyProtection="1">
      <alignment horizontal="center" vertical="center" wrapText="1"/>
    </xf>
    <xf numFmtId="0" fontId="24" fillId="9" borderId="1" xfId="7" applyNumberFormat="1" applyFont="1" applyFill="1" applyBorder="1" applyAlignment="1" applyProtection="1">
      <alignment horizontal="left" vertical="center" wrapText="1"/>
    </xf>
    <xf numFmtId="180" fontId="35" fillId="12" borderId="1" xfId="7" applyNumberFormat="1" applyFont="1" applyFill="1" applyBorder="1" applyAlignment="1" applyProtection="1">
      <alignment horizontal="center" vertical="center"/>
    </xf>
    <xf numFmtId="181" fontId="35" fillId="12" borderId="1" xfId="8" applyNumberFormat="1" applyFont="1" applyFill="1" applyBorder="1" applyAlignment="1" applyProtection="1">
      <alignment horizontal="center" vertical="center"/>
    </xf>
    <xf numFmtId="181" fontId="35" fillId="12" borderId="1" xfId="7" applyNumberFormat="1" applyFont="1" applyFill="1" applyBorder="1" applyAlignment="1" applyProtection="1">
      <alignment horizontal="center" vertical="center"/>
    </xf>
    <xf numFmtId="1" fontId="34" fillId="9" borderId="1" xfId="7" applyNumberFormat="1" applyFont="1" applyFill="1" applyBorder="1" applyAlignment="1" applyProtection="1">
      <alignment horizontal="left" vertical="center" wrapText="1"/>
    </xf>
    <xf numFmtId="180" fontId="35" fillId="23" borderId="1" xfId="7" applyNumberFormat="1" applyFont="1" applyFill="1" applyBorder="1" applyAlignment="1" applyProtection="1">
      <alignment horizontal="center" vertical="center"/>
    </xf>
    <xf numFmtId="181" fontId="35" fillId="23" borderId="1" xfId="8" applyNumberFormat="1" applyFont="1" applyFill="1" applyBorder="1" applyAlignment="1" applyProtection="1">
      <alignment horizontal="center" vertical="center"/>
    </xf>
    <xf numFmtId="181" fontId="35" fillId="23" borderId="1" xfId="7" applyNumberFormat="1" applyFont="1" applyFill="1" applyBorder="1" applyAlignment="1" applyProtection="1">
      <alignment horizontal="center" vertical="center"/>
    </xf>
    <xf numFmtId="0" fontId="25" fillId="17" borderId="0" xfId="4" applyFont="1" applyFill="1" applyAlignment="1" applyProtection="1">
      <alignment vertical="center"/>
    </xf>
    <xf numFmtId="0" fontId="24" fillId="17" borderId="0" xfId="7" applyFont="1" applyFill="1" applyAlignment="1">
      <alignment horizontal="center" vertical="center"/>
    </xf>
    <xf numFmtId="0" fontId="24" fillId="17" borderId="0" xfId="7" applyFont="1" applyFill="1" applyAlignment="1">
      <alignment vertical="center"/>
    </xf>
    <xf numFmtId="166" fontId="24" fillId="17" borderId="0" xfId="7" applyNumberFormat="1" applyFont="1" applyFill="1" applyAlignment="1">
      <alignment horizontal="center" vertical="center"/>
    </xf>
    <xf numFmtId="0" fontId="24" fillId="17" borderId="0" xfId="7" applyFont="1" applyFill="1"/>
    <xf numFmtId="0" fontId="24" fillId="0" borderId="1" xfId="7" quotePrefix="1" applyFont="1" applyBorder="1" applyAlignment="1">
      <alignment horizontal="left" vertical="top" wrapText="1"/>
    </xf>
    <xf numFmtId="0" fontId="28" fillId="7" borderId="1" xfId="7" applyFont="1" applyFill="1" applyBorder="1" applyAlignment="1" applyProtection="1">
      <alignment vertical="center" wrapText="1"/>
      <protection locked="0"/>
    </xf>
    <xf numFmtId="49" fontId="36" fillId="8" borderId="1" xfId="7" applyNumberFormat="1" applyFont="1" applyFill="1" applyBorder="1" applyAlignment="1" applyProtection="1">
      <alignment horizontal="center" vertical="center" wrapText="1"/>
      <protection locked="0"/>
    </xf>
    <xf numFmtId="0" fontId="36" fillId="4" borderId="1" xfId="7" applyFont="1" applyFill="1" applyBorder="1" applyAlignment="1" applyProtection="1">
      <alignment horizontal="center" vertical="center" wrapText="1"/>
      <protection locked="0"/>
    </xf>
    <xf numFmtId="167" fontId="24" fillId="9" borderId="1" xfId="7" applyNumberFormat="1" applyFont="1" applyFill="1" applyBorder="1" applyAlignment="1" applyProtection="1">
      <alignment horizontal="center" vertical="center"/>
      <protection locked="0"/>
    </xf>
    <xf numFmtId="168" fontId="24" fillId="10" borderId="1" xfId="7" applyNumberFormat="1" applyFont="1" applyFill="1" applyBorder="1" applyAlignment="1" applyProtection="1">
      <alignment horizontal="center" vertical="center"/>
      <protection locked="0"/>
    </xf>
    <xf numFmtId="169" fontId="24" fillId="3" borderId="1" xfId="7" applyNumberFormat="1" applyFont="1" applyFill="1" applyBorder="1" applyAlignment="1" applyProtection="1">
      <alignment horizontal="center" vertical="center"/>
      <protection locked="0"/>
    </xf>
    <xf numFmtId="0" fontId="27" fillId="17" borderId="0" xfId="2" applyNumberFormat="1" applyFont="1" applyFill="1" applyBorder="1" applyAlignment="1" applyProtection="1">
      <alignment horizontal="center" vertical="center" wrapText="1"/>
    </xf>
    <xf numFmtId="0" fontId="27" fillId="17" borderId="0" xfId="2" applyNumberFormat="1" applyFont="1" applyFill="1" applyBorder="1" applyAlignment="1">
      <alignment vertical="center" wrapText="1"/>
    </xf>
    <xf numFmtId="173" fontId="30" fillId="19" borderId="2" xfId="0" applyNumberFormat="1" applyFont="1" applyFill="1" applyBorder="1" applyAlignment="1" applyProtection="1">
      <alignment horizontal="center" vertical="center" wrapText="1"/>
      <protection locked="0"/>
    </xf>
    <xf numFmtId="0" fontId="27" fillId="17" borderId="11" xfId="2" applyNumberFormat="1" applyFont="1" applyFill="1" applyBorder="1" applyAlignment="1">
      <alignment horizontal="center" vertical="center" wrapText="1"/>
    </xf>
    <xf numFmtId="0" fontId="28" fillId="17" borderId="0" xfId="0" applyFont="1" applyFill="1" applyBorder="1" applyAlignment="1">
      <alignment horizontal="left" vertical="center" wrapText="1"/>
    </xf>
    <xf numFmtId="0" fontId="24" fillId="17" borderId="0" xfId="0" applyFont="1" applyFill="1" applyBorder="1" applyAlignment="1">
      <alignment horizontal="left" vertical="center" wrapText="1"/>
    </xf>
    <xf numFmtId="0" fontId="28" fillId="7" borderId="1" xfId="0" quotePrefix="1" applyFont="1" applyFill="1" applyBorder="1" applyAlignment="1" applyProtection="1">
      <alignment horizontal="center" vertical="center" wrapText="1"/>
    </xf>
    <xf numFmtId="0" fontId="28" fillId="7" borderId="1" xfId="0" applyFont="1" applyFill="1" applyBorder="1" applyAlignment="1" applyProtection="1">
      <alignment horizontal="center" vertical="center" wrapText="1"/>
    </xf>
    <xf numFmtId="0" fontId="28" fillId="11" borderId="1" xfId="0" applyFont="1" applyFill="1" applyBorder="1" applyAlignment="1" applyProtection="1">
      <alignment vertical="center" wrapText="1"/>
    </xf>
    <xf numFmtId="0" fontId="39" fillId="0" borderId="1" xfId="1" applyFont="1" applyFill="1" applyBorder="1" applyAlignment="1" applyProtection="1">
      <alignment horizontal="center" vertical="center" wrapText="1"/>
    </xf>
    <xf numFmtId="2" fontId="30" fillId="10" borderId="1" xfId="0" applyNumberFormat="1" applyFont="1" applyFill="1" applyBorder="1" applyAlignment="1" applyProtection="1">
      <alignment horizontal="center" vertical="center"/>
      <protection locked="0"/>
    </xf>
    <xf numFmtId="0" fontId="28" fillId="7" borderId="1" xfId="0" applyFont="1" applyFill="1" applyBorder="1" applyAlignment="1" applyProtection="1">
      <alignment vertical="center" wrapText="1"/>
    </xf>
    <xf numFmtId="0" fontId="25" fillId="17" borderId="0" xfId="4" applyFont="1" applyFill="1" applyBorder="1" applyAlignment="1" applyProtection="1">
      <alignment vertical="center"/>
    </xf>
    <xf numFmtId="0" fontId="28" fillId="7" borderId="5" xfId="7" applyFont="1" applyFill="1" applyBorder="1" applyAlignment="1" applyProtection="1">
      <alignment horizontal="center" vertical="center" wrapText="1"/>
      <protection locked="0"/>
    </xf>
    <xf numFmtId="0" fontId="28" fillId="7" borderId="1" xfId="7" applyFont="1" applyFill="1" applyBorder="1" applyAlignment="1" applyProtection="1">
      <alignment horizontal="center" vertical="center" wrapText="1"/>
      <protection locked="0"/>
    </xf>
    <xf numFmtId="0" fontId="24" fillId="17" borderId="0" xfId="7" applyFont="1" applyFill="1" applyBorder="1"/>
    <xf numFmtId="49" fontId="24" fillId="9" borderId="1" xfId="7" quotePrefix="1" applyNumberFormat="1" applyFont="1" applyFill="1" applyBorder="1" applyAlignment="1" applyProtection="1">
      <alignment horizontal="left" vertical="center" wrapText="1"/>
      <protection locked="0"/>
    </xf>
    <xf numFmtId="49" fontId="24" fillId="9" borderId="1" xfId="7" applyNumberFormat="1" applyFont="1" applyFill="1" applyBorder="1" applyAlignment="1" applyProtection="1">
      <alignment horizontal="left" vertical="center" wrapText="1"/>
      <protection locked="0"/>
    </xf>
    <xf numFmtId="170" fontId="35" fillId="12" borderId="1" xfId="7" applyNumberFormat="1" applyFont="1" applyFill="1" applyBorder="1" applyAlignment="1" applyProtection="1">
      <alignment horizontal="center" vertical="center"/>
      <protection locked="0"/>
    </xf>
    <xf numFmtId="171" fontId="35" fillId="12" borderId="1" xfId="7" applyNumberFormat="1" applyFont="1" applyFill="1" applyBorder="1" applyAlignment="1" applyProtection="1">
      <alignment horizontal="center" vertical="center"/>
      <protection locked="0"/>
    </xf>
    <xf numFmtId="170" fontId="35" fillId="9" borderId="1" xfId="7" applyNumberFormat="1" applyFont="1" applyFill="1" applyBorder="1" applyAlignment="1" applyProtection="1">
      <alignment horizontal="center" vertical="center"/>
      <protection locked="0"/>
    </xf>
    <xf numFmtId="171" fontId="35" fillId="9" borderId="1" xfId="7" applyNumberFormat="1" applyFont="1" applyFill="1" applyBorder="1" applyAlignment="1" applyProtection="1">
      <alignment horizontal="center" vertical="center"/>
      <protection locked="0"/>
    </xf>
    <xf numFmtId="0" fontId="28" fillId="13" borderId="1" xfId="7" quotePrefix="1" applyFont="1" applyFill="1" applyBorder="1" applyAlignment="1">
      <alignment horizontal="center" vertical="center" wrapText="1"/>
    </xf>
    <xf numFmtId="0" fontId="28" fillId="16" borderId="1" xfId="7" quotePrefix="1" applyFont="1" applyFill="1" applyBorder="1" applyAlignment="1">
      <alignment horizontal="center" vertical="center" wrapText="1"/>
    </xf>
    <xf numFmtId="49" fontId="24" fillId="9" borderId="1" xfId="7" applyNumberFormat="1" applyFont="1" applyFill="1" applyBorder="1" applyAlignment="1" applyProtection="1">
      <alignment horizontal="left" vertical="top" wrapText="1"/>
      <protection locked="0"/>
    </xf>
    <xf numFmtId="49" fontId="24" fillId="14" borderId="1" xfId="7" applyNumberFormat="1" applyFont="1" applyFill="1" applyBorder="1" applyAlignment="1" applyProtection="1">
      <alignment horizontal="left" vertical="top" wrapText="1"/>
      <protection locked="0"/>
    </xf>
    <xf numFmtId="170" fontId="35" fillId="14" borderId="1" xfId="7" applyNumberFormat="1" applyFont="1" applyFill="1" applyBorder="1" applyAlignment="1" applyProtection="1">
      <alignment horizontal="center" vertical="center"/>
      <protection locked="0"/>
    </xf>
    <xf numFmtId="171" fontId="35" fillId="14" borderId="1" xfId="7" applyNumberFormat="1" applyFont="1" applyFill="1" applyBorder="1" applyAlignment="1" applyProtection="1">
      <alignment horizontal="center" vertical="center"/>
      <protection locked="0"/>
    </xf>
    <xf numFmtId="171" fontId="35" fillId="15" borderId="1" xfId="7" applyNumberFormat="1" applyFont="1" applyFill="1" applyBorder="1" applyAlignment="1" applyProtection="1">
      <alignment horizontal="center" vertical="center"/>
      <protection locked="0"/>
    </xf>
    <xf numFmtId="0" fontId="24" fillId="2" borderId="0" xfId="7" quotePrefix="1" applyFont="1" applyFill="1" applyBorder="1" applyAlignment="1">
      <alignment horizontal="center" vertical="center" wrapText="1"/>
    </xf>
    <xf numFmtId="164" fontId="30" fillId="9" borderId="1" xfId="0" applyNumberFormat="1" applyFont="1" applyFill="1" applyBorder="1" applyAlignment="1" applyProtection="1">
      <alignment horizontal="center" vertical="center"/>
      <protection locked="0"/>
    </xf>
    <xf numFmtId="166" fontId="24" fillId="2" borderId="0" xfId="0" applyNumberFormat="1" applyFont="1" applyFill="1" applyAlignment="1">
      <alignment horizontal="center" vertical="center"/>
    </xf>
    <xf numFmtId="0" fontId="32" fillId="2" borderId="0" xfId="0" applyFont="1" applyFill="1" applyAlignment="1">
      <alignment vertical="center"/>
    </xf>
    <xf numFmtId="0" fontId="28" fillId="7" borderId="1" xfId="0" applyFont="1" applyFill="1" applyBorder="1" applyAlignment="1" applyProtection="1">
      <alignment horizontal="center" vertical="center" wrapText="1"/>
      <protection locked="0"/>
    </xf>
    <xf numFmtId="0" fontId="24" fillId="2" borderId="1" xfId="0" applyFont="1" applyFill="1" applyBorder="1" applyAlignment="1">
      <alignment vertical="center"/>
    </xf>
    <xf numFmtId="0" fontId="24" fillId="2" borderId="1" xfId="0" applyFont="1" applyFill="1" applyBorder="1" applyAlignment="1">
      <alignment horizontal="center" vertical="center"/>
    </xf>
    <xf numFmtId="182" fontId="24" fillId="2" borderId="1" xfId="0" applyNumberFormat="1" applyFont="1" applyFill="1" applyBorder="1" applyAlignment="1">
      <alignment horizontal="center" vertical="center"/>
    </xf>
    <xf numFmtId="0" fontId="25" fillId="17" borderId="0" xfId="4" applyFont="1" applyFill="1" applyAlignment="1" applyProtection="1">
      <alignment horizontal="left" vertical="center"/>
    </xf>
    <xf numFmtId="0" fontId="24" fillId="17" borderId="0" xfId="7" applyFont="1" applyFill="1" applyAlignment="1"/>
    <xf numFmtId="0" fontId="28" fillId="7" borderId="1" xfId="7" applyFont="1" applyFill="1" applyBorder="1" applyAlignment="1" applyProtection="1">
      <alignment horizontal="center" vertical="center"/>
      <protection locked="0"/>
    </xf>
    <xf numFmtId="0" fontId="28" fillId="7" borderId="1" xfId="7" applyFont="1" applyFill="1" applyBorder="1" applyAlignment="1" applyProtection="1">
      <alignment vertical="center"/>
      <protection locked="0"/>
    </xf>
    <xf numFmtId="0" fontId="36" fillId="8" borderId="1" xfId="0" applyNumberFormat="1" applyFont="1" applyFill="1" applyBorder="1" applyAlignment="1" applyProtection="1">
      <alignment horizontal="center" vertical="center"/>
      <protection locked="0"/>
    </xf>
    <xf numFmtId="3" fontId="36" fillId="8" borderId="1" xfId="0" applyNumberFormat="1" applyFont="1" applyFill="1" applyBorder="1" applyAlignment="1" applyProtection="1">
      <alignment horizontal="center" vertical="center"/>
      <protection locked="0"/>
    </xf>
    <xf numFmtId="186" fontId="36" fillId="8" borderId="1" xfId="0" applyNumberFormat="1" applyFont="1" applyFill="1" applyBorder="1" applyAlignment="1" applyProtection="1">
      <alignment horizontal="center" vertical="center"/>
      <protection locked="0"/>
    </xf>
    <xf numFmtId="3" fontId="36" fillId="37" borderId="1" xfId="0" applyNumberFormat="1" applyFont="1" applyFill="1" applyBorder="1" applyAlignment="1" applyProtection="1">
      <alignment horizontal="center" vertical="center"/>
      <protection locked="0"/>
    </xf>
    <xf numFmtId="0" fontId="0" fillId="2" borderId="0" xfId="0" applyFill="1" applyAlignment="1">
      <alignment vertical="center"/>
    </xf>
    <xf numFmtId="0" fontId="0" fillId="17" borderId="0" xfId="0" applyFill="1"/>
    <xf numFmtId="0" fontId="0" fillId="17" borderId="0" xfId="0" applyFill="1" applyAlignment="1">
      <alignment horizontal="center"/>
    </xf>
    <xf numFmtId="43" fontId="0" fillId="17" borderId="0" xfId="19" applyFont="1" applyFill="1"/>
    <xf numFmtId="49" fontId="41" fillId="7" borderId="1" xfId="7" applyNumberFormat="1" applyFont="1" applyFill="1" applyBorder="1" applyAlignment="1">
      <alignment horizontal="center" vertical="center" wrapText="1"/>
    </xf>
    <xf numFmtId="0" fontId="24" fillId="9" borderId="1" xfId="7" applyNumberFormat="1" applyFont="1" applyFill="1" applyBorder="1" applyAlignment="1" applyProtection="1">
      <alignment horizontal="center" vertical="center" wrapText="1"/>
      <protection locked="0"/>
    </xf>
    <xf numFmtId="0" fontId="28" fillId="0" borderId="1" xfId="0" applyFont="1" applyBorder="1" applyAlignment="1">
      <alignment horizontal="left" vertical="center" wrapText="1"/>
    </xf>
    <xf numFmtId="0" fontId="24" fillId="0" borderId="1" xfId="0" applyFont="1" applyBorder="1" applyAlignment="1">
      <alignment horizontal="center" vertical="center" wrapText="1"/>
    </xf>
    <xf numFmtId="0" fontId="30" fillId="0" borderId="5" xfId="0" applyFont="1" applyBorder="1" applyAlignment="1">
      <alignment vertical="center" wrapText="1"/>
    </xf>
    <xf numFmtId="169" fontId="36" fillId="4" borderId="1" xfId="0" applyNumberFormat="1" applyFont="1" applyFill="1" applyBorder="1" applyAlignment="1">
      <alignment horizontal="center" vertical="center" wrapText="1"/>
    </xf>
    <xf numFmtId="0" fontId="36" fillId="0" borderId="5" xfId="0" applyFont="1" applyBorder="1" applyAlignment="1">
      <alignment horizontal="center" vertical="center" wrapText="1"/>
    </xf>
    <xf numFmtId="0" fontId="28" fillId="17" borderId="0" xfId="7" applyFont="1" applyFill="1" applyAlignment="1">
      <alignment vertical="top" wrapText="1"/>
    </xf>
    <xf numFmtId="0" fontId="24" fillId="17" borderId="0" xfId="7" applyFont="1" applyFill="1" applyAlignment="1">
      <alignment wrapText="1"/>
    </xf>
    <xf numFmtId="0" fontId="24" fillId="0" borderId="1" xfId="0" applyFont="1" applyBorder="1" applyAlignment="1">
      <alignment vertical="center" wrapText="1"/>
    </xf>
    <xf numFmtId="165" fontId="24" fillId="0" borderId="1" xfId="0" applyNumberFormat="1" applyFont="1" applyBorder="1" applyAlignment="1">
      <alignment horizontal="center" vertical="center"/>
    </xf>
    <xf numFmtId="0" fontId="24" fillId="0" borderId="0" xfId="0" applyFont="1"/>
    <xf numFmtId="0" fontId="24" fillId="0" borderId="1" xfId="0" applyFont="1" applyBorder="1" applyAlignment="1">
      <alignment horizontal="center" vertical="center"/>
    </xf>
    <xf numFmtId="0" fontId="24" fillId="17" borderId="0" xfId="0" applyFont="1" applyFill="1"/>
    <xf numFmtId="164" fontId="30" fillId="10" borderId="1" xfId="0" applyNumberFormat="1" applyFont="1" applyFill="1" applyBorder="1" applyAlignment="1">
      <alignment horizontal="center" vertical="center"/>
    </xf>
    <xf numFmtId="2" fontId="30" fillId="10" borderId="1" xfId="0" applyNumberFormat="1" applyFont="1" applyFill="1" applyBorder="1" applyAlignment="1">
      <alignment horizontal="center" vertical="center"/>
    </xf>
    <xf numFmtId="0" fontId="6" fillId="0" borderId="0" xfId="0" quotePrefix="1" applyFont="1" applyAlignment="1">
      <alignment horizontal="left" wrapText="1"/>
    </xf>
    <xf numFmtId="0" fontId="15" fillId="0" borderId="0" xfId="0" quotePrefix="1" applyNumberFormat="1" applyFont="1" applyAlignment="1" applyProtection="1">
      <alignment horizontal="left" vertical="top" wrapText="1"/>
    </xf>
    <xf numFmtId="0" fontId="11"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1" fillId="0" borderId="0" xfId="0" quotePrefix="1" applyNumberFormat="1" applyFont="1" applyFill="1" applyAlignment="1" applyProtection="1">
      <alignment horizontal="left" vertical="top" wrapText="1"/>
    </xf>
    <xf numFmtId="49" fontId="8" fillId="6" borderId="0" xfId="2" applyNumberFormat="1" applyFont="1" applyFill="1" applyAlignment="1" applyProtection="1">
      <alignment horizontal="center" vertical="center" wrapText="1"/>
      <protection locked="0"/>
    </xf>
    <xf numFmtId="49" fontId="8" fillId="6" borderId="0" xfId="2" applyNumberFormat="1" applyFont="1" applyFill="1" applyAlignment="1" applyProtection="1">
      <alignment horizontal="left" vertical="center" wrapText="1"/>
      <protection locked="0"/>
    </xf>
    <xf numFmtId="0" fontId="28" fillId="0" borderId="1" xfId="0" applyFont="1" applyBorder="1" applyAlignment="1">
      <alignment vertical="center" wrapText="1"/>
    </xf>
    <xf numFmtId="0" fontId="24" fillId="2" borderId="7" xfId="7" quotePrefix="1" applyFont="1" applyFill="1" applyBorder="1" applyAlignment="1">
      <alignment horizontal="center" vertical="center" wrapText="1"/>
    </xf>
    <xf numFmtId="0" fontId="26" fillId="17" borderId="12" xfId="14" quotePrefix="1" applyFont="1" applyFill="1" applyBorder="1" applyAlignment="1">
      <alignment horizontal="left" vertical="top" wrapText="1"/>
    </xf>
    <xf numFmtId="0" fontId="26" fillId="17" borderId="7" xfId="14" quotePrefix="1" applyFont="1" applyFill="1" applyBorder="1" applyAlignment="1">
      <alignment horizontal="left" vertical="top"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8" fillId="0" borderId="1" xfId="0" applyFont="1" applyBorder="1" applyAlignment="1">
      <alignment horizontal="left" vertical="center" wrapText="1"/>
    </xf>
    <xf numFmtId="0" fontId="27" fillId="6" borderId="1" xfId="2" applyNumberFormat="1" applyFont="1" applyFill="1" applyBorder="1" applyAlignment="1">
      <alignment horizontal="center" vertical="center" wrapText="1"/>
    </xf>
    <xf numFmtId="173" fontId="30" fillId="19" borderId="2" xfId="0" applyNumberFormat="1" applyFont="1" applyFill="1" applyBorder="1" applyAlignment="1" applyProtection="1">
      <alignment horizontal="center" vertical="center"/>
      <protection locked="0"/>
    </xf>
    <xf numFmtId="173" fontId="30" fillId="19" borderId="4" xfId="0" applyNumberFormat="1" applyFont="1" applyFill="1" applyBorder="1" applyAlignment="1" applyProtection="1">
      <alignment horizontal="center" vertical="center"/>
      <protection locked="0"/>
    </xf>
    <xf numFmtId="0" fontId="24" fillId="0" borderId="1" xfId="0" applyFont="1" applyBorder="1" applyAlignment="1">
      <alignment horizontal="center" vertical="center" wrapText="1"/>
    </xf>
    <xf numFmtId="0" fontId="28" fillId="7" borderId="2" xfId="0" applyFont="1" applyFill="1" applyBorder="1" applyAlignment="1" applyProtection="1">
      <alignment horizontal="center" vertical="center" wrapText="1"/>
      <protection locked="0"/>
    </xf>
    <xf numFmtId="0" fontId="28" fillId="7" borderId="4" xfId="0" applyFont="1" applyFill="1" applyBorder="1" applyAlignment="1" applyProtection="1">
      <alignment horizontal="center" vertical="center" wrapText="1"/>
      <protection locked="0"/>
    </xf>
    <xf numFmtId="178" fontId="24" fillId="4" borderId="2" xfId="0" applyNumberFormat="1" applyFont="1" applyFill="1" applyBorder="1" applyAlignment="1">
      <alignment horizontal="center" vertical="center" wrapText="1"/>
    </xf>
    <xf numFmtId="178" fontId="24" fillId="4" borderId="4" xfId="0" applyNumberFormat="1" applyFont="1" applyFill="1" applyBorder="1" applyAlignment="1">
      <alignment horizontal="center" vertical="center" wrapText="1"/>
    </xf>
    <xf numFmtId="0" fontId="24" fillId="2" borderId="7" xfId="7" quotePrefix="1" applyFont="1" applyFill="1" applyBorder="1" applyAlignment="1">
      <alignment horizontal="left" vertical="center" wrapText="1"/>
    </xf>
    <xf numFmtId="0" fontId="24" fillId="2" borderId="7" xfId="0" quotePrefix="1" applyFont="1" applyFill="1" applyBorder="1" applyAlignment="1">
      <alignment horizontal="left" vertical="center" wrapText="1"/>
    </xf>
    <xf numFmtId="0" fontId="28" fillId="7" borderId="10" xfId="0" applyFont="1" applyFill="1" applyBorder="1" applyAlignment="1" applyProtection="1">
      <alignment horizontal="center" vertical="center" wrapText="1"/>
      <protection locked="0"/>
    </xf>
    <xf numFmtId="0" fontId="28" fillId="7" borderId="0" xfId="0" applyFont="1" applyFill="1" applyBorder="1" applyAlignment="1" applyProtection="1">
      <alignment horizontal="center" vertical="center" wrapText="1"/>
      <protection locked="0"/>
    </xf>
    <xf numFmtId="0" fontId="29" fillId="18" borderId="1" xfId="0" applyFont="1" applyFill="1" applyBorder="1" applyAlignment="1" applyProtection="1">
      <alignment horizontal="center" vertical="center" wrapText="1"/>
      <protection locked="0"/>
    </xf>
    <xf numFmtId="0" fontId="27" fillId="6" borderId="2" xfId="2" applyNumberFormat="1" applyFont="1" applyFill="1" applyBorder="1" applyAlignment="1">
      <alignment horizontal="center" vertical="center" wrapText="1"/>
    </xf>
    <xf numFmtId="0" fontId="27" fillId="6" borderId="3" xfId="2" applyNumberFormat="1" applyFont="1" applyFill="1" applyBorder="1" applyAlignment="1">
      <alignment horizontal="center" vertical="center" wrapText="1"/>
    </xf>
    <xf numFmtId="0" fontId="27" fillId="6" borderId="4" xfId="2" applyNumberFormat="1" applyFont="1" applyFill="1" applyBorder="1" applyAlignment="1">
      <alignment horizontal="center" vertical="center" wrapText="1"/>
    </xf>
    <xf numFmtId="0" fontId="28" fillId="7" borderId="2" xfId="7" applyFont="1" applyFill="1" applyBorder="1" applyAlignment="1">
      <alignment horizontal="center" vertical="center" wrapText="1"/>
    </xf>
    <xf numFmtId="0" fontId="28" fillId="7" borderId="3" xfId="7" applyFont="1" applyFill="1" applyBorder="1" applyAlignment="1">
      <alignment horizontal="center" vertical="center" wrapText="1"/>
    </xf>
    <xf numFmtId="0" fontId="28" fillId="7" borderId="4" xfId="7" applyFont="1" applyFill="1" applyBorder="1" applyAlignment="1">
      <alignment horizontal="center" vertical="center" wrapText="1"/>
    </xf>
    <xf numFmtId="0" fontId="37" fillId="0" borderId="5" xfId="7" applyFont="1" applyBorder="1" applyAlignment="1">
      <alignment vertical="top" wrapText="1"/>
    </xf>
    <xf numFmtId="0" fontId="37" fillId="0" borderId="13" xfId="7" applyFont="1" applyBorder="1" applyAlignment="1">
      <alignment vertical="top" wrapText="1"/>
    </xf>
    <xf numFmtId="0" fontId="24" fillId="0" borderId="13" xfId="7" applyFont="1" applyBorder="1" applyAlignment="1">
      <alignment vertical="top" wrapText="1"/>
    </xf>
    <xf numFmtId="0" fontId="24" fillId="0" borderId="14" xfId="7" applyFont="1" applyBorder="1" applyAlignment="1">
      <alignment vertical="top" wrapText="1"/>
    </xf>
    <xf numFmtId="0" fontId="37" fillId="0" borderId="2" xfId="7" applyFont="1" applyBorder="1" applyAlignment="1">
      <alignment wrapText="1"/>
    </xf>
    <xf numFmtId="0" fontId="37" fillId="0" borderId="3" xfId="7" applyFont="1" applyBorder="1" applyAlignment="1">
      <alignment wrapText="1"/>
    </xf>
    <xf numFmtId="0" fontId="28" fillId="0" borderId="3" xfId="7" applyFont="1" applyBorder="1" applyAlignment="1"/>
    <xf numFmtId="0" fontId="28" fillId="0" borderId="4" xfId="7" applyFont="1" applyBorder="1" applyAlignment="1"/>
    <xf numFmtId="0" fontId="38" fillId="0" borderId="2" xfId="7" applyFont="1" applyBorder="1" applyAlignment="1">
      <alignment wrapText="1"/>
    </xf>
    <xf numFmtId="0" fontId="38" fillId="0" borderId="3" xfId="7" applyFont="1" applyBorder="1" applyAlignment="1">
      <alignment wrapText="1"/>
    </xf>
    <xf numFmtId="0" fontId="24" fillId="0" borderId="3" xfId="7" applyFont="1" applyBorder="1" applyAlignment="1"/>
    <xf numFmtId="0" fontId="24" fillId="0" borderId="4" xfId="7" applyFont="1" applyBorder="1" applyAlignment="1"/>
    <xf numFmtId="0" fontId="37" fillId="0" borderId="14" xfId="7" applyFont="1" applyBorder="1" applyAlignment="1">
      <alignment vertical="top" wrapText="1"/>
    </xf>
    <xf numFmtId="0" fontId="27" fillId="6" borderId="1" xfId="2" applyNumberFormat="1" applyFont="1" applyFill="1" applyBorder="1" applyAlignment="1" applyProtection="1">
      <alignment horizontal="center" vertical="center" wrapText="1"/>
    </xf>
    <xf numFmtId="0" fontId="24" fillId="0" borderId="1" xfId="0" applyFont="1" applyBorder="1" applyAlignment="1">
      <alignment horizontal="left"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7" borderId="3" xfId="0" applyFont="1" applyFill="1" applyBorder="1" applyAlignment="1" applyProtection="1">
      <alignment horizontal="center" vertical="center" wrapText="1"/>
      <protection locked="0"/>
    </xf>
    <xf numFmtId="0" fontId="24" fillId="0" borderId="7" xfId="7" applyFont="1" applyBorder="1" applyAlignment="1">
      <alignment horizontal="left" vertical="center" wrapText="1"/>
    </xf>
    <xf numFmtId="0" fontId="23" fillId="17" borderId="0" xfId="7" applyFont="1" applyFill="1" applyAlignment="1">
      <alignment horizontal="left" wrapText="1"/>
    </xf>
    <xf numFmtId="0" fontId="26" fillId="17" borderId="0" xfId="14" quotePrefix="1" applyFont="1" applyFill="1" applyBorder="1" applyAlignment="1">
      <alignment horizontal="left" vertical="top" wrapText="1"/>
    </xf>
    <xf numFmtId="0" fontId="28" fillId="7" borderId="5" xfId="7" applyFont="1" applyFill="1" applyBorder="1" applyAlignment="1" applyProtection="1">
      <alignment vertical="center" wrapText="1"/>
      <protection locked="0"/>
    </xf>
    <xf numFmtId="0" fontId="28" fillId="7" borderId="13" xfId="7" applyFont="1" applyFill="1" applyBorder="1" applyAlignment="1" applyProtection="1">
      <alignment vertical="center" wrapText="1"/>
      <protection locked="0"/>
    </xf>
    <xf numFmtId="0" fontId="28" fillId="7" borderId="14" xfId="7" applyFont="1" applyFill="1" applyBorder="1" applyAlignment="1" applyProtection="1">
      <alignment vertical="center" wrapText="1"/>
      <protection locked="0"/>
    </xf>
    <xf numFmtId="0" fontId="28" fillId="7" borderId="5" xfId="7" applyFont="1" applyFill="1" applyBorder="1" applyAlignment="1" applyProtection="1">
      <alignment vertical="center"/>
      <protection locked="0"/>
    </xf>
    <xf numFmtId="0" fontId="28" fillId="7" borderId="13" xfId="7" applyFont="1" applyFill="1" applyBorder="1" applyAlignment="1" applyProtection="1">
      <alignment vertical="center"/>
      <protection locked="0"/>
    </xf>
    <xf numFmtId="0" fontId="28" fillId="7" borderId="14" xfId="7" applyFont="1" applyFill="1" applyBorder="1" applyAlignment="1" applyProtection="1">
      <alignment vertical="center"/>
      <protection locked="0"/>
    </xf>
    <xf numFmtId="0" fontId="6" fillId="0" borderId="0" xfId="0" quotePrefix="1" applyFont="1" applyAlignment="1" applyProtection="1">
      <alignment horizontal="left"/>
    </xf>
    <xf numFmtId="0" fontId="7" fillId="7" borderId="2" xfId="0" applyFont="1" applyFill="1" applyBorder="1" applyAlignment="1" applyProtection="1">
      <alignment horizontal="left"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17" fillId="6" borderId="2" xfId="2" applyNumberFormat="1" applyFont="1" applyFill="1" applyBorder="1" applyAlignment="1" applyProtection="1">
      <alignment horizontal="center" vertical="center" wrapText="1"/>
    </xf>
    <xf numFmtId="0" fontId="17" fillId="6" borderId="3" xfId="2" applyNumberFormat="1" applyFont="1" applyFill="1" applyBorder="1" applyAlignment="1" applyProtection="1">
      <alignment horizontal="center" vertical="center" wrapText="1"/>
    </xf>
    <xf numFmtId="0" fontId="17" fillId="6" borderId="4" xfId="2" applyNumberFormat="1" applyFont="1" applyFill="1" applyBorder="1" applyAlignment="1" applyProtection="1">
      <alignment horizontal="center" vertical="center" wrapText="1"/>
    </xf>
    <xf numFmtId="0" fontId="17" fillId="6" borderId="2" xfId="2" applyNumberFormat="1" applyFont="1" applyFill="1" applyBorder="1" applyAlignment="1" applyProtection="1">
      <alignment horizontal="left" vertical="center" wrapText="1"/>
    </xf>
    <xf numFmtId="0" fontId="17" fillId="6" borderId="3" xfId="2" applyNumberFormat="1" applyFont="1" applyFill="1" applyBorder="1" applyAlignment="1" applyProtection="1">
      <alignment horizontal="left" vertical="center" wrapText="1"/>
    </xf>
    <xf numFmtId="0" fontId="17" fillId="6" borderId="4" xfId="2"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cellXfs>
  <cellStyles count="21">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xfId="19" builtinId="3"/>
    <cellStyle name="Comma 2" xfId="8" xr:uid="{00000000-0005-0000-0000-000007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E000000}"/>
    <cellStyle name="Normal" xfId="0" builtinId="0"/>
    <cellStyle name="Normal 2" xfId="7" xr:uid="{00000000-0005-0000-0000-000010000000}"/>
    <cellStyle name="Normal 3" xfId="13" xr:uid="{00000000-0005-0000-0000-000011000000}"/>
    <cellStyle name="Normal 3 2" xfId="20" xr:uid="{00000000-0005-0000-0000-000012000000}"/>
    <cellStyle name="Normal_Sheet1" xfId="1" xr:uid="{00000000-0005-0000-0000-000013000000}"/>
    <cellStyle name="Text_CEPATNEI" xfId="15" xr:uid="{00000000-0005-0000-0000-000014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90" zoomScaleNormal="90" zoomScaleSheetLayoutView="100" workbookViewId="0">
      <selection activeCell="B4" sqref="B4"/>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1"/>
      <c r="B1" s="1"/>
      <c r="C1" s="1"/>
      <c r="D1" s="1"/>
      <c r="E1" s="1"/>
    </row>
    <row r="2" spans="1:8" ht="16.5" x14ac:dyDescent="0.25">
      <c r="A2" s="47" t="s">
        <v>354</v>
      </c>
      <c r="B2" s="8"/>
      <c r="C2" s="8"/>
      <c r="D2" s="8"/>
      <c r="E2" s="8"/>
    </row>
    <row r="3" spans="1:8" ht="14" x14ac:dyDescent="0.25">
      <c r="A3" s="12"/>
      <c r="B3" s="43" t="s">
        <v>355</v>
      </c>
      <c r="C3" s="42" t="s">
        <v>356</v>
      </c>
      <c r="D3" s="42" t="s">
        <v>21</v>
      </c>
      <c r="E3" s="42" t="s">
        <v>20</v>
      </c>
    </row>
    <row r="4" spans="1:8" ht="14" x14ac:dyDescent="0.25">
      <c r="A4" s="9" t="s">
        <v>354</v>
      </c>
      <c r="B4" s="2" t="s">
        <v>650</v>
      </c>
      <c r="C4" s="2" t="s">
        <v>653</v>
      </c>
      <c r="D4" s="2" t="s">
        <v>654</v>
      </c>
      <c r="E4" s="2" t="s">
        <v>1236</v>
      </c>
    </row>
    <row r="5" spans="1:8" x14ac:dyDescent="0.25">
      <c r="A5" s="8"/>
      <c r="B5" s="8"/>
      <c r="C5" s="8"/>
      <c r="D5" s="8"/>
      <c r="E5" s="8"/>
    </row>
    <row r="6" spans="1:8" ht="16.5" x14ac:dyDescent="0.25">
      <c r="A6" s="11" t="s">
        <v>15</v>
      </c>
      <c r="B6" s="8"/>
      <c r="C6" s="8"/>
      <c r="D6" s="8"/>
      <c r="E6" s="8"/>
    </row>
    <row r="7" spans="1:8" ht="14" x14ac:dyDescent="0.25">
      <c r="A7" s="13" t="s">
        <v>16</v>
      </c>
      <c r="B7" s="223" t="s">
        <v>17</v>
      </c>
      <c r="C7" s="223"/>
      <c r="D7" s="223"/>
      <c r="E7" s="223"/>
    </row>
    <row r="8" spans="1:8" ht="30" customHeight="1" x14ac:dyDescent="0.25">
      <c r="A8" s="16" t="s">
        <v>452</v>
      </c>
      <c r="B8" s="218" t="s">
        <v>453</v>
      </c>
      <c r="C8" s="218"/>
      <c r="D8" s="218"/>
      <c r="E8" s="218"/>
    </row>
    <row r="9" spans="1:8" ht="30" customHeight="1" x14ac:dyDescent="0.25">
      <c r="A9" s="16" t="s">
        <v>263</v>
      </c>
      <c r="B9" s="21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Northern Powergrid (Northeast) Plc Licence area.</v>
      </c>
      <c r="C9" s="218"/>
      <c r="D9" s="218"/>
      <c r="E9" s="218"/>
    </row>
    <row r="10" spans="1:8" ht="30" customHeight="1" x14ac:dyDescent="0.25">
      <c r="A10" s="16" t="s">
        <v>264</v>
      </c>
      <c r="B10" s="218" t="s">
        <v>19</v>
      </c>
      <c r="C10" s="218"/>
      <c r="D10" s="218"/>
      <c r="E10" s="218"/>
    </row>
    <row r="11" spans="1:8" ht="61.5" customHeight="1" x14ac:dyDescent="0.25">
      <c r="A11" s="16" t="s">
        <v>265</v>
      </c>
      <c r="B11" s="21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Northern Powergrid (Northeast)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8"/>
      <c r="D11" s="218"/>
      <c r="E11" s="218"/>
      <c r="F11" s="217"/>
      <c r="G11" s="217"/>
      <c r="H11" s="217"/>
    </row>
    <row r="12" spans="1:8" ht="86.25" customHeight="1" x14ac:dyDescent="0.25">
      <c r="A12" s="16" t="s">
        <v>28</v>
      </c>
      <c r="B12" s="221" t="s">
        <v>368</v>
      </c>
      <c r="C12" s="221"/>
      <c r="D12" s="221"/>
      <c r="E12" s="221"/>
    </row>
    <row r="13" spans="1:8" ht="51" customHeight="1" x14ac:dyDescent="0.25">
      <c r="A13" s="16" t="s">
        <v>369</v>
      </c>
      <c r="B13" s="21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Northern Powergrid (Northeast) Plc Licence area.</v>
      </c>
      <c r="C13" s="218"/>
      <c r="D13" s="218"/>
      <c r="E13" s="218"/>
    </row>
    <row r="14" spans="1:8" ht="29.25" customHeight="1" x14ac:dyDescent="0.25">
      <c r="A14" s="61" t="s">
        <v>454</v>
      </c>
      <c r="B14" s="218" t="s">
        <v>455</v>
      </c>
      <c r="C14" s="218"/>
      <c r="D14" s="218"/>
      <c r="E14" s="218"/>
    </row>
    <row r="15" spans="1:8" ht="30" customHeight="1" x14ac:dyDescent="0.25">
      <c r="A15" s="16" t="s">
        <v>255</v>
      </c>
      <c r="B15" s="218" t="s">
        <v>338</v>
      </c>
      <c r="C15" s="218"/>
      <c r="D15" s="218"/>
      <c r="E15" s="218"/>
    </row>
    <row r="16" spans="1:8" ht="30" customHeight="1" x14ac:dyDescent="0.25">
      <c r="A16" s="16" t="s">
        <v>639</v>
      </c>
      <c r="B16" s="218" t="s">
        <v>640</v>
      </c>
      <c r="C16" s="218"/>
      <c r="D16" s="218"/>
      <c r="E16" s="218"/>
    </row>
    <row r="17" spans="1:5" ht="30" customHeight="1" x14ac:dyDescent="0.25">
      <c r="A17" s="16" t="s">
        <v>310</v>
      </c>
      <c r="B17" s="218" t="s">
        <v>309</v>
      </c>
      <c r="C17" s="218"/>
      <c r="D17" s="218"/>
      <c r="E17" s="218"/>
    </row>
    <row r="18" spans="1:5" x14ac:dyDescent="0.25">
      <c r="A18" s="8"/>
      <c r="B18" s="8"/>
      <c r="C18" s="8"/>
      <c r="D18" s="8"/>
      <c r="E18" s="8"/>
    </row>
    <row r="19" spans="1:5" ht="14" x14ac:dyDescent="0.25">
      <c r="A19" s="14" t="s">
        <v>26</v>
      </c>
      <c r="B19" s="8"/>
      <c r="C19" s="8"/>
      <c r="D19" s="8"/>
      <c r="E19" s="8"/>
    </row>
    <row r="20" spans="1:5" ht="14" x14ac:dyDescent="0.25">
      <c r="A20" s="13"/>
      <c r="B20" s="222"/>
      <c r="C20" s="222"/>
      <c r="D20" s="222"/>
      <c r="E20" s="222"/>
    </row>
    <row r="21" spans="1:5" ht="32.25" customHeight="1" x14ac:dyDescent="0.25">
      <c r="A21" s="219" t="s">
        <v>293</v>
      </c>
      <c r="B21" s="220"/>
      <c r="C21" s="220"/>
      <c r="D21" s="220"/>
      <c r="E21" s="220"/>
    </row>
    <row r="22" spans="1:5" x14ac:dyDescent="0.25">
      <c r="A22" s="8"/>
      <c r="B22" s="8"/>
      <c r="C22" s="8"/>
      <c r="D22" s="8"/>
      <c r="E22" s="8"/>
    </row>
    <row r="23" spans="1:5" ht="14" x14ac:dyDescent="0.25">
      <c r="A23" s="15" t="s">
        <v>27</v>
      </c>
      <c r="B23" s="8"/>
      <c r="C23" s="8"/>
      <c r="D23" s="8"/>
      <c r="E23" s="8"/>
    </row>
    <row r="24" spans="1:5" ht="14" x14ac:dyDescent="0.25">
      <c r="A24" s="10"/>
      <c r="B24" s="222"/>
      <c r="C24" s="222"/>
      <c r="D24" s="222"/>
      <c r="E24" s="222"/>
    </row>
    <row r="25" spans="1:5" ht="28.5" customHeight="1" x14ac:dyDescent="0.25">
      <c r="A25" s="219" t="s">
        <v>266</v>
      </c>
      <c r="B25" s="220"/>
      <c r="C25" s="220"/>
      <c r="D25" s="220"/>
      <c r="E25" s="220"/>
    </row>
    <row r="26" spans="1:5" ht="28.5" customHeight="1" x14ac:dyDescent="0.25">
      <c r="A26" s="216" t="s">
        <v>353</v>
      </c>
      <c r="B26" s="216"/>
      <c r="C26" s="216"/>
      <c r="D26" s="216"/>
      <c r="E26" s="216"/>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B15:E15"/>
    <mergeCell ref="A21:E21"/>
    <mergeCell ref="A25:E25"/>
    <mergeCell ref="B12:E12"/>
    <mergeCell ref="B14:E14"/>
    <mergeCell ref="B13:E13"/>
    <mergeCell ref="B17:E17"/>
    <mergeCell ref="B20:E20"/>
    <mergeCell ref="B24:E24"/>
    <mergeCell ref="B16:E16"/>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abSelected="1" zoomScaleNormal="100" zoomScaleSheetLayoutView="100" workbookViewId="0">
      <selection activeCell="D11" sqref="D11"/>
    </sheetView>
  </sheetViews>
  <sheetFormatPr defaultColWidth="9.1796875" defaultRowHeight="27.75" customHeight="1" x14ac:dyDescent="0.35"/>
  <cols>
    <col min="1" max="1" width="49" style="63" bestFit="1" customWidth="1"/>
    <col min="2" max="2" width="17.54296875" style="97" customWidth="1"/>
    <col min="3" max="3" width="7.54296875" style="63" customWidth="1"/>
    <col min="4" max="4" width="17.54296875" style="63" customWidth="1"/>
    <col min="5" max="7" width="17.54296875" style="97" customWidth="1"/>
    <col min="8" max="9" width="17.54296875" style="98" customWidth="1"/>
    <col min="10" max="10" width="17.54296875" style="99" customWidth="1"/>
    <col min="11" max="11" width="17.54296875" style="100" customWidth="1"/>
    <col min="12" max="12" width="1.453125" style="66" customWidth="1"/>
    <col min="13" max="13" width="15.54296875" style="66" customWidth="1"/>
    <col min="14" max="16384" width="9.1796875" style="63"/>
  </cols>
  <sheetData>
    <row r="1" spans="1:13" ht="27.75" customHeight="1" x14ac:dyDescent="0.35">
      <c r="A1" s="64" t="s">
        <v>18</v>
      </c>
      <c r="B1" s="226"/>
      <c r="C1" s="227"/>
      <c r="D1" s="227"/>
      <c r="E1" s="225"/>
      <c r="F1" s="225"/>
      <c r="G1" s="225"/>
      <c r="H1" s="225"/>
      <c r="I1" s="225"/>
      <c r="J1" s="225"/>
      <c r="K1" s="225"/>
      <c r="L1" s="65"/>
    </row>
    <row r="2" spans="1:13" ht="27" customHeight="1" x14ac:dyDescent="0.35">
      <c r="A2" s="232" t="str">
        <f>Overview!B4&amp; " - Effective from "&amp;Overview!D4&amp;" - "&amp;Overview!E4&amp;" LV and HV charges"</f>
        <v>Northern Powergrid (Northeast) Plc - Effective from 1 April 2023 - Final LV and HV charges</v>
      </c>
      <c r="B2" s="232"/>
      <c r="C2" s="232"/>
      <c r="D2" s="232"/>
      <c r="E2" s="232"/>
      <c r="F2" s="232"/>
      <c r="G2" s="232"/>
      <c r="H2" s="232"/>
      <c r="I2" s="232"/>
      <c r="J2" s="232"/>
      <c r="K2" s="232"/>
    </row>
    <row r="3" spans="1:13" s="69" customFormat="1" ht="15" customHeight="1" x14ac:dyDescent="0.35">
      <c r="A3" s="67"/>
      <c r="B3" s="67"/>
      <c r="C3" s="67"/>
      <c r="D3" s="67"/>
      <c r="E3" s="67"/>
      <c r="F3" s="67"/>
      <c r="G3" s="67"/>
      <c r="H3" s="67"/>
      <c r="I3" s="67"/>
      <c r="J3" s="67"/>
      <c r="K3" s="67"/>
      <c r="L3" s="68"/>
      <c r="M3" s="66"/>
    </row>
    <row r="4" spans="1:13" ht="27" customHeight="1" x14ac:dyDescent="0.35">
      <c r="A4" s="232" t="s">
        <v>383</v>
      </c>
      <c r="B4" s="232"/>
      <c r="C4" s="232"/>
      <c r="D4" s="232"/>
      <c r="E4" s="232"/>
      <c r="F4" s="67"/>
      <c r="G4" s="232" t="s">
        <v>384</v>
      </c>
      <c r="H4" s="232"/>
      <c r="I4" s="232"/>
      <c r="J4" s="232"/>
      <c r="K4" s="232"/>
    </row>
    <row r="5" spans="1:13" ht="28.5" customHeight="1" x14ac:dyDescent="0.35">
      <c r="A5" s="70" t="s">
        <v>12</v>
      </c>
      <c r="B5" s="71" t="s">
        <v>276</v>
      </c>
      <c r="C5" s="233" t="s">
        <v>277</v>
      </c>
      <c r="D5" s="234"/>
      <c r="E5" s="72" t="s">
        <v>278</v>
      </c>
      <c r="F5" s="67"/>
      <c r="G5" s="236"/>
      <c r="H5" s="237"/>
      <c r="I5" s="73" t="s">
        <v>282</v>
      </c>
      <c r="J5" s="74" t="s">
        <v>283</v>
      </c>
      <c r="K5" s="72" t="s">
        <v>278</v>
      </c>
      <c r="L5" s="67"/>
    </row>
    <row r="6" spans="1:13" ht="65.25" customHeight="1" x14ac:dyDescent="0.35">
      <c r="A6" s="75" t="s">
        <v>279</v>
      </c>
      <c r="B6" s="76" t="s">
        <v>740</v>
      </c>
      <c r="C6" s="235" t="s">
        <v>741</v>
      </c>
      <c r="D6" s="235"/>
      <c r="E6" s="76" t="s">
        <v>742</v>
      </c>
      <c r="F6" s="67"/>
      <c r="G6" s="224" t="s">
        <v>280</v>
      </c>
      <c r="H6" s="224"/>
      <c r="I6" s="76" t="s">
        <v>740</v>
      </c>
      <c r="J6" s="77" t="s">
        <v>741</v>
      </c>
      <c r="K6" s="77" t="s">
        <v>742</v>
      </c>
      <c r="L6" s="67"/>
    </row>
    <row r="7" spans="1:13" ht="65.25" customHeight="1" x14ac:dyDescent="0.35">
      <c r="A7" s="75" t="s">
        <v>14</v>
      </c>
      <c r="B7" s="78">
        <v>0</v>
      </c>
      <c r="C7" s="238">
        <v>0</v>
      </c>
      <c r="D7" s="239"/>
      <c r="E7" s="76" t="s">
        <v>743</v>
      </c>
      <c r="F7" s="67"/>
      <c r="G7" s="224" t="s">
        <v>371</v>
      </c>
      <c r="H7" s="224"/>
      <c r="I7" s="78">
        <v>0</v>
      </c>
      <c r="J7" s="77" t="s">
        <v>745</v>
      </c>
      <c r="K7" s="77" t="s">
        <v>742</v>
      </c>
      <c r="L7" s="67"/>
    </row>
    <row r="8" spans="1:13" ht="65.25" customHeight="1" x14ac:dyDescent="0.35">
      <c r="A8" s="79" t="s">
        <v>13</v>
      </c>
      <c r="B8" s="228" t="s">
        <v>744</v>
      </c>
      <c r="C8" s="229"/>
      <c r="D8" s="229"/>
      <c r="E8" s="230"/>
      <c r="F8" s="67"/>
      <c r="G8" s="224" t="s">
        <v>294</v>
      </c>
      <c r="H8" s="224"/>
      <c r="I8" s="78">
        <v>0</v>
      </c>
      <c r="J8" s="78">
        <v>0</v>
      </c>
      <c r="K8" s="77" t="s">
        <v>743</v>
      </c>
      <c r="L8" s="67"/>
    </row>
    <row r="9" spans="1:13" s="69" customFormat="1" ht="27" customHeight="1" x14ac:dyDescent="0.35">
      <c r="A9" s="67"/>
      <c r="B9" s="67"/>
      <c r="C9" s="67"/>
      <c r="D9" s="67"/>
      <c r="E9" s="67"/>
      <c r="F9" s="67"/>
      <c r="G9" s="231" t="s">
        <v>13</v>
      </c>
      <c r="H9" s="231"/>
      <c r="I9" s="228" t="s">
        <v>744</v>
      </c>
      <c r="J9" s="229"/>
      <c r="K9" s="230"/>
      <c r="L9" s="68"/>
      <c r="M9" s="68"/>
    </row>
    <row r="10" spans="1:13" s="69" customFormat="1" ht="19" x14ac:dyDescent="0.35">
      <c r="A10" s="67"/>
      <c r="B10" s="67"/>
      <c r="C10" s="67"/>
      <c r="D10" s="67"/>
      <c r="E10" s="67"/>
      <c r="F10" s="67"/>
      <c r="G10" s="67"/>
      <c r="H10" s="67"/>
      <c r="I10" s="67"/>
      <c r="J10" s="67"/>
      <c r="K10" s="67"/>
      <c r="L10" s="68"/>
      <c r="M10" s="68"/>
    </row>
    <row r="11" spans="1:13" ht="78.75" customHeight="1" x14ac:dyDescent="0.35">
      <c r="A11" s="80" t="s">
        <v>357</v>
      </c>
      <c r="B11" s="81" t="s">
        <v>22</v>
      </c>
      <c r="C11" s="81" t="s">
        <v>23</v>
      </c>
      <c r="D11" s="82" t="s">
        <v>385</v>
      </c>
      <c r="E11" s="82" t="s">
        <v>386</v>
      </c>
      <c r="F11" s="82" t="s">
        <v>387</v>
      </c>
      <c r="G11" s="81" t="s">
        <v>24</v>
      </c>
      <c r="H11" s="81" t="s">
        <v>25</v>
      </c>
      <c r="I11" s="80" t="s">
        <v>358</v>
      </c>
      <c r="J11" s="81" t="s">
        <v>256</v>
      </c>
      <c r="K11" s="81" t="s">
        <v>0</v>
      </c>
    </row>
    <row r="12" spans="1:13" ht="32.25" customHeight="1" x14ac:dyDescent="0.35">
      <c r="A12" s="83" t="s">
        <v>459</v>
      </c>
      <c r="B12" s="84" t="s">
        <v>746</v>
      </c>
      <c r="C12" s="85" t="s">
        <v>449</v>
      </c>
      <c r="D12" s="86">
        <v>7.1539999999999999</v>
      </c>
      <c r="E12" s="87">
        <v>1.0549999999999999</v>
      </c>
      <c r="F12" s="88">
        <v>0.21299999999999999</v>
      </c>
      <c r="G12" s="89">
        <v>20.11</v>
      </c>
      <c r="H12" s="90">
        <v>0</v>
      </c>
      <c r="I12" s="90">
        <v>0</v>
      </c>
      <c r="J12" s="91">
        <v>0</v>
      </c>
      <c r="K12" s="92" t="s">
        <v>651</v>
      </c>
    </row>
    <row r="13" spans="1:13" ht="32.25" customHeight="1" x14ac:dyDescent="0.35">
      <c r="A13" s="83" t="s">
        <v>444</v>
      </c>
      <c r="B13" s="84" t="s">
        <v>1224</v>
      </c>
      <c r="C13" s="85">
        <v>2</v>
      </c>
      <c r="D13" s="86">
        <v>7.1539999999999999</v>
      </c>
      <c r="E13" s="87">
        <v>1.0549999999999999</v>
      </c>
      <c r="F13" s="88">
        <v>0.21299999999999999</v>
      </c>
      <c r="G13" s="90">
        <v>0</v>
      </c>
      <c r="H13" s="90">
        <v>0</v>
      </c>
      <c r="I13" s="90">
        <v>0</v>
      </c>
      <c r="J13" s="91">
        <v>0</v>
      </c>
      <c r="K13" s="92"/>
    </row>
    <row r="14" spans="1:13" ht="32.25" customHeight="1" x14ac:dyDescent="0.35">
      <c r="A14" s="83" t="s">
        <v>460</v>
      </c>
      <c r="B14" s="84" t="s">
        <v>747</v>
      </c>
      <c r="C14" s="85" t="s">
        <v>450</v>
      </c>
      <c r="D14" s="86">
        <v>7.7569999999999997</v>
      </c>
      <c r="E14" s="87">
        <v>1.143</v>
      </c>
      <c r="F14" s="88">
        <v>0.23100000000000001</v>
      </c>
      <c r="G14" s="89">
        <v>7.27</v>
      </c>
      <c r="H14" s="90">
        <v>0</v>
      </c>
      <c r="I14" s="90">
        <v>0</v>
      </c>
      <c r="J14" s="91">
        <v>0</v>
      </c>
      <c r="K14" s="92"/>
    </row>
    <row r="15" spans="1:13" ht="32.25" customHeight="1" x14ac:dyDescent="0.35">
      <c r="A15" s="83" t="s">
        <v>461</v>
      </c>
      <c r="B15" s="84" t="s">
        <v>748</v>
      </c>
      <c r="C15" s="85" t="s">
        <v>450</v>
      </c>
      <c r="D15" s="86">
        <v>7.7569999999999997</v>
      </c>
      <c r="E15" s="87">
        <v>1.143</v>
      </c>
      <c r="F15" s="88">
        <v>0.23100000000000001</v>
      </c>
      <c r="G15" s="89">
        <v>12.34</v>
      </c>
      <c r="H15" s="90">
        <v>0</v>
      </c>
      <c r="I15" s="90">
        <v>0</v>
      </c>
      <c r="J15" s="91">
        <v>0</v>
      </c>
      <c r="K15" s="92"/>
    </row>
    <row r="16" spans="1:13" ht="32.25" customHeight="1" x14ac:dyDescent="0.35">
      <c r="A16" s="83" t="s">
        <v>462</v>
      </c>
      <c r="B16" s="84" t="s">
        <v>749</v>
      </c>
      <c r="C16" s="85" t="s">
        <v>450</v>
      </c>
      <c r="D16" s="86">
        <v>7.7569999999999997</v>
      </c>
      <c r="E16" s="87">
        <v>1.143</v>
      </c>
      <c r="F16" s="88">
        <v>0.23100000000000001</v>
      </c>
      <c r="G16" s="89">
        <v>34.01</v>
      </c>
      <c r="H16" s="90">
        <v>0</v>
      </c>
      <c r="I16" s="90">
        <v>0</v>
      </c>
      <c r="J16" s="91">
        <v>0</v>
      </c>
      <c r="K16" s="92"/>
    </row>
    <row r="17" spans="1:11" ht="32.25" customHeight="1" x14ac:dyDescent="0.35">
      <c r="A17" s="83" t="s">
        <v>463</v>
      </c>
      <c r="B17" s="84" t="s">
        <v>750</v>
      </c>
      <c r="C17" s="85" t="s">
        <v>450</v>
      </c>
      <c r="D17" s="86">
        <v>7.7569999999999997</v>
      </c>
      <c r="E17" s="87">
        <v>1.143</v>
      </c>
      <c r="F17" s="88">
        <v>0.23100000000000001</v>
      </c>
      <c r="G17" s="89">
        <v>73.77</v>
      </c>
      <c r="H17" s="90">
        <v>0</v>
      </c>
      <c r="I17" s="90">
        <v>0</v>
      </c>
      <c r="J17" s="91">
        <v>0</v>
      </c>
      <c r="K17" s="92"/>
    </row>
    <row r="18" spans="1:11" ht="32.25" customHeight="1" x14ac:dyDescent="0.35">
      <c r="A18" s="83" t="s">
        <v>464</v>
      </c>
      <c r="B18" s="84" t="s">
        <v>751</v>
      </c>
      <c r="C18" s="85" t="s">
        <v>450</v>
      </c>
      <c r="D18" s="86">
        <v>7.7569999999999997</v>
      </c>
      <c r="E18" s="87">
        <v>1.143</v>
      </c>
      <c r="F18" s="88">
        <v>0.23100000000000001</v>
      </c>
      <c r="G18" s="89">
        <v>208.46</v>
      </c>
      <c r="H18" s="90">
        <v>0</v>
      </c>
      <c r="I18" s="90">
        <v>0</v>
      </c>
      <c r="J18" s="91">
        <v>0</v>
      </c>
      <c r="K18" s="92"/>
    </row>
    <row r="19" spans="1:11" ht="32.25" customHeight="1" x14ac:dyDescent="0.35">
      <c r="A19" s="83" t="s">
        <v>373</v>
      </c>
      <c r="B19" s="84" t="s">
        <v>1225</v>
      </c>
      <c r="C19" s="85">
        <v>4</v>
      </c>
      <c r="D19" s="86">
        <v>7.7569999999999997</v>
      </c>
      <c r="E19" s="87">
        <v>1.143</v>
      </c>
      <c r="F19" s="88">
        <v>0.23100000000000001</v>
      </c>
      <c r="G19" s="90">
        <v>0</v>
      </c>
      <c r="H19" s="90">
        <v>0</v>
      </c>
      <c r="I19" s="90">
        <v>0</v>
      </c>
      <c r="J19" s="91">
        <v>0</v>
      </c>
      <c r="K19" s="92"/>
    </row>
    <row r="20" spans="1:11" ht="32.25" customHeight="1" x14ac:dyDescent="0.35">
      <c r="A20" s="83" t="s">
        <v>465</v>
      </c>
      <c r="B20" s="84" t="s">
        <v>752</v>
      </c>
      <c r="C20" s="85">
        <v>0</v>
      </c>
      <c r="D20" s="86">
        <v>5.8970000000000002</v>
      </c>
      <c r="E20" s="87">
        <v>0.84399999999999997</v>
      </c>
      <c r="F20" s="88">
        <v>0.16800000000000001</v>
      </c>
      <c r="G20" s="89">
        <v>14.29</v>
      </c>
      <c r="H20" s="89">
        <v>2.0699999999999998</v>
      </c>
      <c r="I20" s="214">
        <v>4.4000000000000004</v>
      </c>
      <c r="J20" s="93">
        <v>0.14699999999999999</v>
      </c>
      <c r="K20" s="92"/>
    </row>
    <row r="21" spans="1:11" ht="32.25" customHeight="1" x14ac:dyDescent="0.35">
      <c r="A21" s="83" t="s">
        <v>466</v>
      </c>
      <c r="B21" s="84" t="s">
        <v>753</v>
      </c>
      <c r="C21" s="85">
        <v>0</v>
      </c>
      <c r="D21" s="86">
        <v>5.8970000000000002</v>
      </c>
      <c r="E21" s="87">
        <v>0.84399999999999997</v>
      </c>
      <c r="F21" s="88">
        <v>0.16800000000000001</v>
      </c>
      <c r="G21" s="89">
        <v>308.26</v>
      </c>
      <c r="H21" s="89">
        <v>2.0699999999999998</v>
      </c>
      <c r="I21" s="214">
        <v>4.4000000000000004</v>
      </c>
      <c r="J21" s="93">
        <v>0.14699999999999999</v>
      </c>
      <c r="K21" s="92"/>
    </row>
    <row r="22" spans="1:11" ht="32.25" customHeight="1" x14ac:dyDescent="0.35">
      <c r="A22" s="83" t="s">
        <v>467</v>
      </c>
      <c r="B22" s="84" t="s">
        <v>754</v>
      </c>
      <c r="C22" s="85">
        <v>0</v>
      </c>
      <c r="D22" s="86">
        <v>5.8970000000000002</v>
      </c>
      <c r="E22" s="87">
        <v>0.84399999999999997</v>
      </c>
      <c r="F22" s="88">
        <v>0.16800000000000001</v>
      </c>
      <c r="G22" s="89">
        <v>681.82</v>
      </c>
      <c r="H22" s="89">
        <v>2.0699999999999998</v>
      </c>
      <c r="I22" s="214">
        <v>4.4000000000000004</v>
      </c>
      <c r="J22" s="93">
        <v>0.14699999999999999</v>
      </c>
      <c r="K22" s="92"/>
    </row>
    <row r="23" spans="1:11" ht="32.25" customHeight="1" x14ac:dyDescent="0.35">
      <c r="A23" s="83" t="s">
        <v>468</v>
      </c>
      <c r="B23" s="84" t="s">
        <v>755</v>
      </c>
      <c r="C23" s="85">
        <v>0</v>
      </c>
      <c r="D23" s="86">
        <v>5.8970000000000002</v>
      </c>
      <c r="E23" s="87">
        <v>0.84399999999999997</v>
      </c>
      <c r="F23" s="88">
        <v>0.16800000000000001</v>
      </c>
      <c r="G23" s="89">
        <v>1039.06</v>
      </c>
      <c r="H23" s="89">
        <v>2.0699999999999998</v>
      </c>
      <c r="I23" s="214">
        <v>4.4000000000000004</v>
      </c>
      <c r="J23" s="93">
        <v>0.14699999999999999</v>
      </c>
      <c r="K23" s="92"/>
    </row>
    <row r="24" spans="1:11" ht="32.25" customHeight="1" x14ac:dyDescent="0.35">
      <c r="A24" s="83" t="s">
        <v>469</v>
      </c>
      <c r="B24" s="84" t="s">
        <v>756</v>
      </c>
      <c r="C24" s="85">
        <v>0</v>
      </c>
      <c r="D24" s="86">
        <v>5.8970000000000002</v>
      </c>
      <c r="E24" s="87">
        <v>0.84399999999999997</v>
      </c>
      <c r="F24" s="88">
        <v>0.16800000000000001</v>
      </c>
      <c r="G24" s="89">
        <v>2657.75</v>
      </c>
      <c r="H24" s="89">
        <v>2.0699999999999998</v>
      </c>
      <c r="I24" s="214">
        <v>4.4000000000000004</v>
      </c>
      <c r="J24" s="93">
        <v>0.14699999999999999</v>
      </c>
      <c r="K24" s="92"/>
    </row>
    <row r="25" spans="1:11" ht="32.25" customHeight="1" x14ac:dyDescent="0.35">
      <c r="A25" s="83" t="s">
        <v>470</v>
      </c>
      <c r="B25" s="84" t="s">
        <v>757</v>
      </c>
      <c r="C25" s="85">
        <v>0</v>
      </c>
      <c r="D25" s="86">
        <v>3.6840000000000002</v>
      </c>
      <c r="E25" s="87">
        <v>0.48</v>
      </c>
      <c r="F25" s="88">
        <v>0.09</v>
      </c>
      <c r="G25" s="89">
        <v>14.29</v>
      </c>
      <c r="H25" s="89">
        <v>2.81</v>
      </c>
      <c r="I25" s="214">
        <v>4.4000000000000004</v>
      </c>
      <c r="J25" s="93">
        <v>8.2000000000000003E-2</v>
      </c>
      <c r="K25" s="92"/>
    </row>
    <row r="26" spans="1:11" ht="32.25" customHeight="1" x14ac:dyDescent="0.35">
      <c r="A26" s="83" t="s">
        <v>471</v>
      </c>
      <c r="B26" s="84" t="s">
        <v>758</v>
      </c>
      <c r="C26" s="85">
        <v>0</v>
      </c>
      <c r="D26" s="86">
        <v>3.6840000000000002</v>
      </c>
      <c r="E26" s="87">
        <v>0.48</v>
      </c>
      <c r="F26" s="88">
        <v>0.09</v>
      </c>
      <c r="G26" s="89">
        <v>308.26</v>
      </c>
      <c r="H26" s="89">
        <v>2.81</v>
      </c>
      <c r="I26" s="214">
        <v>4.4000000000000004</v>
      </c>
      <c r="J26" s="93">
        <v>8.2000000000000003E-2</v>
      </c>
      <c r="K26" s="92"/>
    </row>
    <row r="27" spans="1:11" ht="32.25" customHeight="1" x14ac:dyDescent="0.35">
      <c r="A27" s="83" t="s">
        <v>472</v>
      </c>
      <c r="B27" s="84" t="s">
        <v>759</v>
      </c>
      <c r="C27" s="85">
        <v>0</v>
      </c>
      <c r="D27" s="86">
        <v>3.6840000000000002</v>
      </c>
      <c r="E27" s="87">
        <v>0.48</v>
      </c>
      <c r="F27" s="88">
        <v>0.09</v>
      </c>
      <c r="G27" s="89">
        <v>681.82</v>
      </c>
      <c r="H27" s="89">
        <v>2.81</v>
      </c>
      <c r="I27" s="214">
        <v>4.4000000000000004</v>
      </c>
      <c r="J27" s="93">
        <v>8.2000000000000003E-2</v>
      </c>
      <c r="K27" s="92"/>
    </row>
    <row r="28" spans="1:11" ht="27.75" customHeight="1" x14ac:dyDescent="0.35">
      <c r="A28" s="83" t="s">
        <v>473</v>
      </c>
      <c r="B28" s="84" t="s">
        <v>760</v>
      </c>
      <c r="C28" s="85">
        <v>0</v>
      </c>
      <c r="D28" s="86">
        <v>3.6840000000000002</v>
      </c>
      <c r="E28" s="87">
        <v>0.48</v>
      </c>
      <c r="F28" s="88">
        <v>0.09</v>
      </c>
      <c r="G28" s="89">
        <v>1039.06</v>
      </c>
      <c r="H28" s="89">
        <v>2.81</v>
      </c>
      <c r="I28" s="214">
        <v>4.4000000000000004</v>
      </c>
      <c r="J28" s="93">
        <v>8.2000000000000003E-2</v>
      </c>
      <c r="K28" s="92"/>
    </row>
    <row r="29" spans="1:11" ht="27.75" customHeight="1" x14ac:dyDescent="0.35">
      <c r="A29" s="83" t="s">
        <v>474</v>
      </c>
      <c r="B29" s="84" t="s">
        <v>761</v>
      </c>
      <c r="C29" s="85">
        <v>0</v>
      </c>
      <c r="D29" s="86">
        <v>3.6840000000000002</v>
      </c>
      <c r="E29" s="87">
        <v>0.48</v>
      </c>
      <c r="F29" s="88">
        <v>0.09</v>
      </c>
      <c r="G29" s="89">
        <v>2657.75</v>
      </c>
      <c r="H29" s="89">
        <v>2.81</v>
      </c>
      <c r="I29" s="214">
        <v>4.4000000000000004</v>
      </c>
      <c r="J29" s="93">
        <v>8.2000000000000003E-2</v>
      </c>
      <c r="K29" s="92"/>
    </row>
    <row r="30" spans="1:11" ht="27.75" customHeight="1" x14ac:dyDescent="0.35">
      <c r="A30" s="83" t="s">
        <v>475</v>
      </c>
      <c r="B30" s="84" t="s">
        <v>762</v>
      </c>
      <c r="C30" s="85">
        <v>0</v>
      </c>
      <c r="D30" s="86">
        <v>2.8530000000000002</v>
      </c>
      <c r="E30" s="87">
        <v>0.33400000000000002</v>
      </c>
      <c r="F30" s="88">
        <v>5.8000000000000003E-2</v>
      </c>
      <c r="G30" s="89">
        <v>170.15</v>
      </c>
      <c r="H30" s="89">
        <v>2.86</v>
      </c>
      <c r="I30" s="214">
        <v>4.84</v>
      </c>
      <c r="J30" s="93">
        <v>6.0999999999999999E-2</v>
      </c>
      <c r="K30" s="92"/>
    </row>
    <row r="31" spans="1:11" ht="27.75" customHeight="1" x14ac:dyDescent="0.35">
      <c r="A31" s="83" t="s">
        <v>476</v>
      </c>
      <c r="B31" s="84" t="s">
        <v>763</v>
      </c>
      <c r="C31" s="85">
        <v>0</v>
      </c>
      <c r="D31" s="86">
        <v>2.8530000000000002</v>
      </c>
      <c r="E31" s="87">
        <v>0.33400000000000002</v>
      </c>
      <c r="F31" s="88">
        <v>5.8000000000000003E-2</v>
      </c>
      <c r="G31" s="89">
        <v>2295.37</v>
      </c>
      <c r="H31" s="89">
        <v>2.86</v>
      </c>
      <c r="I31" s="214">
        <v>4.84</v>
      </c>
      <c r="J31" s="93">
        <v>6.0999999999999999E-2</v>
      </c>
      <c r="K31" s="92"/>
    </row>
    <row r="32" spans="1:11" ht="27.75" customHeight="1" x14ac:dyDescent="0.35">
      <c r="A32" s="83" t="s">
        <v>477</v>
      </c>
      <c r="B32" s="84" t="s">
        <v>764</v>
      </c>
      <c r="C32" s="85">
        <v>0</v>
      </c>
      <c r="D32" s="86">
        <v>2.8530000000000002</v>
      </c>
      <c r="E32" s="87">
        <v>0.33400000000000002</v>
      </c>
      <c r="F32" s="88">
        <v>5.8000000000000003E-2</v>
      </c>
      <c r="G32" s="89">
        <v>5674.24</v>
      </c>
      <c r="H32" s="89">
        <v>2.86</v>
      </c>
      <c r="I32" s="214">
        <v>4.84</v>
      </c>
      <c r="J32" s="93">
        <v>6.0999999999999999E-2</v>
      </c>
      <c r="K32" s="92"/>
    </row>
    <row r="33" spans="1:11" ht="27.75" customHeight="1" x14ac:dyDescent="0.35">
      <c r="A33" s="83" t="s">
        <v>478</v>
      </c>
      <c r="B33" s="84" t="s">
        <v>765</v>
      </c>
      <c r="C33" s="85">
        <v>0</v>
      </c>
      <c r="D33" s="86">
        <v>2.8530000000000002</v>
      </c>
      <c r="E33" s="87">
        <v>0.33400000000000002</v>
      </c>
      <c r="F33" s="88">
        <v>5.8000000000000003E-2</v>
      </c>
      <c r="G33" s="89">
        <v>10228.85</v>
      </c>
      <c r="H33" s="89">
        <v>2.86</v>
      </c>
      <c r="I33" s="214">
        <v>4.84</v>
      </c>
      <c r="J33" s="93">
        <v>6.0999999999999999E-2</v>
      </c>
      <c r="K33" s="92"/>
    </row>
    <row r="34" spans="1:11" ht="27.75" customHeight="1" x14ac:dyDescent="0.35">
      <c r="A34" s="83" t="s">
        <v>479</v>
      </c>
      <c r="B34" s="84" t="s">
        <v>766</v>
      </c>
      <c r="C34" s="85">
        <v>0</v>
      </c>
      <c r="D34" s="86">
        <v>2.8530000000000002</v>
      </c>
      <c r="E34" s="87">
        <v>0.33400000000000002</v>
      </c>
      <c r="F34" s="88">
        <v>5.8000000000000003E-2</v>
      </c>
      <c r="G34" s="89">
        <v>26851.63</v>
      </c>
      <c r="H34" s="89">
        <v>2.86</v>
      </c>
      <c r="I34" s="214">
        <v>4.84</v>
      </c>
      <c r="J34" s="93">
        <v>6.0999999999999999E-2</v>
      </c>
      <c r="K34" s="92"/>
    </row>
    <row r="35" spans="1:11" ht="27.75" customHeight="1" x14ac:dyDescent="0.35">
      <c r="A35" s="83" t="s">
        <v>374</v>
      </c>
      <c r="B35" s="84" t="s">
        <v>1226</v>
      </c>
      <c r="C35" s="85" t="s">
        <v>451</v>
      </c>
      <c r="D35" s="94">
        <v>18.780999999999999</v>
      </c>
      <c r="E35" s="95">
        <v>2.1629999999999998</v>
      </c>
      <c r="F35" s="96">
        <v>1.5009999999999999</v>
      </c>
      <c r="G35" s="90">
        <v>0</v>
      </c>
      <c r="H35" s="90">
        <v>0</v>
      </c>
      <c r="I35" s="90">
        <v>0</v>
      </c>
      <c r="J35" s="91">
        <v>0</v>
      </c>
      <c r="K35" s="92"/>
    </row>
    <row r="36" spans="1:11" ht="27.75" customHeight="1" x14ac:dyDescent="0.35">
      <c r="A36" s="83" t="s">
        <v>375</v>
      </c>
      <c r="B36" s="84" t="s">
        <v>1227</v>
      </c>
      <c r="C36" s="85">
        <v>0</v>
      </c>
      <c r="D36" s="86">
        <v>-5.234</v>
      </c>
      <c r="E36" s="87">
        <v>-0.77200000000000002</v>
      </c>
      <c r="F36" s="88">
        <v>-0.156</v>
      </c>
      <c r="G36" s="90">
        <v>0</v>
      </c>
      <c r="H36" s="90">
        <v>0</v>
      </c>
      <c r="I36" s="90">
        <v>0</v>
      </c>
      <c r="J36" s="91">
        <v>0</v>
      </c>
      <c r="K36" s="92"/>
    </row>
    <row r="37" spans="1:11" ht="27.75" customHeight="1" x14ac:dyDescent="0.35">
      <c r="A37" s="83" t="s">
        <v>376</v>
      </c>
      <c r="B37" s="84" t="s">
        <v>1228</v>
      </c>
      <c r="C37" s="85">
        <v>0</v>
      </c>
      <c r="D37" s="86">
        <v>-4.7229999999999999</v>
      </c>
      <c r="E37" s="87">
        <v>-0.68600000000000005</v>
      </c>
      <c r="F37" s="88">
        <v>-0.13800000000000001</v>
      </c>
      <c r="G37" s="90">
        <v>0</v>
      </c>
      <c r="H37" s="90">
        <v>0</v>
      </c>
      <c r="I37" s="90">
        <v>0</v>
      </c>
      <c r="J37" s="91">
        <v>0</v>
      </c>
      <c r="K37" s="92"/>
    </row>
    <row r="38" spans="1:11" ht="27.75" customHeight="1" x14ac:dyDescent="0.35">
      <c r="A38" s="83" t="s">
        <v>377</v>
      </c>
      <c r="B38" s="84" t="s">
        <v>1229</v>
      </c>
      <c r="C38" s="85">
        <v>0</v>
      </c>
      <c r="D38" s="86">
        <v>-5.234</v>
      </c>
      <c r="E38" s="87">
        <v>-0.77200000000000002</v>
      </c>
      <c r="F38" s="88">
        <v>-0.156</v>
      </c>
      <c r="G38" s="90">
        <v>0</v>
      </c>
      <c r="H38" s="90">
        <v>0</v>
      </c>
      <c r="I38" s="90">
        <v>0</v>
      </c>
      <c r="J38" s="93">
        <v>0.11799999999999999</v>
      </c>
      <c r="K38" s="92"/>
    </row>
    <row r="39" spans="1:11" ht="27.75" customHeight="1" x14ac:dyDescent="0.35">
      <c r="A39" s="83" t="s">
        <v>378</v>
      </c>
      <c r="B39" s="84" t="s">
        <v>1230</v>
      </c>
      <c r="C39" s="85">
        <v>0</v>
      </c>
      <c r="D39" s="86">
        <v>-5.234</v>
      </c>
      <c r="E39" s="87">
        <v>-0.77200000000000002</v>
      </c>
      <c r="F39" s="88">
        <v>-0.156</v>
      </c>
      <c r="G39" s="90">
        <v>0</v>
      </c>
      <c r="H39" s="90">
        <v>0</v>
      </c>
      <c r="I39" s="90">
        <v>0</v>
      </c>
      <c r="J39" s="91">
        <v>0</v>
      </c>
      <c r="K39" s="92"/>
    </row>
    <row r="40" spans="1:11" ht="27.75" customHeight="1" x14ac:dyDescent="0.35">
      <c r="A40" s="83" t="s">
        <v>379</v>
      </c>
      <c r="B40" s="84" t="s">
        <v>1231</v>
      </c>
      <c r="C40" s="85">
        <v>0</v>
      </c>
      <c r="D40" s="86">
        <v>-4.7229999999999999</v>
      </c>
      <c r="E40" s="87">
        <v>-0.68600000000000005</v>
      </c>
      <c r="F40" s="88">
        <v>-0.13800000000000001</v>
      </c>
      <c r="G40" s="90">
        <v>0</v>
      </c>
      <c r="H40" s="90">
        <v>0</v>
      </c>
      <c r="I40" s="90">
        <v>0</v>
      </c>
      <c r="J40" s="93">
        <v>0.113</v>
      </c>
      <c r="K40" s="92"/>
    </row>
    <row r="41" spans="1:11" ht="27.75" customHeight="1" x14ac:dyDescent="0.35">
      <c r="A41" s="83" t="s">
        <v>380</v>
      </c>
      <c r="B41" s="84" t="s">
        <v>1232</v>
      </c>
      <c r="C41" s="85">
        <v>0</v>
      </c>
      <c r="D41" s="86">
        <v>-4.7229999999999999</v>
      </c>
      <c r="E41" s="87">
        <v>-0.68600000000000005</v>
      </c>
      <c r="F41" s="88">
        <v>-0.13800000000000001</v>
      </c>
      <c r="G41" s="90">
        <v>0</v>
      </c>
      <c r="H41" s="90">
        <v>0</v>
      </c>
      <c r="I41" s="90">
        <v>0</v>
      </c>
      <c r="J41" s="91">
        <v>0</v>
      </c>
      <c r="K41" s="92"/>
    </row>
    <row r="42" spans="1:11" ht="27.75" customHeight="1" x14ac:dyDescent="0.35">
      <c r="A42" s="83" t="s">
        <v>381</v>
      </c>
      <c r="B42" s="84" t="s">
        <v>1233</v>
      </c>
      <c r="C42" s="85">
        <v>0</v>
      </c>
      <c r="D42" s="86">
        <v>-3.157</v>
      </c>
      <c r="E42" s="87">
        <v>-0.40600000000000003</v>
      </c>
      <c r="F42" s="88">
        <v>-7.5999999999999998E-2</v>
      </c>
      <c r="G42" s="89">
        <v>106.5</v>
      </c>
      <c r="H42" s="90">
        <v>0</v>
      </c>
      <c r="I42" s="90">
        <v>0</v>
      </c>
      <c r="J42" s="93">
        <v>0.09</v>
      </c>
      <c r="K42" s="92"/>
    </row>
    <row r="43" spans="1:11" ht="27.75" customHeight="1" x14ac:dyDescent="0.35">
      <c r="A43" s="83" t="s">
        <v>382</v>
      </c>
      <c r="B43" s="84" t="s">
        <v>1234</v>
      </c>
      <c r="C43" s="85">
        <v>0</v>
      </c>
      <c r="D43" s="86">
        <v>-3.157</v>
      </c>
      <c r="E43" s="87">
        <v>-0.40600000000000003</v>
      </c>
      <c r="F43" s="88">
        <v>-7.5999999999999998E-2</v>
      </c>
      <c r="G43" s="89">
        <v>106.5</v>
      </c>
      <c r="H43" s="90">
        <v>0</v>
      </c>
      <c r="I43" s="90">
        <v>0</v>
      </c>
      <c r="J43" s="91">
        <v>0</v>
      </c>
      <c r="K43" s="9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5"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5"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76"/>
  <sheetViews>
    <sheetView zoomScaleNormal="100" zoomScaleSheetLayoutView="100" workbookViewId="0">
      <selection activeCell="I9" sqref="I9"/>
    </sheetView>
  </sheetViews>
  <sheetFormatPr defaultColWidth="9.1796875" defaultRowHeight="13.5" x14ac:dyDescent="0.35"/>
  <cols>
    <col min="1" max="1" width="15.453125" style="102" bestFit="1" customWidth="1"/>
    <col min="2" max="2" width="9.54296875" style="102" bestFit="1" customWidth="1"/>
    <col min="3" max="3" width="14.26953125" style="102" bestFit="1" customWidth="1"/>
    <col min="4" max="4" width="14.1796875" style="120" bestFit="1" customWidth="1"/>
    <col min="5" max="5" width="5.81640625" style="120" bestFit="1" customWidth="1"/>
    <col min="6" max="6" width="14.26953125" style="120" bestFit="1" customWidth="1"/>
    <col min="7" max="7" width="50" style="120" bestFit="1" customWidth="1"/>
    <col min="8" max="8" width="12.81640625" style="120" customWidth="1"/>
    <col min="9" max="9" width="12.81640625" style="120" bestFit="1" customWidth="1"/>
    <col min="10" max="10" width="12.54296875" style="121" bestFit="1" customWidth="1"/>
    <col min="11" max="12" width="11.81640625" style="122" bestFit="1" customWidth="1"/>
    <col min="13" max="13" width="12.81640625" style="102" bestFit="1" customWidth="1"/>
    <col min="14" max="14" width="12.54296875" style="102" bestFit="1" customWidth="1"/>
    <col min="15" max="16" width="11.81640625" style="102" bestFit="1" customWidth="1"/>
    <col min="17" max="17" width="15.54296875" style="102" customWidth="1"/>
    <col min="18" max="16384" width="9.1796875" style="102"/>
  </cols>
  <sheetData>
    <row r="1" spans="1:17" x14ac:dyDescent="0.25">
      <c r="A1" s="101" t="s">
        <v>18</v>
      </c>
      <c r="B1" s="101"/>
      <c r="C1" s="241"/>
      <c r="D1" s="241"/>
      <c r="E1" s="65"/>
      <c r="F1" s="240" t="s">
        <v>30</v>
      </c>
      <c r="G1" s="240"/>
      <c r="H1" s="240"/>
      <c r="I1" s="240"/>
      <c r="J1" s="240"/>
      <c r="K1" s="240"/>
      <c r="L1" s="240"/>
      <c r="M1" s="240"/>
      <c r="N1" s="240"/>
      <c r="O1" s="240"/>
      <c r="P1" s="240"/>
    </row>
    <row r="2" spans="1:17" s="103" customFormat="1" ht="19" x14ac:dyDescent="0.25">
      <c r="A2" s="232" t="str">
        <f>Overview!B4&amp; " - Effective from "&amp;Overview!D4&amp;" - "&amp;Overview!E4&amp;" EDCM charges"</f>
        <v>Northern Powergrid (Northeast) Plc - Effective from 1 April 2023 - Final EDCM charges</v>
      </c>
      <c r="B2" s="232"/>
      <c r="C2" s="232"/>
      <c r="D2" s="232"/>
      <c r="E2" s="232"/>
      <c r="F2" s="232"/>
      <c r="G2" s="232"/>
      <c r="H2" s="232"/>
      <c r="I2" s="232"/>
      <c r="J2" s="232"/>
      <c r="K2" s="232"/>
      <c r="L2" s="232"/>
      <c r="M2" s="232"/>
      <c r="N2" s="232"/>
      <c r="O2" s="232"/>
      <c r="P2" s="232"/>
    </row>
    <row r="3" spans="1:17" s="104" customFormat="1" ht="19" x14ac:dyDescent="0.25">
      <c r="A3" s="67"/>
      <c r="B3" s="67"/>
      <c r="C3" s="67"/>
      <c r="D3" s="67"/>
      <c r="E3" s="67"/>
      <c r="F3" s="67"/>
      <c r="G3" s="67"/>
      <c r="H3" s="67"/>
      <c r="I3" s="67"/>
      <c r="J3" s="67"/>
      <c r="K3" s="67"/>
      <c r="L3" s="67"/>
      <c r="M3" s="67"/>
      <c r="N3" s="67"/>
      <c r="O3" s="67"/>
      <c r="P3" s="67"/>
    </row>
    <row r="4" spans="1:17" s="104" customFormat="1" ht="19" x14ac:dyDescent="0.25">
      <c r="A4" s="232" t="s">
        <v>284</v>
      </c>
      <c r="B4" s="232"/>
      <c r="C4" s="232"/>
      <c r="D4" s="232"/>
      <c r="E4" s="232"/>
      <c r="F4" s="232"/>
      <c r="G4" s="67"/>
      <c r="H4" s="67"/>
      <c r="I4" s="67"/>
      <c r="J4" s="67"/>
      <c r="K4" s="67"/>
      <c r="L4" s="67"/>
      <c r="M4" s="67"/>
      <c r="N4" s="67"/>
      <c r="O4" s="67"/>
      <c r="P4" s="67"/>
    </row>
    <row r="5" spans="1:17" s="104" customFormat="1" ht="19" x14ac:dyDescent="0.25">
      <c r="A5" s="242" t="s">
        <v>12</v>
      </c>
      <c r="B5" s="243"/>
      <c r="C5" s="243"/>
      <c r="D5" s="244" t="s">
        <v>281</v>
      </c>
      <c r="E5" s="244"/>
      <c r="F5" s="244"/>
      <c r="G5" s="67"/>
      <c r="H5" s="67"/>
      <c r="I5" s="67"/>
      <c r="J5" s="67"/>
      <c r="K5" s="67"/>
      <c r="L5" s="67"/>
      <c r="M5" s="67"/>
      <c r="N5" s="67"/>
      <c r="O5" s="67"/>
      <c r="P5" s="67"/>
    </row>
    <row r="6" spans="1:17" s="104" customFormat="1" ht="43.5" customHeight="1" x14ac:dyDescent="0.25">
      <c r="A6" s="231" t="s">
        <v>280</v>
      </c>
      <c r="B6" s="231"/>
      <c r="C6" s="231"/>
      <c r="D6" s="235" t="s">
        <v>904</v>
      </c>
      <c r="E6" s="235"/>
      <c r="F6" s="235"/>
      <c r="G6" s="67"/>
      <c r="H6" s="67"/>
      <c r="I6" s="67"/>
      <c r="J6" s="67"/>
      <c r="K6" s="67"/>
      <c r="L6" s="67"/>
      <c r="M6" s="67"/>
      <c r="N6" s="67"/>
      <c r="O6" s="67"/>
      <c r="P6" s="67"/>
    </row>
    <row r="7" spans="1:17" s="104" customFormat="1" ht="36" customHeight="1" x14ac:dyDescent="0.25">
      <c r="A7" s="231" t="s">
        <v>13</v>
      </c>
      <c r="B7" s="231"/>
      <c r="C7" s="231"/>
      <c r="D7" s="235" t="s">
        <v>744</v>
      </c>
      <c r="E7" s="235"/>
      <c r="F7" s="235"/>
      <c r="G7" s="67"/>
      <c r="H7" s="67"/>
      <c r="I7" s="67"/>
      <c r="J7" s="67"/>
      <c r="K7" s="67"/>
      <c r="L7" s="67"/>
      <c r="M7" s="67"/>
      <c r="N7" s="67"/>
      <c r="O7" s="67"/>
      <c r="P7" s="67"/>
    </row>
    <row r="8" spans="1:17" s="104" customFormat="1" ht="19" x14ac:dyDescent="0.25">
      <c r="A8" s="67"/>
      <c r="B8" s="67"/>
      <c r="C8" s="67"/>
      <c r="D8" s="67"/>
      <c r="E8" s="67"/>
      <c r="F8" s="67"/>
      <c r="G8" s="67"/>
      <c r="H8" s="67"/>
      <c r="I8" s="67"/>
      <c r="J8" s="67"/>
      <c r="K8" s="67"/>
      <c r="L8" s="67"/>
      <c r="M8" s="67"/>
      <c r="N8" s="67"/>
      <c r="O8" s="67"/>
      <c r="P8" s="67"/>
    </row>
    <row r="9" spans="1:17" ht="67.5" x14ac:dyDescent="0.25">
      <c r="A9" s="82" t="s">
        <v>271</v>
      </c>
      <c r="B9" s="105" t="s">
        <v>260</v>
      </c>
      <c r="C9" s="82" t="s">
        <v>261</v>
      </c>
      <c r="D9" s="82" t="s">
        <v>273</v>
      </c>
      <c r="E9" s="105" t="s">
        <v>260</v>
      </c>
      <c r="F9" s="82" t="s">
        <v>262</v>
      </c>
      <c r="G9" s="106" t="s">
        <v>29</v>
      </c>
      <c r="H9" s="200" t="s">
        <v>652</v>
      </c>
      <c r="I9" s="107" t="s">
        <v>351</v>
      </c>
      <c r="J9" s="106" t="s">
        <v>274</v>
      </c>
      <c r="K9" s="106" t="s">
        <v>349</v>
      </c>
      <c r="L9" s="108" t="s">
        <v>359</v>
      </c>
      <c r="M9" s="107" t="s">
        <v>352</v>
      </c>
      <c r="N9" s="106" t="s">
        <v>275</v>
      </c>
      <c r="O9" s="106" t="s">
        <v>350</v>
      </c>
      <c r="P9" s="108" t="s">
        <v>360</v>
      </c>
    </row>
    <row r="10" spans="1:17" ht="27" x14ac:dyDescent="0.25">
      <c r="A10" s="109">
        <v>601</v>
      </c>
      <c r="B10" s="110">
        <v>601</v>
      </c>
      <c r="C10" s="111" t="s">
        <v>723</v>
      </c>
      <c r="D10" s="112">
        <v>701</v>
      </c>
      <c r="E10" s="113">
        <v>701</v>
      </c>
      <c r="F10" s="114" t="s">
        <v>724</v>
      </c>
      <c r="G10" s="115" t="s">
        <v>656</v>
      </c>
      <c r="H10" s="201">
        <v>4</v>
      </c>
      <c r="I10" s="116">
        <v>0</v>
      </c>
      <c r="J10" s="117">
        <v>65459.03</v>
      </c>
      <c r="K10" s="117">
        <v>0.67</v>
      </c>
      <c r="L10" s="117">
        <v>0.67</v>
      </c>
      <c r="M10" s="118">
        <v>0</v>
      </c>
      <c r="N10" s="119">
        <v>0</v>
      </c>
      <c r="O10" s="119">
        <v>0</v>
      </c>
      <c r="P10" s="119">
        <v>0</v>
      </c>
      <c r="Q10" s="102" t="s">
        <v>641</v>
      </c>
    </row>
    <row r="11" spans="1:17" x14ac:dyDescent="0.25">
      <c r="A11" s="109">
        <v>603</v>
      </c>
      <c r="B11" s="110">
        <v>603</v>
      </c>
      <c r="C11" s="111">
        <v>1592001051182</v>
      </c>
      <c r="D11" s="112" t="s">
        <v>641</v>
      </c>
      <c r="E11" s="113">
        <v>0</v>
      </c>
      <c r="F11" s="114" t="s">
        <v>641</v>
      </c>
      <c r="G11" s="115" t="s">
        <v>657</v>
      </c>
      <c r="H11" s="201">
        <v>4</v>
      </c>
      <c r="I11" s="116">
        <v>0</v>
      </c>
      <c r="J11" s="117">
        <v>74228.23</v>
      </c>
      <c r="K11" s="117">
        <v>1.46</v>
      </c>
      <c r="L11" s="117">
        <v>1.46</v>
      </c>
      <c r="M11" s="118">
        <v>0</v>
      </c>
      <c r="N11" s="119">
        <v>0</v>
      </c>
      <c r="O11" s="119">
        <v>0</v>
      </c>
      <c r="P11" s="119">
        <v>0</v>
      </c>
      <c r="Q11" s="102" t="s">
        <v>641</v>
      </c>
    </row>
    <row r="12" spans="1:17" x14ac:dyDescent="0.25">
      <c r="A12" s="109">
        <v>604</v>
      </c>
      <c r="B12" s="110">
        <v>604</v>
      </c>
      <c r="C12" s="111" t="s">
        <v>725</v>
      </c>
      <c r="D12" s="112">
        <v>727</v>
      </c>
      <c r="E12" s="113">
        <v>727</v>
      </c>
      <c r="F12" s="114" t="s">
        <v>726</v>
      </c>
      <c r="G12" s="115" t="s">
        <v>658</v>
      </c>
      <c r="H12" s="201">
        <v>3</v>
      </c>
      <c r="I12" s="116">
        <v>0</v>
      </c>
      <c r="J12" s="117">
        <v>20370.03</v>
      </c>
      <c r="K12" s="117">
        <v>0.61</v>
      </c>
      <c r="L12" s="117">
        <v>0.61</v>
      </c>
      <c r="M12" s="118">
        <v>0</v>
      </c>
      <c r="N12" s="119">
        <v>1457.37</v>
      </c>
      <c r="O12" s="119">
        <v>0.05</v>
      </c>
      <c r="P12" s="119">
        <v>0.05</v>
      </c>
      <c r="Q12" s="102" t="s">
        <v>641</v>
      </c>
    </row>
    <row r="13" spans="1:17" x14ac:dyDescent="0.25">
      <c r="A13" s="109">
        <v>605</v>
      </c>
      <c r="B13" s="110">
        <v>605</v>
      </c>
      <c r="C13" s="111">
        <v>1592001092676</v>
      </c>
      <c r="D13" s="112" t="s">
        <v>641</v>
      </c>
      <c r="E13" s="113">
        <v>0</v>
      </c>
      <c r="F13" s="114" t="s">
        <v>641</v>
      </c>
      <c r="G13" s="115" t="s">
        <v>659</v>
      </c>
      <c r="H13" s="201">
        <v>2</v>
      </c>
      <c r="I13" s="116">
        <v>0.16500000000000001</v>
      </c>
      <c r="J13" s="117">
        <v>10647.9</v>
      </c>
      <c r="K13" s="117">
        <v>1.1000000000000001</v>
      </c>
      <c r="L13" s="117">
        <v>1.1000000000000001</v>
      </c>
      <c r="M13" s="118">
        <v>0</v>
      </c>
      <c r="N13" s="119">
        <v>0</v>
      </c>
      <c r="O13" s="119">
        <v>0</v>
      </c>
      <c r="P13" s="119">
        <v>0</v>
      </c>
      <c r="Q13" s="102" t="s">
        <v>641</v>
      </c>
    </row>
    <row r="14" spans="1:17" x14ac:dyDescent="0.25">
      <c r="A14" s="109">
        <v>606</v>
      </c>
      <c r="B14" s="110">
        <v>606</v>
      </c>
      <c r="C14" s="111">
        <v>1592001092719</v>
      </c>
      <c r="D14" s="112" t="s">
        <v>641</v>
      </c>
      <c r="E14" s="113">
        <v>0</v>
      </c>
      <c r="F14" s="114" t="s">
        <v>641</v>
      </c>
      <c r="G14" s="115" t="s">
        <v>660</v>
      </c>
      <c r="H14" s="201">
        <v>3</v>
      </c>
      <c r="I14" s="116">
        <v>0.435</v>
      </c>
      <c r="J14" s="117">
        <v>25572.59</v>
      </c>
      <c r="K14" s="117">
        <v>1.03</v>
      </c>
      <c r="L14" s="117">
        <v>1.03</v>
      </c>
      <c r="M14" s="118">
        <v>0</v>
      </c>
      <c r="N14" s="119">
        <v>0</v>
      </c>
      <c r="O14" s="119">
        <v>0</v>
      </c>
      <c r="P14" s="119">
        <v>0</v>
      </c>
      <c r="Q14" s="102" t="s">
        <v>641</v>
      </c>
    </row>
    <row r="15" spans="1:17" x14ac:dyDescent="0.25">
      <c r="A15" s="109">
        <v>607</v>
      </c>
      <c r="B15" s="110">
        <v>607</v>
      </c>
      <c r="C15" s="111">
        <v>1592001092728</v>
      </c>
      <c r="D15" s="112" t="s">
        <v>641</v>
      </c>
      <c r="E15" s="113">
        <v>0</v>
      </c>
      <c r="F15" s="114" t="s">
        <v>641</v>
      </c>
      <c r="G15" s="115" t="s">
        <v>661</v>
      </c>
      <c r="H15" s="201">
        <v>2</v>
      </c>
      <c r="I15" s="116">
        <v>0.91600000000000004</v>
      </c>
      <c r="J15" s="117">
        <v>13285.61</v>
      </c>
      <c r="K15" s="117">
        <v>1.66</v>
      </c>
      <c r="L15" s="117">
        <v>1.66</v>
      </c>
      <c r="M15" s="118">
        <v>0</v>
      </c>
      <c r="N15" s="119">
        <v>0</v>
      </c>
      <c r="O15" s="119">
        <v>0</v>
      </c>
      <c r="P15" s="119">
        <v>0</v>
      </c>
      <c r="Q15" s="102" t="s">
        <v>641</v>
      </c>
    </row>
    <row r="16" spans="1:17" x14ac:dyDescent="0.25">
      <c r="A16" s="109">
        <v>608</v>
      </c>
      <c r="B16" s="110">
        <v>608</v>
      </c>
      <c r="C16" s="111">
        <v>1592001092737</v>
      </c>
      <c r="D16" s="112" t="s">
        <v>641</v>
      </c>
      <c r="E16" s="113">
        <v>0</v>
      </c>
      <c r="F16" s="114" t="s">
        <v>641</v>
      </c>
      <c r="G16" s="115" t="s">
        <v>662</v>
      </c>
      <c r="H16" s="201">
        <v>3</v>
      </c>
      <c r="I16" s="116">
        <v>3.3000000000000002E-2</v>
      </c>
      <c r="J16" s="117">
        <v>25572.59</v>
      </c>
      <c r="K16" s="117">
        <v>1.39</v>
      </c>
      <c r="L16" s="117">
        <v>1.39</v>
      </c>
      <c r="M16" s="118">
        <v>0</v>
      </c>
      <c r="N16" s="119">
        <v>0</v>
      </c>
      <c r="O16" s="119">
        <v>0</v>
      </c>
      <c r="P16" s="119">
        <v>0</v>
      </c>
      <c r="Q16" s="102" t="s">
        <v>641</v>
      </c>
    </row>
    <row r="17" spans="1:17" x14ac:dyDescent="0.25">
      <c r="A17" s="109">
        <v>609</v>
      </c>
      <c r="B17" s="110">
        <v>609</v>
      </c>
      <c r="C17" s="111">
        <v>1592001046085</v>
      </c>
      <c r="D17" s="112" t="s">
        <v>641</v>
      </c>
      <c r="E17" s="113">
        <v>0</v>
      </c>
      <c r="F17" s="114" t="s">
        <v>641</v>
      </c>
      <c r="G17" s="115" t="s">
        <v>663</v>
      </c>
      <c r="H17" s="201">
        <v>3</v>
      </c>
      <c r="I17" s="116">
        <v>0</v>
      </c>
      <c r="J17" s="117">
        <v>21192.76</v>
      </c>
      <c r="K17" s="117">
        <v>2.11</v>
      </c>
      <c r="L17" s="117">
        <v>2.11</v>
      </c>
      <c r="M17" s="118">
        <v>0</v>
      </c>
      <c r="N17" s="119">
        <v>0</v>
      </c>
      <c r="O17" s="119">
        <v>0</v>
      </c>
      <c r="P17" s="119">
        <v>0</v>
      </c>
    </row>
    <row r="18" spans="1:17" x14ac:dyDescent="0.25">
      <c r="A18" s="109">
        <v>570</v>
      </c>
      <c r="B18" s="110">
        <v>570</v>
      </c>
      <c r="C18" s="111">
        <v>1592001111628</v>
      </c>
      <c r="D18" s="112">
        <v>811</v>
      </c>
      <c r="E18" s="113">
        <v>811</v>
      </c>
      <c r="F18" s="114">
        <v>1574000332667</v>
      </c>
      <c r="G18" s="115" t="s">
        <v>664</v>
      </c>
      <c r="H18" s="201">
        <v>4</v>
      </c>
      <c r="I18" s="116">
        <v>0</v>
      </c>
      <c r="J18" s="117">
        <v>67629.25</v>
      </c>
      <c r="K18" s="117">
        <v>2.77</v>
      </c>
      <c r="L18" s="117">
        <v>2.77</v>
      </c>
      <c r="M18" s="118">
        <v>-0.46800000000000003</v>
      </c>
      <c r="N18" s="119">
        <v>1031.8800000000001</v>
      </c>
      <c r="O18" s="119">
        <v>0.05</v>
      </c>
      <c r="P18" s="119">
        <v>0.05</v>
      </c>
      <c r="Q18" s="102" t="s">
        <v>641</v>
      </c>
    </row>
    <row r="19" spans="1:17" x14ac:dyDescent="0.25">
      <c r="A19" s="109">
        <v>612</v>
      </c>
      <c r="B19" s="110">
        <v>612</v>
      </c>
      <c r="C19" s="111">
        <v>1592001073112</v>
      </c>
      <c r="D19" s="112">
        <v>704</v>
      </c>
      <c r="E19" s="113">
        <v>704</v>
      </c>
      <c r="F19" s="114">
        <v>1594001073116</v>
      </c>
      <c r="G19" s="115" t="s">
        <v>665</v>
      </c>
      <c r="H19" s="201">
        <v>1</v>
      </c>
      <c r="I19" s="116">
        <v>0.73599999999999999</v>
      </c>
      <c r="J19" s="117">
        <v>1670.02</v>
      </c>
      <c r="K19" s="117">
        <v>0.84</v>
      </c>
      <c r="L19" s="117">
        <v>0.84</v>
      </c>
      <c r="M19" s="118">
        <v>-0.997</v>
      </c>
      <c r="N19" s="119">
        <v>716.84</v>
      </c>
      <c r="O19" s="119">
        <v>0.05</v>
      </c>
      <c r="P19" s="119">
        <v>0.05</v>
      </c>
      <c r="Q19" s="102" t="s">
        <v>641</v>
      </c>
    </row>
    <row r="20" spans="1:17" x14ac:dyDescent="0.25">
      <c r="A20" s="109">
        <v>614</v>
      </c>
      <c r="B20" s="110">
        <v>614</v>
      </c>
      <c r="C20" s="111">
        <v>1592001055257</v>
      </c>
      <c r="D20" s="112">
        <v>709</v>
      </c>
      <c r="E20" s="113">
        <v>709</v>
      </c>
      <c r="F20" s="114">
        <v>1594001055250</v>
      </c>
      <c r="G20" s="115" t="s">
        <v>666</v>
      </c>
      <c r="H20" s="201">
        <v>4</v>
      </c>
      <c r="I20" s="116">
        <v>0</v>
      </c>
      <c r="J20" s="117">
        <v>72774.22</v>
      </c>
      <c r="K20" s="117">
        <v>0.6</v>
      </c>
      <c r="L20" s="117">
        <v>0.6</v>
      </c>
      <c r="M20" s="118">
        <v>0</v>
      </c>
      <c r="N20" s="119">
        <v>1078.0999999999999</v>
      </c>
      <c r="O20" s="119">
        <v>0.05</v>
      </c>
      <c r="P20" s="119">
        <v>0.05</v>
      </c>
      <c r="Q20" s="102" t="s">
        <v>641</v>
      </c>
    </row>
    <row r="21" spans="1:17" ht="27" x14ac:dyDescent="0.25">
      <c r="A21" s="109" t="s">
        <v>655</v>
      </c>
      <c r="B21" s="110" t="s">
        <v>655</v>
      </c>
      <c r="C21" s="111" t="s">
        <v>727</v>
      </c>
      <c r="D21" s="112" t="s">
        <v>641</v>
      </c>
      <c r="E21" s="113">
        <v>0</v>
      </c>
      <c r="F21" s="114" t="s">
        <v>641</v>
      </c>
      <c r="G21" s="115" t="s">
        <v>667</v>
      </c>
      <c r="H21" s="201">
        <v>4</v>
      </c>
      <c r="I21" s="116">
        <v>0.26900000000000002</v>
      </c>
      <c r="J21" s="117">
        <v>66683.23</v>
      </c>
      <c r="K21" s="117">
        <v>2.2999999999999998</v>
      </c>
      <c r="L21" s="117">
        <v>2.2999999999999998</v>
      </c>
      <c r="M21" s="118">
        <v>0</v>
      </c>
      <c r="N21" s="119">
        <v>0</v>
      </c>
      <c r="O21" s="119">
        <v>0</v>
      </c>
      <c r="P21" s="119">
        <v>0</v>
      </c>
      <c r="Q21" s="102" t="s">
        <v>641</v>
      </c>
    </row>
    <row r="22" spans="1:17" x14ac:dyDescent="0.25">
      <c r="A22" s="109">
        <v>617</v>
      </c>
      <c r="B22" s="110">
        <v>617</v>
      </c>
      <c r="C22" s="111">
        <v>1592001110572</v>
      </c>
      <c r="D22" s="112" t="s">
        <v>641</v>
      </c>
      <c r="E22" s="113">
        <v>0</v>
      </c>
      <c r="F22" s="114" t="s">
        <v>641</v>
      </c>
      <c r="G22" s="115" t="s">
        <v>668</v>
      </c>
      <c r="H22" s="201">
        <v>4</v>
      </c>
      <c r="I22" s="116">
        <v>0</v>
      </c>
      <c r="J22" s="117">
        <v>76445.119999999995</v>
      </c>
      <c r="K22" s="117">
        <v>1.51</v>
      </c>
      <c r="L22" s="117">
        <v>1.51</v>
      </c>
      <c r="M22" s="118">
        <v>0</v>
      </c>
      <c r="N22" s="119">
        <v>0</v>
      </c>
      <c r="O22" s="119">
        <v>0</v>
      </c>
      <c r="P22" s="119">
        <v>0</v>
      </c>
      <c r="Q22" s="102" t="s">
        <v>641</v>
      </c>
    </row>
    <row r="23" spans="1:17" x14ac:dyDescent="0.25">
      <c r="A23" s="109">
        <v>618</v>
      </c>
      <c r="B23" s="110">
        <v>618</v>
      </c>
      <c r="C23" s="111">
        <v>1592001094308</v>
      </c>
      <c r="D23" s="112" t="s">
        <v>641</v>
      </c>
      <c r="E23" s="113">
        <v>0</v>
      </c>
      <c r="F23" s="114" t="s">
        <v>641</v>
      </c>
      <c r="G23" s="115" t="s">
        <v>669</v>
      </c>
      <c r="H23" s="201">
        <v>4</v>
      </c>
      <c r="I23" s="116">
        <v>0.45700000000000002</v>
      </c>
      <c r="J23" s="117">
        <v>68196.45</v>
      </c>
      <c r="K23" s="117">
        <v>3.65</v>
      </c>
      <c r="L23" s="117">
        <v>3.65</v>
      </c>
      <c r="M23" s="118">
        <v>0</v>
      </c>
      <c r="N23" s="119">
        <v>0</v>
      </c>
      <c r="O23" s="119">
        <v>0</v>
      </c>
      <c r="P23" s="119">
        <v>0</v>
      </c>
      <c r="Q23" s="102" t="s">
        <v>641</v>
      </c>
    </row>
    <row r="24" spans="1:17" x14ac:dyDescent="0.25">
      <c r="A24" s="109">
        <v>619</v>
      </c>
      <c r="B24" s="110">
        <v>619</v>
      </c>
      <c r="C24" s="111">
        <v>1570000150382</v>
      </c>
      <c r="D24" s="112">
        <v>710</v>
      </c>
      <c r="E24" s="113">
        <v>710</v>
      </c>
      <c r="F24" s="114">
        <v>1594000000038</v>
      </c>
      <c r="G24" s="115" t="s">
        <v>670</v>
      </c>
      <c r="H24" s="201">
        <v>1</v>
      </c>
      <c r="I24" s="116">
        <v>2.4E-2</v>
      </c>
      <c r="J24" s="117">
        <v>1626.88</v>
      </c>
      <c r="K24" s="117">
        <v>1.1499999999999999</v>
      </c>
      <c r="L24" s="117">
        <v>1.1499999999999999</v>
      </c>
      <c r="M24" s="118">
        <v>0</v>
      </c>
      <c r="N24" s="119">
        <v>0</v>
      </c>
      <c r="O24" s="119">
        <v>0</v>
      </c>
      <c r="P24" s="119">
        <v>0</v>
      </c>
      <c r="Q24" s="102" t="s">
        <v>641</v>
      </c>
    </row>
    <row r="25" spans="1:17" x14ac:dyDescent="0.25">
      <c r="A25" s="109">
        <v>620</v>
      </c>
      <c r="B25" s="110">
        <v>620</v>
      </c>
      <c r="C25" s="111">
        <v>1592001007476</v>
      </c>
      <c r="D25" s="112" t="s">
        <v>641</v>
      </c>
      <c r="E25" s="113">
        <v>0</v>
      </c>
      <c r="F25" s="114" t="s">
        <v>641</v>
      </c>
      <c r="G25" s="115" t="s">
        <v>671</v>
      </c>
      <c r="H25" s="201">
        <v>2</v>
      </c>
      <c r="I25" s="116">
        <v>0</v>
      </c>
      <c r="J25" s="117">
        <v>9801.3799999999992</v>
      </c>
      <c r="K25" s="117">
        <v>1.97</v>
      </c>
      <c r="L25" s="117">
        <v>1.97</v>
      </c>
      <c r="M25" s="118">
        <v>0</v>
      </c>
      <c r="N25" s="119">
        <v>0</v>
      </c>
      <c r="O25" s="119">
        <v>0</v>
      </c>
      <c r="P25" s="119">
        <v>0</v>
      </c>
      <c r="Q25" s="102" t="s">
        <v>641</v>
      </c>
    </row>
    <row r="26" spans="1:17" x14ac:dyDescent="0.25">
      <c r="A26" s="109">
        <v>621</v>
      </c>
      <c r="B26" s="110">
        <v>621</v>
      </c>
      <c r="C26" s="111">
        <v>1592001007494</v>
      </c>
      <c r="D26" s="112" t="s">
        <v>641</v>
      </c>
      <c r="E26" s="113">
        <v>0</v>
      </c>
      <c r="F26" s="114" t="s">
        <v>641</v>
      </c>
      <c r="G26" s="115" t="s">
        <v>672</v>
      </c>
      <c r="H26" s="201">
        <v>1</v>
      </c>
      <c r="I26" s="116">
        <v>0.16300000000000001</v>
      </c>
      <c r="J26" s="117">
        <v>1693.27</v>
      </c>
      <c r="K26" s="117">
        <v>0.99</v>
      </c>
      <c r="L26" s="117">
        <v>0.99</v>
      </c>
      <c r="M26" s="118">
        <v>0</v>
      </c>
      <c r="N26" s="119">
        <v>0</v>
      </c>
      <c r="O26" s="119">
        <v>0</v>
      </c>
      <c r="P26" s="119">
        <v>0</v>
      </c>
      <c r="Q26" s="102" t="s">
        <v>641</v>
      </c>
    </row>
    <row r="27" spans="1:17" x14ac:dyDescent="0.25">
      <c r="A27" s="109">
        <v>622</v>
      </c>
      <c r="B27" s="110">
        <v>622</v>
      </c>
      <c r="C27" s="111">
        <v>1592001036574</v>
      </c>
      <c r="D27" s="112">
        <v>711</v>
      </c>
      <c r="E27" s="113">
        <v>711</v>
      </c>
      <c r="F27" s="114">
        <v>1594001036578</v>
      </c>
      <c r="G27" s="115" t="s">
        <v>673</v>
      </c>
      <c r="H27" s="201">
        <v>3</v>
      </c>
      <c r="I27" s="116">
        <v>8.8999999999999996E-2</v>
      </c>
      <c r="J27" s="117">
        <v>21222.99</v>
      </c>
      <c r="K27" s="117">
        <v>0.95</v>
      </c>
      <c r="L27" s="117">
        <v>0.95</v>
      </c>
      <c r="M27" s="118">
        <v>-0.28499999999999998</v>
      </c>
      <c r="N27" s="119">
        <v>462.91</v>
      </c>
      <c r="O27" s="119">
        <v>0.05</v>
      </c>
      <c r="P27" s="119">
        <v>0.05</v>
      </c>
      <c r="Q27" s="102" t="s">
        <v>641</v>
      </c>
    </row>
    <row r="28" spans="1:17" x14ac:dyDescent="0.25">
      <c r="A28" s="109">
        <v>624</v>
      </c>
      <c r="B28" s="110">
        <v>624</v>
      </c>
      <c r="C28" s="111">
        <v>1592001063540</v>
      </c>
      <c r="D28" s="112">
        <v>804</v>
      </c>
      <c r="E28" s="113">
        <v>804</v>
      </c>
      <c r="F28" s="114">
        <v>1574000324772</v>
      </c>
      <c r="G28" s="115" t="s">
        <v>674</v>
      </c>
      <c r="H28" s="201">
        <v>4</v>
      </c>
      <c r="I28" s="116">
        <v>6.0000000000000001E-3</v>
      </c>
      <c r="J28" s="117">
        <v>68261.240000000005</v>
      </c>
      <c r="K28" s="117">
        <v>1.7</v>
      </c>
      <c r="L28" s="117">
        <v>1.7</v>
      </c>
      <c r="M28" s="118">
        <v>0</v>
      </c>
      <c r="N28" s="119">
        <v>1118.08</v>
      </c>
      <c r="O28" s="119">
        <v>0.05</v>
      </c>
      <c r="P28" s="119">
        <v>0.05</v>
      </c>
      <c r="Q28" s="102" t="s">
        <v>641</v>
      </c>
    </row>
    <row r="29" spans="1:17" x14ac:dyDescent="0.25">
      <c r="A29" s="109">
        <v>625</v>
      </c>
      <c r="B29" s="110">
        <v>625</v>
      </c>
      <c r="C29" s="111">
        <v>1592001006890</v>
      </c>
      <c r="D29" s="112">
        <v>748</v>
      </c>
      <c r="E29" s="113">
        <v>748</v>
      </c>
      <c r="F29" s="114">
        <v>1594001006893</v>
      </c>
      <c r="G29" s="115" t="s">
        <v>675</v>
      </c>
      <c r="H29" s="201">
        <v>2</v>
      </c>
      <c r="I29" s="116">
        <v>0.57099999999999995</v>
      </c>
      <c r="J29" s="117">
        <v>8045.61</v>
      </c>
      <c r="K29" s="117">
        <v>1.28</v>
      </c>
      <c r="L29" s="117">
        <v>1.28</v>
      </c>
      <c r="M29" s="118">
        <v>0</v>
      </c>
      <c r="N29" s="119">
        <v>0</v>
      </c>
      <c r="O29" s="119">
        <v>0</v>
      </c>
      <c r="P29" s="119">
        <v>0</v>
      </c>
      <c r="Q29" s="102" t="s">
        <v>641</v>
      </c>
    </row>
    <row r="30" spans="1:17" x14ac:dyDescent="0.25">
      <c r="A30" s="109">
        <v>627</v>
      </c>
      <c r="B30" s="110">
        <v>627</v>
      </c>
      <c r="C30" s="111">
        <v>1570000199077</v>
      </c>
      <c r="D30" s="112">
        <v>729</v>
      </c>
      <c r="E30" s="113">
        <v>729</v>
      </c>
      <c r="F30" s="114">
        <v>1574000199083</v>
      </c>
      <c r="G30" s="115" t="s">
        <v>676</v>
      </c>
      <c r="H30" s="201">
        <v>4</v>
      </c>
      <c r="I30" s="116">
        <v>0</v>
      </c>
      <c r="J30" s="117">
        <v>65931.23</v>
      </c>
      <c r="K30" s="117">
        <v>0.85</v>
      </c>
      <c r="L30" s="117">
        <v>0.85</v>
      </c>
      <c r="M30" s="118">
        <v>0</v>
      </c>
      <c r="N30" s="119">
        <v>0</v>
      </c>
      <c r="O30" s="119">
        <v>0</v>
      </c>
      <c r="P30" s="119">
        <v>0</v>
      </c>
      <c r="Q30" s="102" t="s">
        <v>641</v>
      </c>
    </row>
    <row r="31" spans="1:17" x14ac:dyDescent="0.25">
      <c r="A31" s="109">
        <v>626</v>
      </c>
      <c r="B31" s="110">
        <v>626</v>
      </c>
      <c r="C31" s="111">
        <v>1592001005637</v>
      </c>
      <c r="D31" s="112" t="s">
        <v>641</v>
      </c>
      <c r="E31" s="113">
        <v>0</v>
      </c>
      <c r="F31" s="114" t="s">
        <v>641</v>
      </c>
      <c r="G31" s="115" t="s">
        <v>677</v>
      </c>
      <c r="H31" s="201">
        <v>2</v>
      </c>
      <c r="I31" s="116">
        <v>0.40500000000000003</v>
      </c>
      <c r="J31" s="117">
        <v>11622.31</v>
      </c>
      <c r="K31" s="117">
        <v>2.0499999999999998</v>
      </c>
      <c r="L31" s="117">
        <v>2.0499999999999998</v>
      </c>
      <c r="M31" s="118">
        <v>0</v>
      </c>
      <c r="N31" s="119">
        <v>0</v>
      </c>
      <c r="O31" s="119">
        <v>0</v>
      </c>
      <c r="P31" s="119">
        <v>0</v>
      </c>
      <c r="Q31" s="102" t="s">
        <v>641</v>
      </c>
    </row>
    <row r="32" spans="1:17" x14ac:dyDescent="0.25">
      <c r="A32" s="109">
        <v>628</v>
      </c>
      <c r="B32" s="110">
        <v>628</v>
      </c>
      <c r="C32" s="111">
        <v>1592001111405</v>
      </c>
      <c r="D32" s="112" t="s">
        <v>641</v>
      </c>
      <c r="E32" s="113">
        <v>0</v>
      </c>
      <c r="F32" s="114" t="s">
        <v>641</v>
      </c>
      <c r="G32" s="115" t="s">
        <v>678</v>
      </c>
      <c r="H32" s="201">
        <v>1</v>
      </c>
      <c r="I32" s="116">
        <v>1.01</v>
      </c>
      <c r="J32" s="117">
        <v>2291.38</v>
      </c>
      <c r="K32" s="117">
        <v>3.19</v>
      </c>
      <c r="L32" s="117">
        <v>3.19</v>
      </c>
      <c r="M32" s="118">
        <v>0</v>
      </c>
      <c r="N32" s="119">
        <v>0</v>
      </c>
      <c r="O32" s="119">
        <v>0</v>
      </c>
      <c r="P32" s="119">
        <v>0</v>
      </c>
      <c r="Q32" s="102" t="s">
        <v>641</v>
      </c>
    </row>
    <row r="33" spans="1:17" x14ac:dyDescent="0.25">
      <c r="A33" s="109">
        <v>631</v>
      </c>
      <c r="B33" s="110">
        <v>631</v>
      </c>
      <c r="C33" s="111">
        <v>1592001110216</v>
      </c>
      <c r="D33" s="112" t="s">
        <v>641</v>
      </c>
      <c r="E33" s="113">
        <v>0</v>
      </c>
      <c r="F33" s="114" t="s">
        <v>641</v>
      </c>
      <c r="G33" s="115" t="s">
        <v>679</v>
      </c>
      <c r="H33" s="201">
        <v>3</v>
      </c>
      <c r="I33" s="116">
        <v>1E-3</v>
      </c>
      <c r="J33" s="117">
        <v>20392.09</v>
      </c>
      <c r="K33" s="117">
        <v>2.3199999999999998</v>
      </c>
      <c r="L33" s="117">
        <v>2.3199999999999998</v>
      </c>
      <c r="M33" s="118">
        <v>0</v>
      </c>
      <c r="N33" s="119">
        <v>0</v>
      </c>
      <c r="O33" s="119">
        <v>0</v>
      </c>
      <c r="P33" s="119">
        <v>0</v>
      </c>
      <c r="Q33" s="102" t="s">
        <v>641</v>
      </c>
    </row>
    <row r="34" spans="1:17" x14ac:dyDescent="0.25">
      <c r="A34" s="109">
        <v>632</v>
      </c>
      <c r="B34" s="110">
        <v>632</v>
      </c>
      <c r="C34" s="111">
        <v>1592001007467</v>
      </c>
      <c r="D34" s="112" t="s">
        <v>641</v>
      </c>
      <c r="E34" s="113">
        <v>0</v>
      </c>
      <c r="F34" s="114" t="s">
        <v>641</v>
      </c>
      <c r="G34" s="115" t="s">
        <v>680</v>
      </c>
      <c r="H34" s="201">
        <v>2</v>
      </c>
      <c r="I34" s="116">
        <v>0.20499999999999999</v>
      </c>
      <c r="J34" s="117">
        <v>8304.4500000000007</v>
      </c>
      <c r="K34" s="117">
        <v>2.0499999999999998</v>
      </c>
      <c r="L34" s="117">
        <v>2.0499999999999998</v>
      </c>
      <c r="M34" s="118">
        <v>0</v>
      </c>
      <c r="N34" s="119">
        <v>0</v>
      </c>
      <c r="O34" s="119">
        <v>0</v>
      </c>
      <c r="P34" s="119">
        <v>0</v>
      </c>
      <c r="Q34" s="102" t="s">
        <v>641</v>
      </c>
    </row>
    <row r="35" spans="1:17" ht="40.5" x14ac:dyDescent="0.25">
      <c r="A35" s="109">
        <v>633</v>
      </c>
      <c r="B35" s="110">
        <v>633</v>
      </c>
      <c r="C35" s="111" t="s">
        <v>728</v>
      </c>
      <c r="D35" s="112" t="s">
        <v>641</v>
      </c>
      <c r="E35" s="113">
        <v>0</v>
      </c>
      <c r="F35" s="114" t="s">
        <v>641</v>
      </c>
      <c r="G35" s="115" t="s">
        <v>681</v>
      </c>
      <c r="H35" s="201">
        <v>3</v>
      </c>
      <c r="I35" s="116">
        <v>9.8000000000000004E-2</v>
      </c>
      <c r="J35" s="117">
        <v>20591.419999999998</v>
      </c>
      <c r="K35" s="117">
        <v>1.93</v>
      </c>
      <c r="L35" s="117">
        <v>1.93</v>
      </c>
      <c r="M35" s="118">
        <v>0</v>
      </c>
      <c r="N35" s="119">
        <v>0</v>
      </c>
      <c r="O35" s="119">
        <v>0</v>
      </c>
      <c r="P35" s="119">
        <v>0</v>
      </c>
      <c r="Q35" s="102" t="s">
        <v>641</v>
      </c>
    </row>
    <row r="36" spans="1:17" x14ac:dyDescent="0.25">
      <c r="A36" s="109">
        <v>637</v>
      </c>
      <c r="B36" s="110">
        <v>637</v>
      </c>
      <c r="C36" s="111">
        <v>1592001141543</v>
      </c>
      <c r="D36" s="112">
        <v>728</v>
      </c>
      <c r="E36" s="113">
        <v>728</v>
      </c>
      <c r="F36" s="114">
        <v>1594001141547</v>
      </c>
      <c r="G36" s="115" t="s">
        <v>682</v>
      </c>
      <c r="H36" s="201">
        <v>3</v>
      </c>
      <c r="I36" s="116">
        <v>0.106</v>
      </c>
      <c r="J36" s="117">
        <v>21818.46</v>
      </c>
      <c r="K36" s="117">
        <v>0.79</v>
      </c>
      <c r="L36" s="117">
        <v>0.79</v>
      </c>
      <c r="M36" s="118">
        <v>0</v>
      </c>
      <c r="N36" s="119">
        <v>0</v>
      </c>
      <c r="O36" s="119">
        <v>0</v>
      </c>
      <c r="P36" s="119">
        <v>0</v>
      </c>
      <c r="Q36" s="102" t="s">
        <v>641</v>
      </c>
    </row>
    <row r="37" spans="1:17" x14ac:dyDescent="0.25">
      <c r="A37" s="109">
        <v>680</v>
      </c>
      <c r="B37" s="110">
        <v>680</v>
      </c>
      <c r="C37" s="111">
        <v>1580000675845</v>
      </c>
      <c r="D37" s="112">
        <v>759</v>
      </c>
      <c r="E37" s="113">
        <v>759</v>
      </c>
      <c r="F37" s="114">
        <v>1574000275033</v>
      </c>
      <c r="G37" s="115" t="s">
        <v>683</v>
      </c>
      <c r="H37" s="201">
        <v>0</v>
      </c>
      <c r="I37" s="116">
        <v>8.7999999999999995E-2</v>
      </c>
      <c r="J37" s="117">
        <v>3.4</v>
      </c>
      <c r="K37" s="117">
        <v>0.65</v>
      </c>
      <c r="L37" s="117">
        <v>0.65</v>
      </c>
      <c r="M37" s="118">
        <v>0</v>
      </c>
      <c r="N37" s="119">
        <v>143.72999999999999</v>
      </c>
      <c r="O37" s="119">
        <v>0.05</v>
      </c>
      <c r="P37" s="119">
        <v>0.05</v>
      </c>
      <c r="Q37" s="102" t="s">
        <v>641</v>
      </c>
    </row>
    <row r="38" spans="1:17" x14ac:dyDescent="0.25">
      <c r="A38" s="109">
        <v>681</v>
      </c>
      <c r="B38" s="110">
        <v>681</v>
      </c>
      <c r="C38" s="111">
        <v>1580000872387</v>
      </c>
      <c r="D38" s="112">
        <v>760</v>
      </c>
      <c r="E38" s="113">
        <v>760</v>
      </c>
      <c r="F38" s="114">
        <v>1574000283735</v>
      </c>
      <c r="G38" s="115" t="s">
        <v>684</v>
      </c>
      <c r="H38" s="201">
        <v>1</v>
      </c>
      <c r="I38" s="116">
        <v>0.46300000000000002</v>
      </c>
      <c r="J38" s="117">
        <v>1683.58</v>
      </c>
      <c r="K38" s="117">
        <v>0.9</v>
      </c>
      <c r="L38" s="117">
        <v>0.9</v>
      </c>
      <c r="M38" s="118">
        <v>0</v>
      </c>
      <c r="N38" s="119">
        <v>3409.59</v>
      </c>
      <c r="O38" s="119">
        <v>0.05</v>
      </c>
      <c r="P38" s="119">
        <v>0.05</v>
      </c>
      <c r="Q38" s="102" t="s">
        <v>641</v>
      </c>
    </row>
    <row r="39" spans="1:17" x14ac:dyDescent="0.25">
      <c r="A39" s="109">
        <v>544</v>
      </c>
      <c r="B39" s="110">
        <v>544</v>
      </c>
      <c r="C39" s="111" t="s">
        <v>1321</v>
      </c>
      <c r="D39" s="112">
        <v>761</v>
      </c>
      <c r="E39" s="113">
        <v>761</v>
      </c>
      <c r="F39" s="114" t="s">
        <v>1322</v>
      </c>
      <c r="G39" s="115" t="s">
        <v>685</v>
      </c>
      <c r="H39" s="201">
        <v>0</v>
      </c>
      <c r="I39" s="116">
        <v>0</v>
      </c>
      <c r="J39" s="117">
        <v>13.19</v>
      </c>
      <c r="K39" s="117">
        <v>0.64</v>
      </c>
      <c r="L39" s="117">
        <v>0.64</v>
      </c>
      <c r="M39" s="118">
        <v>0</v>
      </c>
      <c r="N39" s="119">
        <v>0</v>
      </c>
      <c r="O39" s="119">
        <v>0</v>
      </c>
      <c r="P39" s="119">
        <v>0</v>
      </c>
      <c r="Q39" s="102" t="s">
        <v>641</v>
      </c>
    </row>
    <row r="40" spans="1:17" x14ac:dyDescent="0.25">
      <c r="A40" s="109">
        <v>682</v>
      </c>
      <c r="B40" s="110">
        <v>682</v>
      </c>
      <c r="C40" s="111">
        <v>1580000909309</v>
      </c>
      <c r="D40" s="112">
        <v>762</v>
      </c>
      <c r="E40" s="113">
        <v>762</v>
      </c>
      <c r="F40" s="114">
        <v>1574000285644</v>
      </c>
      <c r="G40" s="115" t="s">
        <v>686</v>
      </c>
      <c r="H40" s="201">
        <v>1</v>
      </c>
      <c r="I40" s="116">
        <v>0.73799999999999999</v>
      </c>
      <c r="J40" s="117">
        <v>2004.92</v>
      </c>
      <c r="K40" s="117">
        <v>0.94</v>
      </c>
      <c r="L40" s="117">
        <v>0.94</v>
      </c>
      <c r="M40" s="118">
        <v>-1.123</v>
      </c>
      <c r="N40" s="119">
        <v>2217.6999999999998</v>
      </c>
      <c r="O40" s="119">
        <v>0.05</v>
      </c>
      <c r="P40" s="119">
        <v>0.05</v>
      </c>
      <c r="Q40" s="102" t="s">
        <v>641</v>
      </c>
    </row>
    <row r="41" spans="1:17" x14ac:dyDescent="0.25">
      <c r="A41" s="109">
        <v>691</v>
      </c>
      <c r="B41" s="110">
        <v>691</v>
      </c>
      <c r="C41" s="111">
        <v>1592101007746</v>
      </c>
      <c r="D41" s="112" t="s">
        <v>641</v>
      </c>
      <c r="E41" s="113">
        <v>0</v>
      </c>
      <c r="F41" s="114" t="s">
        <v>641</v>
      </c>
      <c r="G41" s="115" t="s">
        <v>687</v>
      </c>
      <c r="H41" s="201">
        <v>1</v>
      </c>
      <c r="I41" s="116">
        <v>0.14000000000000001</v>
      </c>
      <c r="J41" s="117">
        <v>1645.8</v>
      </c>
      <c r="K41" s="117">
        <v>2.19</v>
      </c>
      <c r="L41" s="117">
        <v>2.19</v>
      </c>
      <c r="M41" s="118">
        <v>0</v>
      </c>
      <c r="N41" s="119">
        <v>0</v>
      </c>
      <c r="O41" s="119">
        <v>0</v>
      </c>
      <c r="P41" s="119">
        <v>0</v>
      </c>
      <c r="Q41" s="102" t="s">
        <v>641</v>
      </c>
    </row>
    <row r="42" spans="1:17" x14ac:dyDescent="0.25">
      <c r="A42" s="109">
        <v>683</v>
      </c>
      <c r="B42" s="110">
        <v>683</v>
      </c>
      <c r="C42" s="111">
        <v>1570000166434</v>
      </c>
      <c r="D42" s="112">
        <v>763</v>
      </c>
      <c r="E42" s="113">
        <v>763</v>
      </c>
      <c r="F42" s="114">
        <v>1594000000029</v>
      </c>
      <c r="G42" s="115" t="s">
        <v>688</v>
      </c>
      <c r="H42" s="201">
        <v>0</v>
      </c>
      <c r="I42" s="116">
        <v>0</v>
      </c>
      <c r="J42" s="117">
        <v>7.16</v>
      </c>
      <c r="K42" s="117">
        <v>0.62</v>
      </c>
      <c r="L42" s="117">
        <v>0.62</v>
      </c>
      <c r="M42" s="118">
        <v>0</v>
      </c>
      <c r="N42" s="119">
        <v>0</v>
      </c>
      <c r="O42" s="119">
        <v>0</v>
      </c>
      <c r="P42" s="119">
        <v>0</v>
      </c>
      <c r="Q42" s="102" t="s">
        <v>641</v>
      </c>
    </row>
    <row r="43" spans="1:17" ht="27" x14ac:dyDescent="0.25">
      <c r="A43" s="109">
        <v>692</v>
      </c>
      <c r="B43" s="110">
        <v>692</v>
      </c>
      <c r="C43" s="111" t="s">
        <v>729</v>
      </c>
      <c r="D43" s="112" t="s">
        <v>641</v>
      </c>
      <c r="E43" s="113">
        <v>0</v>
      </c>
      <c r="F43" s="114" t="s">
        <v>641</v>
      </c>
      <c r="G43" s="115" t="s">
        <v>689</v>
      </c>
      <c r="H43" s="201">
        <v>2</v>
      </c>
      <c r="I43" s="116">
        <v>1.216</v>
      </c>
      <c r="J43" s="117">
        <v>8105.12</v>
      </c>
      <c r="K43" s="117">
        <v>2.23</v>
      </c>
      <c r="L43" s="117">
        <v>2.23</v>
      </c>
      <c r="M43" s="118">
        <v>0</v>
      </c>
      <c r="N43" s="119">
        <v>0</v>
      </c>
      <c r="O43" s="119">
        <v>0</v>
      </c>
      <c r="P43" s="119">
        <v>0</v>
      </c>
      <c r="Q43" s="102" t="s">
        <v>641</v>
      </c>
    </row>
    <row r="44" spans="1:17" x14ac:dyDescent="0.25">
      <c r="A44" s="109">
        <v>693</v>
      </c>
      <c r="B44" s="110">
        <v>693</v>
      </c>
      <c r="C44" s="111">
        <v>1592001074941</v>
      </c>
      <c r="D44" s="112" t="s">
        <v>641</v>
      </c>
      <c r="E44" s="113">
        <v>0</v>
      </c>
      <c r="F44" s="114" t="s">
        <v>641</v>
      </c>
      <c r="G44" s="115" t="s">
        <v>690</v>
      </c>
      <c r="H44" s="201">
        <v>2</v>
      </c>
      <c r="I44" s="116">
        <v>0.245</v>
      </c>
      <c r="J44" s="117">
        <v>8057.65</v>
      </c>
      <c r="K44" s="117">
        <v>1.84</v>
      </c>
      <c r="L44" s="117">
        <v>1.84</v>
      </c>
      <c r="M44" s="118">
        <v>0</v>
      </c>
      <c r="N44" s="119">
        <v>0</v>
      </c>
      <c r="O44" s="119">
        <v>0</v>
      </c>
      <c r="P44" s="119">
        <v>0</v>
      </c>
      <c r="Q44" s="102" t="s">
        <v>641</v>
      </c>
    </row>
    <row r="45" spans="1:17" x14ac:dyDescent="0.25">
      <c r="A45" s="109">
        <v>694</v>
      </c>
      <c r="B45" s="110">
        <v>694</v>
      </c>
      <c r="C45" s="111">
        <v>1570000190631</v>
      </c>
      <c r="D45" s="112" t="s">
        <v>641</v>
      </c>
      <c r="E45" s="113">
        <v>0</v>
      </c>
      <c r="F45" s="114" t="s">
        <v>641</v>
      </c>
      <c r="G45" s="115" t="s">
        <v>691</v>
      </c>
      <c r="H45" s="201">
        <v>1</v>
      </c>
      <c r="I45" s="116">
        <v>0.35899999999999999</v>
      </c>
      <c r="J45" s="117">
        <v>1693.27</v>
      </c>
      <c r="K45" s="117">
        <v>2.17</v>
      </c>
      <c r="L45" s="117">
        <v>2.17</v>
      </c>
      <c r="M45" s="118">
        <v>0</v>
      </c>
      <c r="N45" s="119">
        <v>0</v>
      </c>
      <c r="O45" s="119">
        <v>0</v>
      </c>
      <c r="P45" s="119">
        <v>0</v>
      </c>
      <c r="Q45" s="102" t="s">
        <v>641</v>
      </c>
    </row>
    <row r="46" spans="1:17" ht="27" x14ac:dyDescent="0.25">
      <c r="A46" s="109">
        <v>695</v>
      </c>
      <c r="B46" s="110">
        <v>695</v>
      </c>
      <c r="C46" s="111" t="s">
        <v>730</v>
      </c>
      <c r="D46" s="112" t="s">
        <v>641</v>
      </c>
      <c r="E46" s="113">
        <v>0</v>
      </c>
      <c r="F46" s="114" t="s">
        <v>641</v>
      </c>
      <c r="G46" s="115" t="s">
        <v>692</v>
      </c>
      <c r="H46" s="201">
        <v>3</v>
      </c>
      <c r="I46" s="116">
        <v>0.02</v>
      </c>
      <c r="J46" s="117">
        <v>20392.09</v>
      </c>
      <c r="K46" s="117">
        <v>1.4</v>
      </c>
      <c r="L46" s="117">
        <v>1.4</v>
      </c>
      <c r="M46" s="118">
        <v>0</v>
      </c>
      <c r="N46" s="119">
        <v>0</v>
      </c>
      <c r="O46" s="119">
        <v>0</v>
      </c>
      <c r="P46" s="119">
        <v>0</v>
      </c>
      <c r="Q46" s="102" t="s">
        <v>641</v>
      </c>
    </row>
    <row r="47" spans="1:17" x14ac:dyDescent="0.25">
      <c r="A47" s="109">
        <v>684</v>
      </c>
      <c r="B47" s="110">
        <v>684</v>
      </c>
      <c r="C47" s="111">
        <v>1580001085400</v>
      </c>
      <c r="D47" s="112">
        <v>764</v>
      </c>
      <c r="E47" s="113">
        <v>764</v>
      </c>
      <c r="F47" s="114">
        <v>1574000298500</v>
      </c>
      <c r="G47" s="115" t="s">
        <v>693</v>
      </c>
      <c r="H47" s="201">
        <v>1</v>
      </c>
      <c r="I47" s="116">
        <v>0.01</v>
      </c>
      <c r="J47" s="117">
        <v>2027.87</v>
      </c>
      <c r="K47" s="117">
        <v>0.91</v>
      </c>
      <c r="L47" s="117">
        <v>0.91</v>
      </c>
      <c r="M47" s="118">
        <v>-0.22700000000000001</v>
      </c>
      <c r="N47" s="119">
        <v>2863.86</v>
      </c>
      <c r="O47" s="119">
        <v>0.05</v>
      </c>
      <c r="P47" s="119">
        <v>0.05</v>
      </c>
      <c r="Q47" s="102" t="s">
        <v>641</v>
      </c>
    </row>
    <row r="48" spans="1:17" x14ac:dyDescent="0.25">
      <c r="A48" s="109">
        <v>685</v>
      </c>
      <c r="B48" s="110">
        <v>685</v>
      </c>
      <c r="C48" s="111">
        <v>1580001132432</v>
      </c>
      <c r="D48" s="112">
        <v>765</v>
      </c>
      <c r="E48" s="113">
        <v>765</v>
      </c>
      <c r="F48" s="114">
        <v>1574000302403</v>
      </c>
      <c r="G48" s="115" t="s">
        <v>694</v>
      </c>
      <c r="H48" s="201">
        <v>1</v>
      </c>
      <c r="I48" s="116">
        <v>0</v>
      </c>
      <c r="J48" s="117">
        <v>1622.11</v>
      </c>
      <c r="K48" s="117">
        <v>0.54</v>
      </c>
      <c r="L48" s="117">
        <v>0.54</v>
      </c>
      <c r="M48" s="118">
        <v>0</v>
      </c>
      <c r="N48" s="119">
        <v>651.41</v>
      </c>
      <c r="O48" s="119">
        <v>0.05</v>
      </c>
      <c r="P48" s="119">
        <v>0.05</v>
      </c>
      <c r="Q48" s="102" t="s">
        <v>641</v>
      </c>
    </row>
    <row r="49" spans="1:17" ht="27" x14ac:dyDescent="0.25">
      <c r="A49" s="109">
        <v>686</v>
      </c>
      <c r="B49" s="110">
        <v>686</v>
      </c>
      <c r="C49" s="111" t="s">
        <v>731</v>
      </c>
      <c r="D49" s="112">
        <v>766</v>
      </c>
      <c r="E49" s="113">
        <v>766</v>
      </c>
      <c r="F49" s="114" t="s">
        <v>732</v>
      </c>
      <c r="G49" s="115" t="s">
        <v>695</v>
      </c>
      <c r="H49" s="201">
        <v>0</v>
      </c>
      <c r="I49" s="116">
        <v>0</v>
      </c>
      <c r="J49" s="117">
        <v>254.77</v>
      </c>
      <c r="K49" s="117">
        <v>0.56000000000000005</v>
      </c>
      <c r="L49" s="117">
        <v>0.56000000000000005</v>
      </c>
      <c r="M49" s="118">
        <v>0</v>
      </c>
      <c r="N49" s="119">
        <v>15815.85</v>
      </c>
      <c r="O49" s="119">
        <v>0.05</v>
      </c>
      <c r="P49" s="119">
        <v>0.05</v>
      </c>
      <c r="Q49" s="102" t="s">
        <v>641</v>
      </c>
    </row>
    <row r="50" spans="1:17" x14ac:dyDescent="0.25">
      <c r="A50" s="109">
        <v>687</v>
      </c>
      <c r="B50" s="110">
        <v>687</v>
      </c>
      <c r="C50" s="111" t="s">
        <v>733</v>
      </c>
      <c r="D50" s="112" t="s">
        <v>641</v>
      </c>
      <c r="E50" s="113">
        <v>0</v>
      </c>
      <c r="F50" s="114">
        <v>0</v>
      </c>
      <c r="G50" s="115" t="s">
        <v>696</v>
      </c>
      <c r="H50" s="201">
        <v>3</v>
      </c>
      <c r="I50" s="116">
        <v>0</v>
      </c>
      <c r="J50" s="117">
        <v>20670.18</v>
      </c>
      <c r="K50" s="117">
        <v>1.43</v>
      </c>
      <c r="L50" s="117">
        <v>1.43</v>
      </c>
      <c r="M50" s="118">
        <v>0</v>
      </c>
      <c r="N50" s="119">
        <v>0</v>
      </c>
      <c r="O50" s="119">
        <v>0</v>
      </c>
      <c r="P50" s="119">
        <v>0</v>
      </c>
      <c r="Q50" s="102" t="s">
        <v>641</v>
      </c>
    </row>
    <row r="51" spans="1:17" x14ac:dyDescent="0.25">
      <c r="A51" s="109">
        <v>688</v>
      </c>
      <c r="B51" s="110">
        <v>688</v>
      </c>
      <c r="C51" s="111">
        <v>1580001208659</v>
      </c>
      <c r="D51" s="112">
        <v>767</v>
      </c>
      <c r="E51" s="113">
        <v>767</v>
      </c>
      <c r="F51" s="114">
        <v>1574000309384</v>
      </c>
      <c r="G51" s="115" t="s">
        <v>697</v>
      </c>
      <c r="H51" s="201">
        <v>0</v>
      </c>
      <c r="I51" s="116">
        <v>1E-3</v>
      </c>
      <c r="J51" s="117">
        <v>6.44</v>
      </c>
      <c r="K51" s="117">
        <v>1.17</v>
      </c>
      <c r="L51" s="117">
        <v>1.17</v>
      </c>
      <c r="M51" s="118">
        <v>0</v>
      </c>
      <c r="N51" s="119">
        <v>734.61</v>
      </c>
      <c r="O51" s="119">
        <v>0.05</v>
      </c>
      <c r="P51" s="119">
        <v>0.05</v>
      </c>
      <c r="Q51" s="102" t="s">
        <v>641</v>
      </c>
    </row>
    <row r="52" spans="1:17" x14ac:dyDescent="0.25">
      <c r="A52" s="109">
        <v>689</v>
      </c>
      <c r="B52" s="110">
        <v>689</v>
      </c>
      <c r="C52" s="111">
        <v>1580001208668</v>
      </c>
      <c r="D52" s="112">
        <v>768</v>
      </c>
      <c r="E52" s="113">
        <v>768</v>
      </c>
      <c r="F52" s="114">
        <v>1574000309375</v>
      </c>
      <c r="G52" s="115" t="s">
        <v>698</v>
      </c>
      <c r="H52" s="201">
        <v>0</v>
      </c>
      <c r="I52" s="116">
        <v>1E-3</v>
      </c>
      <c r="J52" s="117">
        <v>69.34</v>
      </c>
      <c r="K52" s="117">
        <v>1.0900000000000001</v>
      </c>
      <c r="L52" s="117">
        <v>1.0900000000000001</v>
      </c>
      <c r="M52" s="118">
        <v>0</v>
      </c>
      <c r="N52" s="119">
        <v>2992.54</v>
      </c>
      <c r="O52" s="119">
        <v>0.05</v>
      </c>
      <c r="P52" s="119">
        <v>0.05</v>
      </c>
      <c r="Q52" s="102" t="s">
        <v>641</v>
      </c>
    </row>
    <row r="53" spans="1:17" x14ac:dyDescent="0.25">
      <c r="A53" s="109">
        <v>690</v>
      </c>
      <c r="B53" s="110">
        <v>690</v>
      </c>
      <c r="C53" s="111">
        <v>1580001174414</v>
      </c>
      <c r="D53" s="112">
        <v>782</v>
      </c>
      <c r="E53" s="113">
        <v>782</v>
      </c>
      <c r="F53" s="114">
        <v>1574000306374</v>
      </c>
      <c r="G53" s="115" t="s">
        <v>699</v>
      </c>
      <c r="H53" s="201">
        <v>0</v>
      </c>
      <c r="I53" s="116">
        <v>0.16900000000000001</v>
      </c>
      <c r="J53" s="117">
        <v>30.65</v>
      </c>
      <c r="K53" s="117">
        <v>2.23</v>
      </c>
      <c r="L53" s="117">
        <v>2.23</v>
      </c>
      <c r="M53" s="118">
        <v>0</v>
      </c>
      <c r="N53" s="119">
        <v>1103.3800000000001</v>
      </c>
      <c r="O53" s="119">
        <v>0.05</v>
      </c>
      <c r="P53" s="119">
        <v>0.05</v>
      </c>
      <c r="Q53" s="102" t="s">
        <v>641</v>
      </c>
    </row>
    <row r="54" spans="1:17" x14ac:dyDescent="0.25">
      <c r="A54" s="109">
        <v>540</v>
      </c>
      <c r="B54" s="110">
        <v>540</v>
      </c>
      <c r="C54" s="111">
        <v>1580001190763</v>
      </c>
      <c r="D54" s="112">
        <v>783</v>
      </c>
      <c r="E54" s="113">
        <v>783</v>
      </c>
      <c r="F54" s="114">
        <v>1574000307917</v>
      </c>
      <c r="G54" s="115" t="s">
        <v>700</v>
      </c>
      <c r="H54" s="201">
        <v>1</v>
      </c>
      <c r="I54" s="116">
        <v>1E-3</v>
      </c>
      <c r="J54" s="117">
        <v>1600.78</v>
      </c>
      <c r="K54" s="117">
        <v>0.62</v>
      </c>
      <c r="L54" s="117">
        <v>0.62</v>
      </c>
      <c r="M54" s="118">
        <v>-4.1000000000000002E-2</v>
      </c>
      <c r="N54" s="119">
        <v>587.62</v>
      </c>
      <c r="O54" s="119">
        <v>0.05</v>
      </c>
      <c r="P54" s="119">
        <v>0.05</v>
      </c>
      <c r="Q54" s="102" t="s">
        <v>641</v>
      </c>
    </row>
    <row r="55" spans="1:17" x14ac:dyDescent="0.25">
      <c r="A55" s="109">
        <v>541</v>
      </c>
      <c r="B55" s="110">
        <v>541</v>
      </c>
      <c r="C55" s="111">
        <v>1580001197945</v>
      </c>
      <c r="D55" s="112">
        <v>784</v>
      </c>
      <c r="E55" s="113">
        <v>784</v>
      </c>
      <c r="F55" s="114">
        <v>1574000308405</v>
      </c>
      <c r="G55" s="115" t="s">
        <v>701</v>
      </c>
      <c r="H55" s="201">
        <v>1</v>
      </c>
      <c r="I55" s="116">
        <v>0.73599999999999999</v>
      </c>
      <c r="J55" s="117">
        <v>1764.69</v>
      </c>
      <c r="K55" s="117">
        <v>0.74</v>
      </c>
      <c r="L55" s="117">
        <v>0.74</v>
      </c>
      <c r="M55" s="118">
        <v>-0.997</v>
      </c>
      <c r="N55" s="119">
        <v>2457.92</v>
      </c>
      <c r="O55" s="119">
        <v>0.05</v>
      </c>
      <c r="P55" s="119">
        <v>0.05</v>
      </c>
      <c r="Q55" s="102" t="s">
        <v>641</v>
      </c>
    </row>
    <row r="56" spans="1:17" x14ac:dyDescent="0.25">
      <c r="A56" s="109">
        <v>542</v>
      </c>
      <c r="B56" s="110">
        <v>542</v>
      </c>
      <c r="C56" s="111">
        <v>1580001278406</v>
      </c>
      <c r="D56" s="112">
        <v>785</v>
      </c>
      <c r="E56" s="113">
        <v>785</v>
      </c>
      <c r="F56" s="114">
        <v>1574000315040</v>
      </c>
      <c r="G56" s="115" t="s">
        <v>702</v>
      </c>
      <c r="H56" s="201">
        <v>3</v>
      </c>
      <c r="I56" s="116">
        <v>0</v>
      </c>
      <c r="J56" s="117">
        <v>20535.82</v>
      </c>
      <c r="K56" s="117">
        <v>0.55000000000000004</v>
      </c>
      <c r="L56" s="117">
        <v>0.55000000000000004</v>
      </c>
      <c r="M56" s="118">
        <v>0</v>
      </c>
      <c r="N56" s="119">
        <v>441.51</v>
      </c>
      <c r="O56" s="119">
        <v>0.05</v>
      </c>
      <c r="P56" s="119">
        <v>0.05</v>
      </c>
      <c r="Q56" s="102" t="s">
        <v>641</v>
      </c>
    </row>
    <row r="57" spans="1:17" x14ac:dyDescent="0.25">
      <c r="A57" s="109">
        <v>543</v>
      </c>
      <c r="B57" s="110">
        <v>543</v>
      </c>
      <c r="C57" s="111">
        <v>1580001278415</v>
      </c>
      <c r="D57" s="112" t="s">
        <v>641</v>
      </c>
      <c r="E57" s="113">
        <v>0</v>
      </c>
      <c r="F57" s="114" t="s">
        <v>641</v>
      </c>
      <c r="G57" s="115" t="s">
        <v>703</v>
      </c>
      <c r="H57" s="201">
        <v>1</v>
      </c>
      <c r="I57" s="116">
        <v>0</v>
      </c>
      <c r="J57" s="117">
        <v>4716.0200000000004</v>
      </c>
      <c r="K57" s="117">
        <v>0.56999999999999995</v>
      </c>
      <c r="L57" s="117">
        <v>0.56999999999999995</v>
      </c>
      <c r="M57" s="118">
        <v>0</v>
      </c>
      <c r="N57" s="119">
        <v>0</v>
      </c>
      <c r="O57" s="119">
        <v>0</v>
      </c>
      <c r="P57" s="119">
        <v>0</v>
      </c>
      <c r="Q57" s="102" t="s">
        <v>641</v>
      </c>
    </row>
    <row r="58" spans="1:17" x14ac:dyDescent="0.25">
      <c r="A58" s="109">
        <v>545</v>
      </c>
      <c r="B58" s="110">
        <v>545</v>
      </c>
      <c r="C58" s="111">
        <v>1580001417656</v>
      </c>
      <c r="D58" s="112" t="s">
        <v>641</v>
      </c>
      <c r="E58" s="113">
        <v>0</v>
      </c>
      <c r="F58" s="114" t="s">
        <v>641</v>
      </c>
      <c r="G58" s="115" t="s">
        <v>704</v>
      </c>
      <c r="H58" s="201">
        <v>2</v>
      </c>
      <c r="I58" s="116">
        <v>0</v>
      </c>
      <c r="J58" s="117">
        <v>28762.13</v>
      </c>
      <c r="K58" s="117">
        <v>0.76</v>
      </c>
      <c r="L58" s="117">
        <v>0.76</v>
      </c>
      <c r="M58" s="118">
        <v>0</v>
      </c>
      <c r="N58" s="119">
        <v>0</v>
      </c>
      <c r="O58" s="119">
        <v>0</v>
      </c>
      <c r="P58" s="119">
        <v>0</v>
      </c>
      <c r="Q58" s="102" t="s">
        <v>641</v>
      </c>
    </row>
    <row r="59" spans="1:17" x14ac:dyDescent="0.25">
      <c r="A59" s="109">
        <v>547</v>
      </c>
      <c r="B59" s="110">
        <v>547</v>
      </c>
      <c r="C59" s="111">
        <v>1580001440530</v>
      </c>
      <c r="D59" s="112">
        <v>787</v>
      </c>
      <c r="E59" s="113">
        <v>787</v>
      </c>
      <c r="F59" s="114">
        <v>1574000324470</v>
      </c>
      <c r="G59" s="115" t="s">
        <v>705</v>
      </c>
      <c r="H59" s="201">
        <v>0</v>
      </c>
      <c r="I59" s="116">
        <v>1E-3</v>
      </c>
      <c r="J59" s="117">
        <v>14.93</v>
      </c>
      <c r="K59" s="117">
        <v>1.0900000000000001</v>
      </c>
      <c r="L59" s="117">
        <v>1.0900000000000001</v>
      </c>
      <c r="M59" s="118">
        <v>0</v>
      </c>
      <c r="N59" s="119">
        <v>1030.71</v>
      </c>
      <c r="O59" s="119">
        <v>0.05</v>
      </c>
      <c r="P59" s="119">
        <v>0.05</v>
      </c>
      <c r="Q59" s="102" t="s">
        <v>641</v>
      </c>
    </row>
    <row r="60" spans="1:17" x14ac:dyDescent="0.25">
      <c r="A60" s="109">
        <v>548</v>
      </c>
      <c r="B60" s="110">
        <v>548</v>
      </c>
      <c r="C60" s="111">
        <v>1580001440520</v>
      </c>
      <c r="D60" s="112">
        <v>788</v>
      </c>
      <c r="E60" s="113">
        <v>788</v>
      </c>
      <c r="F60" s="114">
        <v>1574000324461</v>
      </c>
      <c r="G60" s="115" t="s">
        <v>706</v>
      </c>
      <c r="H60" s="201">
        <v>0</v>
      </c>
      <c r="I60" s="116">
        <v>1E-3</v>
      </c>
      <c r="J60" s="117">
        <v>56.3</v>
      </c>
      <c r="K60" s="117">
        <v>1.1000000000000001</v>
      </c>
      <c r="L60" s="117">
        <v>1.1000000000000001</v>
      </c>
      <c r="M60" s="118">
        <v>0</v>
      </c>
      <c r="N60" s="119">
        <v>4872.68</v>
      </c>
      <c r="O60" s="119">
        <v>0.05</v>
      </c>
      <c r="P60" s="119">
        <v>0.05</v>
      </c>
      <c r="Q60" s="102" t="s">
        <v>641</v>
      </c>
    </row>
    <row r="61" spans="1:17" x14ac:dyDescent="0.25">
      <c r="A61" s="109">
        <v>549</v>
      </c>
      <c r="B61" s="110">
        <v>549</v>
      </c>
      <c r="C61" s="111">
        <v>1580001487955</v>
      </c>
      <c r="D61" s="112">
        <v>789</v>
      </c>
      <c r="E61" s="113">
        <v>789</v>
      </c>
      <c r="F61" s="114">
        <v>1574000327286</v>
      </c>
      <c r="G61" s="115" t="s">
        <v>707</v>
      </c>
      <c r="H61" s="201">
        <v>1</v>
      </c>
      <c r="I61" s="116">
        <v>0</v>
      </c>
      <c r="J61" s="117">
        <v>1859.37</v>
      </c>
      <c r="K61" s="117">
        <v>0.61</v>
      </c>
      <c r="L61" s="117">
        <v>0.61</v>
      </c>
      <c r="M61" s="118">
        <v>0</v>
      </c>
      <c r="N61" s="119">
        <v>19930.150000000001</v>
      </c>
      <c r="O61" s="119">
        <v>0.05</v>
      </c>
      <c r="P61" s="119">
        <v>0.05</v>
      </c>
      <c r="Q61" s="102" t="s">
        <v>641</v>
      </c>
    </row>
    <row r="62" spans="1:17" x14ac:dyDescent="0.25">
      <c r="A62" s="109">
        <v>560</v>
      </c>
      <c r="B62" s="110">
        <v>560</v>
      </c>
      <c r="C62" s="111" t="s">
        <v>734</v>
      </c>
      <c r="D62" s="112">
        <v>806</v>
      </c>
      <c r="E62" s="113">
        <v>806</v>
      </c>
      <c r="F62" s="114" t="s">
        <v>735</v>
      </c>
      <c r="G62" s="115" t="s">
        <v>708</v>
      </c>
      <c r="H62" s="201">
        <v>0</v>
      </c>
      <c r="I62" s="116">
        <v>0</v>
      </c>
      <c r="J62" s="117">
        <v>18.79</v>
      </c>
      <c r="K62" s="117">
        <v>0.63</v>
      </c>
      <c r="L62" s="117">
        <v>0.63</v>
      </c>
      <c r="M62" s="118">
        <v>0</v>
      </c>
      <c r="N62" s="119">
        <v>1559.85</v>
      </c>
      <c r="O62" s="119">
        <v>0.05</v>
      </c>
      <c r="P62" s="119">
        <v>0.05</v>
      </c>
      <c r="Q62" s="102" t="s">
        <v>641</v>
      </c>
    </row>
    <row r="63" spans="1:17" x14ac:dyDescent="0.25">
      <c r="A63" s="109">
        <v>561</v>
      </c>
      <c r="B63" s="110">
        <v>561</v>
      </c>
      <c r="C63" s="111">
        <v>1580001519739</v>
      </c>
      <c r="D63" s="112">
        <v>807</v>
      </c>
      <c r="E63" s="113">
        <v>807</v>
      </c>
      <c r="F63" s="114">
        <v>1574000328420</v>
      </c>
      <c r="G63" s="115" t="s">
        <v>709</v>
      </c>
      <c r="H63" s="201">
        <v>1</v>
      </c>
      <c r="I63" s="116">
        <v>0</v>
      </c>
      <c r="J63" s="117">
        <v>2519.63</v>
      </c>
      <c r="K63" s="117">
        <v>0.56999999999999995</v>
      </c>
      <c r="L63" s="117">
        <v>0.56999999999999995</v>
      </c>
      <c r="M63" s="118">
        <v>0</v>
      </c>
      <c r="N63" s="119">
        <v>11879.88</v>
      </c>
      <c r="O63" s="119">
        <v>0.05</v>
      </c>
      <c r="P63" s="119">
        <v>0.05</v>
      </c>
      <c r="Q63" s="102" t="s">
        <v>641</v>
      </c>
    </row>
    <row r="64" spans="1:17" x14ac:dyDescent="0.25">
      <c r="A64" s="109">
        <v>563</v>
      </c>
      <c r="B64" s="110">
        <v>563</v>
      </c>
      <c r="C64" s="111">
        <v>1580001448895</v>
      </c>
      <c r="D64" s="112">
        <v>802</v>
      </c>
      <c r="E64" s="113">
        <v>802</v>
      </c>
      <c r="F64" s="114">
        <v>1574000324790</v>
      </c>
      <c r="G64" s="115" t="s">
        <v>710</v>
      </c>
      <c r="H64" s="201">
        <v>0</v>
      </c>
      <c r="I64" s="116">
        <v>0.76600000000000001</v>
      </c>
      <c r="J64" s="117">
        <v>1.54</v>
      </c>
      <c r="K64" s="117">
        <v>1.59</v>
      </c>
      <c r="L64" s="117">
        <v>1.59</v>
      </c>
      <c r="M64" s="118">
        <v>0</v>
      </c>
      <c r="N64" s="119">
        <v>145.59</v>
      </c>
      <c r="O64" s="119">
        <v>0.05</v>
      </c>
      <c r="P64" s="119">
        <v>0.05</v>
      </c>
      <c r="Q64" s="102" t="s">
        <v>641</v>
      </c>
    </row>
    <row r="65" spans="1:17" x14ac:dyDescent="0.25">
      <c r="A65" s="109">
        <v>562</v>
      </c>
      <c r="B65" s="110">
        <v>562</v>
      </c>
      <c r="C65" s="111">
        <v>1580001448900</v>
      </c>
      <c r="D65" s="112">
        <v>769</v>
      </c>
      <c r="E65" s="113">
        <v>769</v>
      </c>
      <c r="F65" s="114">
        <v>1574000324781</v>
      </c>
      <c r="G65" s="115" t="s">
        <v>711</v>
      </c>
      <c r="H65" s="201">
        <v>0</v>
      </c>
      <c r="I65" s="116">
        <v>0.76600000000000001</v>
      </c>
      <c r="J65" s="117">
        <v>1.54</v>
      </c>
      <c r="K65" s="117">
        <v>1.53</v>
      </c>
      <c r="L65" s="117">
        <v>1.53</v>
      </c>
      <c r="M65" s="118">
        <v>0</v>
      </c>
      <c r="N65" s="119">
        <v>145.59</v>
      </c>
      <c r="O65" s="119">
        <v>0.05</v>
      </c>
      <c r="P65" s="119">
        <v>0.05</v>
      </c>
      <c r="Q65" s="102" t="s">
        <v>641</v>
      </c>
    </row>
    <row r="66" spans="1:17" x14ac:dyDescent="0.25">
      <c r="A66" s="109">
        <v>564</v>
      </c>
      <c r="B66" s="110">
        <v>564</v>
      </c>
      <c r="C66" s="111" t="s">
        <v>736</v>
      </c>
      <c r="D66" s="112">
        <v>803</v>
      </c>
      <c r="E66" s="113">
        <v>803</v>
      </c>
      <c r="F66" s="114" t="s">
        <v>737</v>
      </c>
      <c r="G66" s="115" t="s">
        <v>712</v>
      </c>
      <c r="H66" s="201">
        <v>0</v>
      </c>
      <c r="I66" s="116">
        <v>0</v>
      </c>
      <c r="J66" s="117">
        <v>285.94</v>
      </c>
      <c r="K66" s="117">
        <v>0.63</v>
      </c>
      <c r="L66" s="117">
        <v>0.63</v>
      </c>
      <c r="M66" s="118">
        <v>-1E-3</v>
      </c>
      <c r="N66" s="119">
        <v>285.95999999999998</v>
      </c>
      <c r="O66" s="119">
        <v>0.05</v>
      </c>
      <c r="P66" s="119">
        <v>0.05</v>
      </c>
      <c r="Q66" s="102" t="s">
        <v>641</v>
      </c>
    </row>
    <row r="67" spans="1:17" x14ac:dyDescent="0.25">
      <c r="A67" s="109">
        <v>565</v>
      </c>
      <c r="B67" s="110">
        <v>565</v>
      </c>
      <c r="C67" s="111">
        <v>1580001498380</v>
      </c>
      <c r="D67" s="112">
        <v>805</v>
      </c>
      <c r="E67" s="113">
        <v>805</v>
      </c>
      <c r="F67" s="114">
        <v>1574000327505</v>
      </c>
      <c r="G67" s="115" t="s">
        <v>713</v>
      </c>
      <c r="H67" s="201">
        <v>2</v>
      </c>
      <c r="I67" s="116">
        <v>4.4999999999999998E-2</v>
      </c>
      <c r="J67" s="117">
        <v>8159.18</v>
      </c>
      <c r="K67" s="117">
        <v>0.68</v>
      </c>
      <c r="L67" s="117">
        <v>0.68</v>
      </c>
      <c r="M67" s="118">
        <v>-0.13200000000000001</v>
      </c>
      <c r="N67" s="119">
        <v>583.45000000000005</v>
      </c>
      <c r="O67" s="119">
        <v>0.05</v>
      </c>
      <c r="P67" s="119">
        <v>0.05</v>
      </c>
      <c r="Q67" s="102" t="s">
        <v>641</v>
      </c>
    </row>
    <row r="68" spans="1:17" x14ac:dyDescent="0.25">
      <c r="A68" s="109">
        <v>567</v>
      </c>
      <c r="B68" s="110">
        <v>567</v>
      </c>
      <c r="C68" s="111">
        <v>1580001531639</v>
      </c>
      <c r="D68" s="112">
        <v>809</v>
      </c>
      <c r="E68" s="113">
        <v>809</v>
      </c>
      <c r="F68" s="114">
        <v>1574000328810</v>
      </c>
      <c r="G68" s="115" t="s">
        <v>714</v>
      </c>
      <c r="H68" s="201">
        <v>1</v>
      </c>
      <c r="I68" s="116">
        <v>0.23899999999999999</v>
      </c>
      <c r="J68" s="117">
        <v>1606.32</v>
      </c>
      <c r="K68" s="117">
        <v>0.61</v>
      </c>
      <c r="L68" s="117">
        <v>0.61</v>
      </c>
      <c r="M68" s="118">
        <v>0</v>
      </c>
      <c r="N68" s="119">
        <v>698.52</v>
      </c>
      <c r="O68" s="119">
        <v>0.05</v>
      </c>
      <c r="P68" s="119">
        <v>0.05</v>
      </c>
      <c r="Q68" s="102" t="s">
        <v>641</v>
      </c>
    </row>
    <row r="69" spans="1:17" x14ac:dyDescent="0.25">
      <c r="A69" s="109">
        <v>566</v>
      </c>
      <c r="B69" s="110">
        <v>566</v>
      </c>
      <c r="C69" s="111">
        <v>1580001511800</v>
      </c>
      <c r="D69" s="112">
        <v>808</v>
      </c>
      <c r="E69" s="113">
        <v>808</v>
      </c>
      <c r="F69" s="114">
        <v>1574000328094</v>
      </c>
      <c r="G69" s="115" t="s">
        <v>715</v>
      </c>
      <c r="H69" s="201">
        <v>2</v>
      </c>
      <c r="I69" s="116">
        <v>1E-3</v>
      </c>
      <c r="J69" s="117">
        <v>8525.2800000000007</v>
      </c>
      <c r="K69" s="117">
        <v>0.57999999999999996</v>
      </c>
      <c r="L69" s="117">
        <v>0.57999999999999996</v>
      </c>
      <c r="M69" s="118">
        <v>-7.0000000000000001E-3</v>
      </c>
      <c r="N69" s="119">
        <v>2068.62</v>
      </c>
      <c r="O69" s="119">
        <v>0.05</v>
      </c>
      <c r="P69" s="119">
        <v>0.05</v>
      </c>
    </row>
    <row r="70" spans="1:17" x14ac:dyDescent="0.25">
      <c r="A70" s="109">
        <v>696</v>
      </c>
      <c r="B70" s="110">
        <v>696</v>
      </c>
      <c r="C70" s="111">
        <v>1592007351503</v>
      </c>
      <c r="D70" s="112" t="s">
        <v>641</v>
      </c>
      <c r="E70" s="113">
        <v>0</v>
      </c>
      <c r="F70" s="114" t="s">
        <v>641</v>
      </c>
      <c r="G70" s="115" t="s">
        <v>716</v>
      </c>
      <c r="H70" s="201">
        <v>1</v>
      </c>
      <c r="I70" s="116">
        <v>0.378</v>
      </c>
      <c r="J70" s="117">
        <v>1645.8</v>
      </c>
      <c r="K70" s="117">
        <v>2.17</v>
      </c>
      <c r="L70" s="117">
        <v>2.17</v>
      </c>
      <c r="M70" s="118">
        <v>0</v>
      </c>
      <c r="N70" s="119">
        <v>0</v>
      </c>
      <c r="O70" s="119">
        <v>0</v>
      </c>
      <c r="P70" s="119">
        <v>0</v>
      </c>
    </row>
    <row r="71" spans="1:17" x14ac:dyDescent="0.25">
      <c r="A71" s="109">
        <v>568</v>
      </c>
      <c r="B71" s="110">
        <v>568</v>
      </c>
      <c r="C71" s="111">
        <v>1580001589053</v>
      </c>
      <c r="D71" s="112" t="s">
        <v>641</v>
      </c>
      <c r="E71" s="113">
        <v>0</v>
      </c>
      <c r="F71" s="114" t="s">
        <v>641</v>
      </c>
      <c r="G71" s="115" t="s">
        <v>717</v>
      </c>
      <c r="H71" s="201">
        <v>1</v>
      </c>
      <c r="I71" s="116">
        <v>0.49099999999999999</v>
      </c>
      <c r="J71" s="117">
        <v>2046.13</v>
      </c>
      <c r="K71" s="117">
        <v>1.43</v>
      </c>
      <c r="L71" s="117">
        <v>1.43</v>
      </c>
      <c r="M71" s="118">
        <v>0</v>
      </c>
      <c r="N71" s="119">
        <v>0</v>
      </c>
      <c r="O71" s="119">
        <v>0</v>
      </c>
      <c r="P71" s="119">
        <v>0</v>
      </c>
    </row>
    <row r="72" spans="1:17" x14ac:dyDescent="0.25">
      <c r="A72" s="109">
        <v>569</v>
      </c>
      <c r="B72" s="110">
        <v>569</v>
      </c>
      <c r="C72" s="111">
        <v>1580001659366</v>
      </c>
      <c r="D72" s="112">
        <v>810</v>
      </c>
      <c r="E72" s="113">
        <v>810</v>
      </c>
      <c r="F72" s="114">
        <v>1574000332338</v>
      </c>
      <c r="G72" s="115" t="s">
        <v>718</v>
      </c>
      <c r="H72" s="201">
        <v>0</v>
      </c>
      <c r="I72" s="116">
        <v>6.9000000000000006E-2</v>
      </c>
      <c r="J72" s="117">
        <v>371.7</v>
      </c>
      <c r="K72" s="117">
        <v>0.88</v>
      </c>
      <c r="L72" s="117">
        <v>0.88</v>
      </c>
      <c r="M72" s="118">
        <v>-6.9000000000000006E-2</v>
      </c>
      <c r="N72" s="119">
        <v>1004.18</v>
      </c>
      <c r="O72" s="119">
        <v>0.05</v>
      </c>
      <c r="P72" s="119">
        <v>0.05</v>
      </c>
    </row>
    <row r="73" spans="1:17" ht="27" x14ac:dyDescent="0.25">
      <c r="A73" s="109">
        <v>571</v>
      </c>
      <c r="B73" s="110">
        <v>571</v>
      </c>
      <c r="C73" s="111" t="s">
        <v>738</v>
      </c>
      <c r="D73" s="112">
        <v>812</v>
      </c>
      <c r="E73" s="113">
        <v>812</v>
      </c>
      <c r="F73" s="114" t="s">
        <v>739</v>
      </c>
      <c r="G73" s="115" t="s">
        <v>719</v>
      </c>
      <c r="H73" s="201">
        <v>0</v>
      </c>
      <c r="I73" s="116">
        <v>0</v>
      </c>
      <c r="J73" s="117">
        <v>19.809999999999999</v>
      </c>
      <c r="K73" s="117">
        <v>1.62</v>
      </c>
      <c r="L73" s="117">
        <v>1.62</v>
      </c>
      <c r="M73" s="118">
        <v>0</v>
      </c>
      <c r="N73" s="119">
        <v>660.35</v>
      </c>
      <c r="O73" s="119">
        <v>0.05</v>
      </c>
      <c r="P73" s="119">
        <v>0.05</v>
      </c>
    </row>
    <row r="74" spans="1:17" x14ac:dyDescent="0.25">
      <c r="A74" s="109">
        <v>572</v>
      </c>
      <c r="B74" s="110">
        <v>572</v>
      </c>
      <c r="C74" s="111" t="s">
        <v>733</v>
      </c>
      <c r="D74" s="112">
        <v>813</v>
      </c>
      <c r="E74" s="113">
        <v>813</v>
      </c>
      <c r="F74" s="114" t="s">
        <v>733</v>
      </c>
      <c r="G74" s="115" t="s">
        <v>720</v>
      </c>
      <c r="H74" s="201">
        <v>0</v>
      </c>
      <c r="I74" s="116">
        <v>0.95099999999999996</v>
      </c>
      <c r="J74" s="117">
        <v>1.53</v>
      </c>
      <c r="K74" s="117">
        <v>1.72</v>
      </c>
      <c r="L74" s="117">
        <v>1.72</v>
      </c>
      <c r="M74" s="118">
        <v>0</v>
      </c>
      <c r="N74" s="119">
        <v>145.6</v>
      </c>
      <c r="O74" s="119">
        <v>0.05</v>
      </c>
      <c r="P74" s="119">
        <v>0.05</v>
      </c>
    </row>
    <row r="75" spans="1:17" x14ac:dyDescent="0.25">
      <c r="A75" s="109">
        <v>573</v>
      </c>
      <c r="B75" s="110">
        <v>573</v>
      </c>
      <c r="C75" s="111">
        <v>1580001742299</v>
      </c>
      <c r="D75" s="112">
        <v>814</v>
      </c>
      <c r="E75" s="113">
        <v>814</v>
      </c>
      <c r="F75" s="114">
        <v>1574200338093</v>
      </c>
      <c r="G75" s="115" t="s">
        <v>721</v>
      </c>
      <c r="H75" s="201">
        <v>0</v>
      </c>
      <c r="I75" s="116">
        <v>0</v>
      </c>
      <c r="J75" s="117">
        <v>8.2799999999999994</v>
      </c>
      <c r="K75" s="117">
        <v>1.62</v>
      </c>
      <c r="L75" s="117">
        <v>1.62</v>
      </c>
      <c r="M75" s="118">
        <v>0</v>
      </c>
      <c r="N75" s="119">
        <v>439.51</v>
      </c>
      <c r="O75" s="119">
        <v>0.05</v>
      </c>
      <c r="P75" s="119">
        <v>0.05</v>
      </c>
    </row>
    <row r="76" spans="1:17" x14ac:dyDescent="0.25">
      <c r="A76" s="109">
        <v>574</v>
      </c>
      <c r="B76" s="110">
        <v>574</v>
      </c>
      <c r="C76" s="111">
        <v>1580001761566</v>
      </c>
      <c r="D76" s="112">
        <v>815</v>
      </c>
      <c r="E76" s="113">
        <v>815</v>
      </c>
      <c r="F76" s="114">
        <v>1574200341272</v>
      </c>
      <c r="G76" s="115" t="s">
        <v>722</v>
      </c>
      <c r="H76" s="201">
        <v>4</v>
      </c>
      <c r="I76" s="116">
        <v>0.24399999999999999</v>
      </c>
      <c r="J76" s="117">
        <v>67127.81</v>
      </c>
      <c r="K76" s="117">
        <v>1.88</v>
      </c>
      <c r="L76" s="117">
        <v>1.88</v>
      </c>
      <c r="M76" s="118">
        <v>0</v>
      </c>
      <c r="N76" s="119">
        <v>302.08999999999997</v>
      </c>
      <c r="O76" s="119">
        <v>0.05</v>
      </c>
      <c r="P76" s="119">
        <v>0.05</v>
      </c>
    </row>
  </sheetData>
  <mergeCells count="10">
    <mergeCell ref="F1:P1"/>
    <mergeCell ref="A2:P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60"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71"/>
  <sheetViews>
    <sheetView zoomScaleNormal="100" zoomScaleSheetLayoutView="100" workbookViewId="0">
      <selection activeCell="A4" sqref="A4"/>
    </sheetView>
  </sheetViews>
  <sheetFormatPr defaultColWidth="9.1796875" defaultRowHeight="13.5" x14ac:dyDescent="0.35"/>
  <cols>
    <col min="1" max="1" width="14.7265625" style="102" customWidth="1"/>
    <col min="2" max="2" width="8.7265625" style="102" customWidth="1"/>
    <col min="3" max="3" width="15.7265625" style="120" bestFit="1" customWidth="1"/>
    <col min="4" max="4" width="50.7265625" style="120" customWidth="1"/>
    <col min="5" max="5" width="14.7265625" style="121" customWidth="1"/>
    <col min="6" max="7" width="14.7265625" style="122" customWidth="1"/>
    <col min="8" max="8" width="14.7265625" style="102" customWidth="1"/>
    <col min="9" max="9" width="15.54296875" style="102" customWidth="1"/>
    <col min="10" max="16384" width="9.1796875" style="102"/>
  </cols>
  <sheetData>
    <row r="1" spans="1:9" x14ac:dyDescent="0.25">
      <c r="A1" s="240" t="s">
        <v>295</v>
      </c>
      <c r="B1" s="240"/>
      <c r="C1" s="240"/>
      <c r="D1" s="240"/>
      <c r="E1" s="240"/>
      <c r="F1" s="240"/>
      <c r="G1" s="240"/>
      <c r="H1" s="240"/>
    </row>
    <row r="2" spans="1:9" s="103" customFormat="1" ht="19" x14ac:dyDescent="0.25">
      <c r="A2" s="245" t="str">
        <f>Overview!B4&amp; " - Effective from "&amp;Overview!D4&amp;" - "&amp;Overview!E4&amp;" EDCM import charges"</f>
        <v>Northern Powergrid (Northeast) Plc - Effective from 1 April 2023 - Final EDCM import charges</v>
      </c>
      <c r="B2" s="246"/>
      <c r="C2" s="246"/>
      <c r="D2" s="246"/>
      <c r="E2" s="246"/>
      <c r="F2" s="246"/>
      <c r="G2" s="246"/>
      <c r="H2" s="247"/>
    </row>
    <row r="3" spans="1:9" s="104" customFormat="1" ht="19" x14ac:dyDescent="0.25">
      <c r="A3" s="123"/>
      <c r="B3" s="123"/>
      <c r="C3" s="123"/>
      <c r="D3" s="124"/>
      <c r="E3" s="125"/>
      <c r="F3" s="125"/>
      <c r="G3" s="126"/>
      <c r="H3" s="126"/>
      <c r="I3" s="67"/>
    </row>
    <row r="4" spans="1:9" ht="54" x14ac:dyDescent="0.25">
      <c r="A4" s="82" t="s">
        <v>271</v>
      </c>
      <c r="B4" s="105" t="s">
        <v>260</v>
      </c>
      <c r="C4" s="82" t="s">
        <v>261</v>
      </c>
      <c r="D4" s="106" t="s">
        <v>29</v>
      </c>
      <c r="E4" s="127" t="str">
        <f>'Annex 2 EHV charges'!I9</f>
        <v>Import
Super Red
unit charge
(p/kWh)</v>
      </c>
      <c r="F4" s="127" t="str">
        <f>'Annex 2 EHV charges'!J9</f>
        <v>Import
fixed charge
(p/day)</v>
      </c>
      <c r="G4" s="127" t="str">
        <f>'Annex 2 EHV charges'!K9</f>
        <v>Import
capacity charge
(p/kVA/day)</v>
      </c>
      <c r="H4" s="127" t="str">
        <f>'Annex 2 EHV charges'!L9</f>
        <v>Import
exceeded capacity charge
(p/kVA/day)</v>
      </c>
    </row>
    <row r="5" spans="1:9" ht="27" x14ac:dyDescent="0.25">
      <c r="A5" s="128">
        <f t="array" ref="A5">IFERROR(INDEX('Annex 2 EHV charges'!$A$10:$A$76, MATCH(0, IF(('Annex 2 EHV charges'!$A$10:$A$76=""),1, COUNTIF(A$4:$A4, 'Annex 2 EHV charges'!$A$10:$A$76)), 0)),"")</f>
        <v>601</v>
      </c>
      <c r="B5" s="129">
        <f>IF($A5="","",VLOOKUP($A5,'Annex 2 EHV charges'!$A:$P,2,0))</f>
        <v>601</v>
      </c>
      <c r="C5" s="130" t="str">
        <f>IF($A5="","",VLOOKUP($A5,'Annex 2 EHV charges'!$A:$P,3,0))</f>
        <v>1592001005770
1592101005776</v>
      </c>
      <c r="D5" s="131" t="str">
        <f>IF($A5="","",VLOOKUP($A5,'Annex 2 EHV charges'!$A:$P,7,0))</f>
        <v>EHV Site Specific (LLFC 601 &amp; 701)</v>
      </c>
      <c r="E5" s="132" t="str">
        <f>IFERROR(IF(VLOOKUP($A5,'Annex 2 EHV charges'!$A:$P,9,FALSE)=0,"",VLOOKUP($A5,'Annex 2 EHV charges'!$A:$P,9,FALSE)),"")</f>
        <v/>
      </c>
      <c r="F5" s="133">
        <f>IFERROR(IF(VLOOKUP($A5,'Annex 2 EHV charges'!$A:$P,10,FALSE)=0,"",VLOOKUP($A5,'Annex 2 EHV charges'!$A:$P,10,FALSE)),"")</f>
        <v>65459.03</v>
      </c>
      <c r="G5" s="134">
        <f>IFERROR(IF(VLOOKUP($A5,'Annex 2 EHV charges'!$A:$P,11,FALSE)=0,"",VLOOKUP($A5,'Annex 2 EHV charges'!$A:$P,11,FALSE)),"")</f>
        <v>0.67</v>
      </c>
      <c r="H5" s="134">
        <f>IFERROR(IF(VLOOKUP($A5,'Annex 2 EHV charges'!$A:$P,12,FALSE)=0,"",VLOOKUP($A5,'Annex 2 EHV charges'!$A:$P,12,FALSE)),"")</f>
        <v>0.67</v>
      </c>
    </row>
    <row r="6" spans="1:9" x14ac:dyDescent="0.25">
      <c r="A6" s="128">
        <f t="array" ref="A6">IFERROR(INDEX('Annex 2 EHV charges'!$A$10:$A$76, MATCH(0, IF(('Annex 2 EHV charges'!$A$10:$A$76=""),1, COUNTIF(A$4:$A5, 'Annex 2 EHV charges'!$A$10:$A$76)), 0)),"")</f>
        <v>603</v>
      </c>
      <c r="B6" s="129">
        <f>IF($A6="","",VLOOKUP($A6,'Annex 2 EHV charges'!$A:$P,2,0))</f>
        <v>603</v>
      </c>
      <c r="C6" s="130">
        <f>IF($A6="","",VLOOKUP($A6,'Annex 2 EHV charges'!$A:$P,3,0))</f>
        <v>1592001051182</v>
      </c>
      <c r="D6" s="131" t="str">
        <f>IF($A6="","",VLOOKUP($A6,'Annex 2 EHV charges'!$A:$P,7,0))</f>
        <v>EHV Site Specific (LLFC 603)</v>
      </c>
      <c r="E6" s="132" t="str">
        <f>IFERROR(IF(VLOOKUP($A6,'Annex 2 EHV charges'!$A:$P,9,FALSE)=0,"",VLOOKUP($A6,'Annex 2 EHV charges'!$A:$P,9,FALSE)),"")</f>
        <v/>
      </c>
      <c r="F6" s="133">
        <f>IFERROR(IF(VLOOKUP($A6,'Annex 2 EHV charges'!$A:$P,10,FALSE)=0,"",VLOOKUP($A6,'Annex 2 EHV charges'!$A:$P,10,FALSE)),"")</f>
        <v>74228.23</v>
      </c>
      <c r="G6" s="134">
        <f>IFERROR(IF(VLOOKUP($A6,'Annex 2 EHV charges'!$A:$P,11,FALSE)=0,"",VLOOKUP($A6,'Annex 2 EHV charges'!$A:$P,11,FALSE)),"")</f>
        <v>1.46</v>
      </c>
      <c r="H6" s="134">
        <f>IFERROR(IF(VLOOKUP($A6,'Annex 2 EHV charges'!$A:$P,12,FALSE)=0,"",VLOOKUP($A6,'Annex 2 EHV charges'!$A:$P,12,FALSE)),"")</f>
        <v>1.46</v>
      </c>
    </row>
    <row r="7" spans="1:9" x14ac:dyDescent="0.25">
      <c r="A7" s="128">
        <f t="array" ref="A7">IFERROR(INDEX('Annex 2 EHV charges'!$A$10:$A$76, MATCH(0, IF(('Annex 2 EHV charges'!$A$10:$A$76=""),1, COUNTIF(A$4:$A6, 'Annex 2 EHV charges'!$A$10:$A$76)), 0)),"")</f>
        <v>604</v>
      </c>
      <c r="B7" s="129">
        <f>IF($A7="","",VLOOKUP($A7,'Annex 2 EHV charges'!$A:$P,2,0))</f>
        <v>604</v>
      </c>
      <c r="C7" s="130" t="str">
        <f>IF($A7="","",VLOOKUP($A7,'Annex 2 EHV charges'!$A:$P,3,0))</f>
        <v>MSID_7299</v>
      </c>
      <c r="D7" s="131" t="str">
        <f>IF($A7="","",VLOOKUP($A7,'Annex 2 EHV charges'!$A:$P,7,0))</f>
        <v>EHV Site Specific (LLFC 604 &amp; 727)</v>
      </c>
      <c r="E7" s="132" t="str">
        <f>IFERROR(IF(VLOOKUP($A7,'Annex 2 EHV charges'!$A:$P,9,FALSE)=0,"",VLOOKUP($A7,'Annex 2 EHV charges'!$A:$P,9,FALSE)),"")</f>
        <v/>
      </c>
      <c r="F7" s="133">
        <f>IFERROR(IF(VLOOKUP($A7,'Annex 2 EHV charges'!$A:$P,10,FALSE)=0,"",VLOOKUP($A7,'Annex 2 EHV charges'!$A:$P,10,FALSE)),"")</f>
        <v>20370.03</v>
      </c>
      <c r="G7" s="134">
        <f>IFERROR(IF(VLOOKUP($A7,'Annex 2 EHV charges'!$A:$P,11,FALSE)=0,"",VLOOKUP($A7,'Annex 2 EHV charges'!$A:$P,11,FALSE)),"")</f>
        <v>0.61</v>
      </c>
      <c r="H7" s="134">
        <f>IFERROR(IF(VLOOKUP($A7,'Annex 2 EHV charges'!$A:$P,12,FALSE)=0,"",VLOOKUP($A7,'Annex 2 EHV charges'!$A:$P,12,FALSE)),"")</f>
        <v>0.61</v>
      </c>
    </row>
    <row r="8" spans="1:9" x14ac:dyDescent="0.25">
      <c r="A8" s="128">
        <f t="array" ref="A8">IFERROR(INDEX('Annex 2 EHV charges'!$A$10:$A$76, MATCH(0, IF(('Annex 2 EHV charges'!$A$10:$A$76=""),1, COUNTIF(A$4:$A7, 'Annex 2 EHV charges'!$A$10:$A$76)), 0)),"")</f>
        <v>605</v>
      </c>
      <c r="B8" s="129">
        <f>IF($A8="","",VLOOKUP($A8,'Annex 2 EHV charges'!$A:$P,2,0))</f>
        <v>605</v>
      </c>
      <c r="C8" s="130">
        <f>IF($A8="","",VLOOKUP($A8,'Annex 2 EHV charges'!$A:$P,3,0))</f>
        <v>1592001092676</v>
      </c>
      <c r="D8" s="131" t="str">
        <f>IF($A8="","",VLOOKUP($A8,'Annex 2 EHV charges'!$A:$P,7,0))</f>
        <v>EHV Site Specific (LLFC 605)</v>
      </c>
      <c r="E8" s="132">
        <f>IFERROR(IF(VLOOKUP($A8,'Annex 2 EHV charges'!$A:$P,9,FALSE)=0,"",VLOOKUP($A8,'Annex 2 EHV charges'!$A:$P,9,FALSE)),"")</f>
        <v>0.16500000000000001</v>
      </c>
      <c r="F8" s="133">
        <f>IFERROR(IF(VLOOKUP($A8,'Annex 2 EHV charges'!$A:$P,10,FALSE)=0,"",VLOOKUP($A8,'Annex 2 EHV charges'!$A:$P,10,FALSE)),"")</f>
        <v>10647.9</v>
      </c>
      <c r="G8" s="134">
        <f>IFERROR(IF(VLOOKUP($A8,'Annex 2 EHV charges'!$A:$P,11,FALSE)=0,"",VLOOKUP($A8,'Annex 2 EHV charges'!$A:$P,11,FALSE)),"")</f>
        <v>1.1000000000000001</v>
      </c>
      <c r="H8" s="134">
        <f>IFERROR(IF(VLOOKUP($A8,'Annex 2 EHV charges'!$A:$P,12,FALSE)=0,"",VLOOKUP($A8,'Annex 2 EHV charges'!$A:$P,12,FALSE)),"")</f>
        <v>1.1000000000000001</v>
      </c>
    </row>
    <row r="9" spans="1:9" x14ac:dyDescent="0.25">
      <c r="A9" s="128">
        <f t="array" ref="A9">IFERROR(INDEX('Annex 2 EHV charges'!$A$10:$A$76, MATCH(0, IF(('Annex 2 EHV charges'!$A$10:$A$76=""),1, COUNTIF(A$4:$A8, 'Annex 2 EHV charges'!$A$10:$A$76)), 0)),"")</f>
        <v>606</v>
      </c>
      <c r="B9" s="129">
        <f>IF($A9="","",VLOOKUP($A9,'Annex 2 EHV charges'!$A:$P,2,0))</f>
        <v>606</v>
      </c>
      <c r="C9" s="130">
        <f>IF($A9="","",VLOOKUP($A9,'Annex 2 EHV charges'!$A:$P,3,0))</f>
        <v>1592001092719</v>
      </c>
      <c r="D9" s="131" t="str">
        <f>IF($A9="","",VLOOKUP($A9,'Annex 2 EHV charges'!$A:$P,7,0))</f>
        <v>EHV Site Specific (LLFC 606)</v>
      </c>
      <c r="E9" s="132">
        <f>IFERROR(IF(VLOOKUP($A9,'Annex 2 EHV charges'!$A:$P,9,FALSE)=0,"",VLOOKUP($A9,'Annex 2 EHV charges'!$A:$P,9,FALSE)),"")</f>
        <v>0.435</v>
      </c>
      <c r="F9" s="133">
        <f>IFERROR(IF(VLOOKUP($A9,'Annex 2 EHV charges'!$A:$P,10,FALSE)=0,"",VLOOKUP($A9,'Annex 2 EHV charges'!$A:$P,10,FALSE)),"")</f>
        <v>25572.59</v>
      </c>
      <c r="G9" s="134">
        <f>IFERROR(IF(VLOOKUP($A9,'Annex 2 EHV charges'!$A:$P,11,FALSE)=0,"",VLOOKUP($A9,'Annex 2 EHV charges'!$A:$P,11,FALSE)),"")</f>
        <v>1.03</v>
      </c>
      <c r="H9" s="134">
        <f>IFERROR(IF(VLOOKUP($A9,'Annex 2 EHV charges'!$A:$P,12,FALSE)=0,"",VLOOKUP($A9,'Annex 2 EHV charges'!$A:$P,12,FALSE)),"")</f>
        <v>1.03</v>
      </c>
    </row>
    <row r="10" spans="1:9" x14ac:dyDescent="0.25">
      <c r="A10" s="128">
        <f t="array" ref="A10">IFERROR(INDEX('Annex 2 EHV charges'!$A$10:$A$76, MATCH(0, IF(('Annex 2 EHV charges'!$A$10:$A$76=""),1, COUNTIF(A$4:$A9, 'Annex 2 EHV charges'!$A$10:$A$76)), 0)),"")</f>
        <v>607</v>
      </c>
      <c r="B10" s="129">
        <f>IF($A10="","",VLOOKUP($A10,'Annex 2 EHV charges'!$A:$P,2,0))</f>
        <v>607</v>
      </c>
      <c r="C10" s="130">
        <f>IF($A10="","",VLOOKUP($A10,'Annex 2 EHV charges'!$A:$P,3,0))</f>
        <v>1592001092728</v>
      </c>
      <c r="D10" s="131" t="str">
        <f>IF($A10="","",VLOOKUP($A10,'Annex 2 EHV charges'!$A:$P,7,0))</f>
        <v>EHV Site Specific (LLFC 607)</v>
      </c>
      <c r="E10" s="132">
        <f>IFERROR(IF(VLOOKUP($A10,'Annex 2 EHV charges'!$A:$P,9,FALSE)=0,"",VLOOKUP($A10,'Annex 2 EHV charges'!$A:$P,9,FALSE)),"")</f>
        <v>0.91600000000000004</v>
      </c>
      <c r="F10" s="133">
        <f>IFERROR(IF(VLOOKUP($A10,'Annex 2 EHV charges'!$A:$P,10,FALSE)=0,"",VLOOKUP($A10,'Annex 2 EHV charges'!$A:$P,10,FALSE)),"")</f>
        <v>13285.61</v>
      </c>
      <c r="G10" s="134">
        <f>IFERROR(IF(VLOOKUP($A10,'Annex 2 EHV charges'!$A:$P,11,FALSE)=0,"",VLOOKUP($A10,'Annex 2 EHV charges'!$A:$P,11,FALSE)),"")</f>
        <v>1.66</v>
      </c>
      <c r="H10" s="134">
        <f>IFERROR(IF(VLOOKUP($A10,'Annex 2 EHV charges'!$A:$P,12,FALSE)=0,"",VLOOKUP($A10,'Annex 2 EHV charges'!$A:$P,12,FALSE)),"")</f>
        <v>1.66</v>
      </c>
    </row>
    <row r="11" spans="1:9" x14ac:dyDescent="0.25">
      <c r="A11" s="128">
        <f t="array" ref="A11">IFERROR(INDEX('Annex 2 EHV charges'!$A$10:$A$76, MATCH(0, IF(('Annex 2 EHV charges'!$A$10:$A$76=""),1, COUNTIF(A$4:$A10, 'Annex 2 EHV charges'!$A$10:$A$76)), 0)),"")</f>
        <v>608</v>
      </c>
      <c r="B11" s="129">
        <f>IF($A11="","",VLOOKUP($A11,'Annex 2 EHV charges'!$A:$P,2,0))</f>
        <v>608</v>
      </c>
      <c r="C11" s="130">
        <f>IF($A11="","",VLOOKUP($A11,'Annex 2 EHV charges'!$A:$P,3,0))</f>
        <v>1592001092737</v>
      </c>
      <c r="D11" s="131" t="str">
        <f>IF($A11="","",VLOOKUP($A11,'Annex 2 EHV charges'!$A:$P,7,0))</f>
        <v>EHV Site Specific (LLFC 608)</v>
      </c>
      <c r="E11" s="132">
        <f>IFERROR(IF(VLOOKUP($A11,'Annex 2 EHV charges'!$A:$P,9,FALSE)=0,"",VLOOKUP($A11,'Annex 2 EHV charges'!$A:$P,9,FALSE)),"")</f>
        <v>3.3000000000000002E-2</v>
      </c>
      <c r="F11" s="133">
        <f>IFERROR(IF(VLOOKUP($A11,'Annex 2 EHV charges'!$A:$P,10,FALSE)=0,"",VLOOKUP($A11,'Annex 2 EHV charges'!$A:$P,10,FALSE)),"")</f>
        <v>25572.59</v>
      </c>
      <c r="G11" s="134">
        <f>IFERROR(IF(VLOOKUP($A11,'Annex 2 EHV charges'!$A:$P,11,FALSE)=0,"",VLOOKUP($A11,'Annex 2 EHV charges'!$A:$P,11,FALSE)),"")</f>
        <v>1.39</v>
      </c>
      <c r="H11" s="134">
        <f>IFERROR(IF(VLOOKUP($A11,'Annex 2 EHV charges'!$A:$P,12,FALSE)=0,"",VLOOKUP($A11,'Annex 2 EHV charges'!$A:$P,12,FALSE)),"")</f>
        <v>1.39</v>
      </c>
    </row>
    <row r="12" spans="1:9" x14ac:dyDescent="0.25">
      <c r="A12" s="128">
        <f t="array" ref="A12">IFERROR(INDEX('Annex 2 EHV charges'!$A$10:$A$76, MATCH(0, IF(('Annex 2 EHV charges'!$A$10:$A$76=""),1, COUNTIF(A$4:$A11, 'Annex 2 EHV charges'!$A$10:$A$76)), 0)),"")</f>
        <v>609</v>
      </c>
      <c r="B12" s="129">
        <f>IF($A12="","",VLOOKUP($A12,'Annex 2 EHV charges'!$A:$P,2,0))</f>
        <v>609</v>
      </c>
      <c r="C12" s="130">
        <f>IF($A12="","",VLOOKUP($A12,'Annex 2 EHV charges'!$A:$P,3,0))</f>
        <v>1592001046085</v>
      </c>
      <c r="D12" s="131" t="str">
        <f>IF($A12="","",VLOOKUP($A12,'Annex 2 EHV charges'!$A:$P,7,0))</f>
        <v>EHV Site Specific (LLFC 609)</v>
      </c>
      <c r="E12" s="132" t="str">
        <f>IFERROR(IF(VLOOKUP($A12,'Annex 2 EHV charges'!$A:$P,9,FALSE)=0,"",VLOOKUP($A12,'Annex 2 EHV charges'!$A:$P,9,FALSE)),"")</f>
        <v/>
      </c>
      <c r="F12" s="133">
        <f>IFERROR(IF(VLOOKUP($A12,'Annex 2 EHV charges'!$A:$P,10,FALSE)=0,"",VLOOKUP($A12,'Annex 2 EHV charges'!$A:$P,10,FALSE)),"")</f>
        <v>21192.76</v>
      </c>
      <c r="G12" s="134">
        <f>IFERROR(IF(VLOOKUP($A12,'Annex 2 EHV charges'!$A:$P,11,FALSE)=0,"",VLOOKUP($A12,'Annex 2 EHV charges'!$A:$P,11,FALSE)),"")</f>
        <v>2.11</v>
      </c>
      <c r="H12" s="134">
        <f>IFERROR(IF(VLOOKUP($A12,'Annex 2 EHV charges'!$A:$P,12,FALSE)=0,"",VLOOKUP($A12,'Annex 2 EHV charges'!$A:$P,12,FALSE)),"")</f>
        <v>2.11</v>
      </c>
    </row>
    <row r="13" spans="1:9" x14ac:dyDescent="0.25">
      <c r="A13" s="128">
        <f t="array" ref="A13">IFERROR(INDEX('Annex 2 EHV charges'!$A$10:$A$76, MATCH(0, IF(('Annex 2 EHV charges'!$A$10:$A$76=""),1, COUNTIF(A$4:$A12, 'Annex 2 EHV charges'!$A$10:$A$76)), 0)),"")</f>
        <v>570</v>
      </c>
      <c r="B13" s="129">
        <f>IF($A13="","",VLOOKUP($A13,'Annex 2 EHV charges'!$A:$P,2,0))</f>
        <v>570</v>
      </c>
      <c r="C13" s="130">
        <f>IF($A13="","",VLOOKUP($A13,'Annex 2 EHV charges'!$A:$P,3,0))</f>
        <v>1592001111628</v>
      </c>
      <c r="D13" s="131" t="str">
        <f>IF($A13="","",VLOOKUP($A13,'Annex 2 EHV charges'!$A:$P,7,0))</f>
        <v>EHV Site Specific (LLFC 570 &amp; 811)</v>
      </c>
      <c r="E13" s="132" t="str">
        <f>IFERROR(IF(VLOOKUP($A13,'Annex 2 EHV charges'!$A:$P,9,FALSE)=0,"",VLOOKUP($A13,'Annex 2 EHV charges'!$A:$P,9,FALSE)),"")</f>
        <v/>
      </c>
      <c r="F13" s="133">
        <f>IFERROR(IF(VLOOKUP($A13,'Annex 2 EHV charges'!$A:$P,10,FALSE)=0,"",VLOOKUP($A13,'Annex 2 EHV charges'!$A:$P,10,FALSE)),"")</f>
        <v>67629.25</v>
      </c>
      <c r="G13" s="134">
        <f>IFERROR(IF(VLOOKUP($A13,'Annex 2 EHV charges'!$A:$P,11,FALSE)=0,"",VLOOKUP($A13,'Annex 2 EHV charges'!$A:$P,11,FALSE)),"")</f>
        <v>2.77</v>
      </c>
      <c r="H13" s="134">
        <f>IFERROR(IF(VLOOKUP($A13,'Annex 2 EHV charges'!$A:$P,12,FALSE)=0,"",VLOOKUP($A13,'Annex 2 EHV charges'!$A:$P,12,FALSE)),"")</f>
        <v>2.77</v>
      </c>
    </row>
    <row r="14" spans="1:9" x14ac:dyDescent="0.25">
      <c r="A14" s="128">
        <f t="array" ref="A14">IFERROR(INDEX('Annex 2 EHV charges'!$A$10:$A$76, MATCH(0, IF(('Annex 2 EHV charges'!$A$10:$A$76=""),1, COUNTIF(A$4:$A13, 'Annex 2 EHV charges'!$A$10:$A$76)), 0)),"")</f>
        <v>612</v>
      </c>
      <c r="B14" s="129">
        <f>IF($A14="","",VLOOKUP($A14,'Annex 2 EHV charges'!$A:$P,2,0))</f>
        <v>612</v>
      </c>
      <c r="C14" s="130">
        <f>IF($A14="","",VLOOKUP($A14,'Annex 2 EHV charges'!$A:$P,3,0))</f>
        <v>1592001073112</v>
      </c>
      <c r="D14" s="131" t="str">
        <f>IF($A14="","",VLOOKUP($A14,'Annex 2 EHV charges'!$A:$P,7,0))</f>
        <v>EHV Site Specific (LLFC 612 &amp; 704)</v>
      </c>
      <c r="E14" s="132">
        <f>IFERROR(IF(VLOOKUP($A14,'Annex 2 EHV charges'!$A:$P,9,FALSE)=0,"",VLOOKUP($A14,'Annex 2 EHV charges'!$A:$P,9,FALSE)),"")</f>
        <v>0.73599999999999999</v>
      </c>
      <c r="F14" s="133">
        <f>IFERROR(IF(VLOOKUP($A14,'Annex 2 EHV charges'!$A:$P,10,FALSE)=0,"",VLOOKUP($A14,'Annex 2 EHV charges'!$A:$P,10,FALSE)),"")</f>
        <v>1670.02</v>
      </c>
      <c r="G14" s="134">
        <f>IFERROR(IF(VLOOKUP($A14,'Annex 2 EHV charges'!$A:$P,11,FALSE)=0,"",VLOOKUP($A14,'Annex 2 EHV charges'!$A:$P,11,FALSE)),"")</f>
        <v>0.84</v>
      </c>
      <c r="H14" s="134">
        <f>IFERROR(IF(VLOOKUP($A14,'Annex 2 EHV charges'!$A:$P,12,FALSE)=0,"",VLOOKUP($A14,'Annex 2 EHV charges'!$A:$P,12,FALSE)),"")</f>
        <v>0.84</v>
      </c>
    </row>
    <row r="15" spans="1:9" x14ac:dyDescent="0.25">
      <c r="A15" s="128">
        <f t="array" ref="A15">IFERROR(INDEX('Annex 2 EHV charges'!$A$10:$A$76, MATCH(0, IF(('Annex 2 EHV charges'!$A$10:$A$76=""),1, COUNTIF(A$4:$A14, 'Annex 2 EHV charges'!$A$10:$A$76)), 0)),"")</f>
        <v>614</v>
      </c>
      <c r="B15" s="129">
        <f>IF($A15="","",VLOOKUP($A15,'Annex 2 EHV charges'!$A:$P,2,0))</f>
        <v>614</v>
      </c>
      <c r="C15" s="130">
        <f>IF($A15="","",VLOOKUP($A15,'Annex 2 EHV charges'!$A:$P,3,0))</f>
        <v>1592001055257</v>
      </c>
      <c r="D15" s="131" t="str">
        <f>IF($A15="","",VLOOKUP($A15,'Annex 2 EHV charges'!$A:$P,7,0))</f>
        <v>EHV Site Specific (LLFC 614 &amp; 709)</v>
      </c>
      <c r="E15" s="132" t="str">
        <f>IFERROR(IF(VLOOKUP($A15,'Annex 2 EHV charges'!$A:$P,9,FALSE)=0,"",VLOOKUP($A15,'Annex 2 EHV charges'!$A:$P,9,FALSE)),"")</f>
        <v/>
      </c>
      <c r="F15" s="133">
        <f>IFERROR(IF(VLOOKUP($A15,'Annex 2 EHV charges'!$A:$P,10,FALSE)=0,"",VLOOKUP($A15,'Annex 2 EHV charges'!$A:$P,10,FALSE)),"")</f>
        <v>72774.22</v>
      </c>
      <c r="G15" s="134">
        <f>IFERROR(IF(VLOOKUP($A15,'Annex 2 EHV charges'!$A:$P,11,FALSE)=0,"",VLOOKUP($A15,'Annex 2 EHV charges'!$A:$P,11,FALSE)),"")</f>
        <v>0.6</v>
      </c>
      <c r="H15" s="134">
        <f>IFERROR(IF(VLOOKUP($A15,'Annex 2 EHV charges'!$A:$P,12,FALSE)=0,"",VLOOKUP($A15,'Annex 2 EHV charges'!$A:$P,12,FALSE)),"")</f>
        <v>0.6</v>
      </c>
    </row>
    <row r="16" spans="1:9" ht="27" x14ac:dyDescent="0.25">
      <c r="A16" s="128" t="str">
        <f t="array" ref="A16">IFERROR(INDEX('Annex 2 EHV charges'!$A$10:$A$76, MATCH(0, IF(('Annex 2 EHV charges'!$A$10:$A$76=""),1, COUNTIF(A$4:$A15, 'Annex 2 EHV charges'!$A$10:$A$76)), 0)),"")</f>
        <v>615 &amp; 616</v>
      </c>
      <c r="B16" s="129" t="str">
        <f>IF($A16="","",VLOOKUP($A16,'Annex 2 EHV charges'!$A:$P,2,0))</f>
        <v>615 &amp; 616</v>
      </c>
      <c r="C16" s="130" t="str">
        <f>IF($A16="","",VLOOKUP($A16,'Annex 2 EHV charges'!$A:$P,3,0))</f>
        <v>1592001055239
1592001055248</v>
      </c>
      <c r="D16" s="131" t="str">
        <f>IF($A16="","",VLOOKUP($A16,'Annex 2 EHV charges'!$A:$P,7,0))</f>
        <v>EHV Site Specific (LLFC 615 &amp; 616)</v>
      </c>
      <c r="E16" s="132">
        <f>IFERROR(IF(VLOOKUP($A16,'Annex 2 EHV charges'!$A:$P,9,FALSE)=0,"",VLOOKUP($A16,'Annex 2 EHV charges'!$A:$P,9,FALSE)),"")</f>
        <v>0.26900000000000002</v>
      </c>
      <c r="F16" s="133">
        <f>IFERROR(IF(VLOOKUP($A16,'Annex 2 EHV charges'!$A:$P,10,FALSE)=0,"",VLOOKUP($A16,'Annex 2 EHV charges'!$A:$P,10,FALSE)),"")</f>
        <v>66683.23</v>
      </c>
      <c r="G16" s="134">
        <f>IFERROR(IF(VLOOKUP($A16,'Annex 2 EHV charges'!$A:$P,11,FALSE)=0,"",VLOOKUP($A16,'Annex 2 EHV charges'!$A:$P,11,FALSE)),"")</f>
        <v>2.2999999999999998</v>
      </c>
      <c r="H16" s="134">
        <f>IFERROR(IF(VLOOKUP($A16,'Annex 2 EHV charges'!$A:$P,12,FALSE)=0,"",VLOOKUP($A16,'Annex 2 EHV charges'!$A:$P,12,FALSE)),"")</f>
        <v>2.2999999999999998</v>
      </c>
    </row>
    <row r="17" spans="1:8" x14ac:dyDescent="0.25">
      <c r="A17" s="128">
        <f t="array" ref="A17">IFERROR(INDEX('Annex 2 EHV charges'!$A$10:$A$76, MATCH(0, IF(('Annex 2 EHV charges'!$A$10:$A$76=""),1, COUNTIF(A$4:$A16, 'Annex 2 EHV charges'!$A$10:$A$76)), 0)),"")</f>
        <v>617</v>
      </c>
      <c r="B17" s="129">
        <f>IF($A17="","",VLOOKUP($A17,'Annex 2 EHV charges'!$A:$P,2,0))</f>
        <v>617</v>
      </c>
      <c r="C17" s="130">
        <f>IF($A17="","",VLOOKUP($A17,'Annex 2 EHV charges'!$A:$P,3,0))</f>
        <v>1592001110572</v>
      </c>
      <c r="D17" s="131" t="str">
        <f>IF($A17="","",VLOOKUP($A17,'Annex 2 EHV charges'!$A:$P,7,0))</f>
        <v>EHV Site Specific (LLFC 617)</v>
      </c>
      <c r="E17" s="132" t="str">
        <f>IFERROR(IF(VLOOKUP($A17,'Annex 2 EHV charges'!$A:$P,9,FALSE)=0,"",VLOOKUP($A17,'Annex 2 EHV charges'!$A:$P,9,FALSE)),"")</f>
        <v/>
      </c>
      <c r="F17" s="133">
        <f>IFERROR(IF(VLOOKUP($A17,'Annex 2 EHV charges'!$A:$P,10,FALSE)=0,"",VLOOKUP($A17,'Annex 2 EHV charges'!$A:$P,10,FALSE)),"")</f>
        <v>76445.119999999995</v>
      </c>
      <c r="G17" s="134">
        <f>IFERROR(IF(VLOOKUP($A17,'Annex 2 EHV charges'!$A:$P,11,FALSE)=0,"",VLOOKUP($A17,'Annex 2 EHV charges'!$A:$P,11,FALSE)),"")</f>
        <v>1.51</v>
      </c>
      <c r="H17" s="134">
        <f>IFERROR(IF(VLOOKUP($A17,'Annex 2 EHV charges'!$A:$P,12,FALSE)=0,"",VLOOKUP($A17,'Annex 2 EHV charges'!$A:$P,12,FALSE)),"")</f>
        <v>1.51</v>
      </c>
    </row>
    <row r="18" spans="1:8" x14ac:dyDescent="0.25">
      <c r="A18" s="128">
        <f t="array" ref="A18">IFERROR(INDEX('Annex 2 EHV charges'!$A$10:$A$76, MATCH(0, IF(('Annex 2 EHV charges'!$A$10:$A$76=""),1, COUNTIF(A$4:$A17, 'Annex 2 EHV charges'!$A$10:$A$76)), 0)),"")</f>
        <v>618</v>
      </c>
      <c r="B18" s="129">
        <f>IF($A18="","",VLOOKUP($A18,'Annex 2 EHV charges'!$A:$P,2,0))</f>
        <v>618</v>
      </c>
      <c r="C18" s="130">
        <f>IF($A18="","",VLOOKUP($A18,'Annex 2 EHV charges'!$A:$P,3,0))</f>
        <v>1592001094308</v>
      </c>
      <c r="D18" s="131" t="str">
        <f>IF($A18="","",VLOOKUP($A18,'Annex 2 EHV charges'!$A:$P,7,0))</f>
        <v>EHV Site Specific (LLFC 618)</v>
      </c>
      <c r="E18" s="132">
        <f>IFERROR(IF(VLOOKUP($A18,'Annex 2 EHV charges'!$A:$P,9,FALSE)=0,"",VLOOKUP($A18,'Annex 2 EHV charges'!$A:$P,9,FALSE)),"")</f>
        <v>0.45700000000000002</v>
      </c>
      <c r="F18" s="133">
        <f>IFERROR(IF(VLOOKUP($A18,'Annex 2 EHV charges'!$A:$P,10,FALSE)=0,"",VLOOKUP($A18,'Annex 2 EHV charges'!$A:$P,10,FALSE)),"")</f>
        <v>68196.45</v>
      </c>
      <c r="G18" s="134">
        <f>IFERROR(IF(VLOOKUP($A18,'Annex 2 EHV charges'!$A:$P,11,FALSE)=0,"",VLOOKUP($A18,'Annex 2 EHV charges'!$A:$P,11,FALSE)),"")</f>
        <v>3.65</v>
      </c>
      <c r="H18" s="134">
        <f>IFERROR(IF(VLOOKUP($A18,'Annex 2 EHV charges'!$A:$P,12,FALSE)=0,"",VLOOKUP($A18,'Annex 2 EHV charges'!$A:$P,12,FALSE)),"")</f>
        <v>3.65</v>
      </c>
    </row>
    <row r="19" spans="1:8" x14ac:dyDescent="0.25">
      <c r="A19" s="128">
        <f t="array" ref="A19">IFERROR(INDEX('Annex 2 EHV charges'!$A$10:$A$76, MATCH(0, IF(('Annex 2 EHV charges'!$A$10:$A$76=""),1, COUNTIF(A$4:$A18, 'Annex 2 EHV charges'!$A$10:$A$76)), 0)),"")</f>
        <v>619</v>
      </c>
      <c r="B19" s="129">
        <f>IF($A19="","",VLOOKUP($A19,'Annex 2 EHV charges'!$A:$P,2,0))</f>
        <v>619</v>
      </c>
      <c r="C19" s="130">
        <f>IF($A19="","",VLOOKUP($A19,'Annex 2 EHV charges'!$A:$P,3,0))</f>
        <v>1570000150382</v>
      </c>
      <c r="D19" s="131" t="str">
        <f>IF($A19="","",VLOOKUP($A19,'Annex 2 EHV charges'!$A:$P,7,0))</f>
        <v>EHV Site Specific (LLFC 619 &amp; 710)</v>
      </c>
      <c r="E19" s="132">
        <f>IFERROR(IF(VLOOKUP($A19,'Annex 2 EHV charges'!$A:$P,9,FALSE)=0,"",VLOOKUP($A19,'Annex 2 EHV charges'!$A:$P,9,FALSE)),"")</f>
        <v>2.4E-2</v>
      </c>
      <c r="F19" s="133">
        <f>IFERROR(IF(VLOOKUP($A19,'Annex 2 EHV charges'!$A:$P,10,FALSE)=0,"",VLOOKUP($A19,'Annex 2 EHV charges'!$A:$P,10,FALSE)),"")</f>
        <v>1626.88</v>
      </c>
      <c r="G19" s="134">
        <f>IFERROR(IF(VLOOKUP($A19,'Annex 2 EHV charges'!$A:$P,11,FALSE)=0,"",VLOOKUP($A19,'Annex 2 EHV charges'!$A:$P,11,FALSE)),"")</f>
        <v>1.1499999999999999</v>
      </c>
      <c r="H19" s="134">
        <f>IFERROR(IF(VLOOKUP($A19,'Annex 2 EHV charges'!$A:$P,12,FALSE)=0,"",VLOOKUP($A19,'Annex 2 EHV charges'!$A:$P,12,FALSE)),"")</f>
        <v>1.1499999999999999</v>
      </c>
    </row>
    <row r="20" spans="1:8" x14ac:dyDescent="0.25">
      <c r="A20" s="128">
        <f t="array" ref="A20">IFERROR(INDEX('Annex 2 EHV charges'!$A$10:$A$76, MATCH(0, IF(('Annex 2 EHV charges'!$A$10:$A$76=""),1, COUNTIF(A$4:$A19, 'Annex 2 EHV charges'!$A$10:$A$76)), 0)),"")</f>
        <v>620</v>
      </c>
      <c r="B20" s="129">
        <f>IF($A20="","",VLOOKUP($A20,'Annex 2 EHV charges'!$A:$P,2,0))</f>
        <v>620</v>
      </c>
      <c r="C20" s="130">
        <f>IF($A20="","",VLOOKUP($A20,'Annex 2 EHV charges'!$A:$P,3,0))</f>
        <v>1592001007476</v>
      </c>
      <c r="D20" s="131" t="str">
        <f>IF($A20="","",VLOOKUP($A20,'Annex 2 EHV charges'!$A:$P,7,0))</f>
        <v>EHV Site Specific (LLFC 620)</v>
      </c>
      <c r="E20" s="132" t="str">
        <f>IFERROR(IF(VLOOKUP($A20,'Annex 2 EHV charges'!$A:$P,9,FALSE)=0,"",VLOOKUP($A20,'Annex 2 EHV charges'!$A:$P,9,FALSE)),"")</f>
        <v/>
      </c>
      <c r="F20" s="133">
        <f>IFERROR(IF(VLOOKUP($A20,'Annex 2 EHV charges'!$A:$P,10,FALSE)=0,"",VLOOKUP($A20,'Annex 2 EHV charges'!$A:$P,10,FALSE)),"")</f>
        <v>9801.3799999999992</v>
      </c>
      <c r="G20" s="134">
        <f>IFERROR(IF(VLOOKUP($A20,'Annex 2 EHV charges'!$A:$P,11,FALSE)=0,"",VLOOKUP($A20,'Annex 2 EHV charges'!$A:$P,11,FALSE)),"")</f>
        <v>1.97</v>
      </c>
      <c r="H20" s="134">
        <f>IFERROR(IF(VLOOKUP($A20,'Annex 2 EHV charges'!$A:$P,12,FALSE)=0,"",VLOOKUP($A20,'Annex 2 EHV charges'!$A:$P,12,FALSE)),"")</f>
        <v>1.97</v>
      </c>
    </row>
    <row r="21" spans="1:8" x14ac:dyDescent="0.25">
      <c r="A21" s="128">
        <f t="array" ref="A21">IFERROR(INDEX('Annex 2 EHV charges'!$A$10:$A$76, MATCH(0, IF(('Annex 2 EHV charges'!$A$10:$A$76=""),1, COUNTIF(A$4:$A20, 'Annex 2 EHV charges'!$A$10:$A$76)), 0)),"")</f>
        <v>621</v>
      </c>
      <c r="B21" s="129">
        <f>IF($A21="","",VLOOKUP($A21,'Annex 2 EHV charges'!$A:$P,2,0))</f>
        <v>621</v>
      </c>
      <c r="C21" s="130">
        <f>IF($A21="","",VLOOKUP($A21,'Annex 2 EHV charges'!$A:$P,3,0))</f>
        <v>1592001007494</v>
      </c>
      <c r="D21" s="131" t="str">
        <f>IF($A21="","",VLOOKUP($A21,'Annex 2 EHV charges'!$A:$P,7,0))</f>
        <v>EHV Site Specific (LLFC 621)</v>
      </c>
      <c r="E21" s="132">
        <f>IFERROR(IF(VLOOKUP($A21,'Annex 2 EHV charges'!$A:$P,9,FALSE)=0,"",VLOOKUP($A21,'Annex 2 EHV charges'!$A:$P,9,FALSE)),"")</f>
        <v>0.16300000000000001</v>
      </c>
      <c r="F21" s="133">
        <f>IFERROR(IF(VLOOKUP($A21,'Annex 2 EHV charges'!$A:$P,10,FALSE)=0,"",VLOOKUP($A21,'Annex 2 EHV charges'!$A:$P,10,FALSE)),"")</f>
        <v>1693.27</v>
      </c>
      <c r="G21" s="134">
        <f>IFERROR(IF(VLOOKUP($A21,'Annex 2 EHV charges'!$A:$P,11,FALSE)=0,"",VLOOKUP($A21,'Annex 2 EHV charges'!$A:$P,11,FALSE)),"")</f>
        <v>0.99</v>
      </c>
      <c r="H21" s="134">
        <f>IFERROR(IF(VLOOKUP($A21,'Annex 2 EHV charges'!$A:$P,12,FALSE)=0,"",VLOOKUP($A21,'Annex 2 EHV charges'!$A:$P,12,FALSE)),"")</f>
        <v>0.99</v>
      </c>
    </row>
    <row r="22" spans="1:8" x14ac:dyDescent="0.25">
      <c r="A22" s="128">
        <f t="array" ref="A22">IFERROR(INDEX('Annex 2 EHV charges'!$A$10:$A$76, MATCH(0, IF(('Annex 2 EHV charges'!$A$10:$A$76=""),1, COUNTIF(A$4:$A21, 'Annex 2 EHV charges'!$A$10:$A$76)), 0)),"")</f>
        <v>622</v>
      </c>
      <c r="B22" s="129">
        <f>IF($A22="","",VLOOKUP($A22,'Annex 2 EHV charges'!$A:$P,2,0))</f>
        <v>622</v>
      </c>
      <c r="C22" s="130">
        <f>IF($A22="","",VLOOKUP($A22,'Annex 2 EHV charges'!$A:$P,3,0))</f>
        <v>1592001036574</v>
      </c>
      <c r="D22" s="131" t="str">
        <f>IF($A22="","",VLOOKUP($A22,'Annex 2 EHV charges'!$A:$P,7,0))</f>
        <v>EHV Site Specific (LLFC 622 &amp; 711)</v>
      </c>
      <c r="E22" s="132">
        <f>IFERROR(IF(VLOOKUP($A22,'Annex 2 EHV charges'!$A:$P,9,FALSE)=0,"",VLOOKUP($A22,'Annex 2 EHV charges'!$A:$P,9,FALSE)),"")</f>
        <v>8.8999999999999996E-2</v>
      </c>
      <c r="F22" s="133">
        <f>IFERROR(IF(VLOOKUP($A22,'Annex 2 EHV charges'!$A:$P,10,FALSE)=0,"",VLOOKUP($A22,'Annex 2 EHV charges'!$A:$P,10,FALSE)),"")</f>
        <v>21222.99</v>
      </c>
      <c r="G22" s="134">
        <f>IFERROR(IF(VLOOKUP($A22,'Annex 2 EHV charges'!$A:$P,11,FALSE)=0,"",VLOOKUP($A22,'Annex 2 EHV charges'!$A:$P,11,FALSE)),"")</f>
        <v>0.95</v>
      </c>
      <c r="H22" s="134">
        <f>IFERROR(IF(VLOOKUP($A22,'Annex 2 EHV charges'!$A:$P,12,FALSE)=0,"",VLOOKUP($A22,'Annex 2 EHV charges'!$A:$P,12,FALSE)),"")</f>
        <v>0.95</v>
      </c>
    </row>
    <row r="23" spans="1:8" x14ac:dyDescent="0.25">
      <c r="A23" s="128">
        <f t="array" ref="A23">IFERROR(INDEX('Annex 2 EHV charges'!$A$10:$A$76, MATCH(0, IF(('Annex 2 EHV charges'!$A$10:$A$76=""),1, COUNTIF(A$4:$A22, 'Annex 2 EHV charges'!$A$10:$A$76)), 0)),"")</f>
        <v>624</v>
      </c>
      <c r="B23" s="129">
        <f>IF($A23="","",VLOOKUP($A23,'Annex 2 EHV charges'!$A:$P,2,0))</f>
        <v>624</v>
      </c>
      <c r="C23" s="130">
        <f>IF($A23="","",VLOOKUP($A23,'Annex 2 EHV charges'!$A:$P,3,0))</f>
        <v>1592001063540</v>
      </c>
      <c r="D23" s="131" t="str">
        <f>IF($A23="","",VLOOKUP($A23,'Annex 2 EHV charges'!$A:$P,7,0))</f>
        <v>EHV Site Specific (LLFC 624 &amp; 804)</v>
      </c>
      <c r="E23" s="132">
        <f>IFERROR(IF(VLOOKUP($A23,'Annex 2 EHV charges'!$A:$P,9,FALSE)=0,"",VLOOKUP($A23,'Annex 2 EHV charges'!$A:$P,9,FALSE)),"")</f>
        <v>6.0000000000000001E-3</v>
      </c>
      <c r="F23" s="133">
        <f>IFERROR(IF(VLOOKUP($A23,'Annex 2 EHV charges'!$A:$P,10,FALSE)=0,"",VLOOKUP($A23,'Annex 2 EHV charges'!$A:$P,10,FALSE)),"")</f>
        <v>68261.240000000005</v>
      </c>
      <c r="G23" s="134">
        <f>IFERROR(IF(VLOOKUP($A23,'Annex 2 EHV charges'!$A:$P,11,FALSE)=0,"",VLOOKUP($A23,'Annex 2 EHV charges'!$A:$P,11,FALSE)),"")</f>
        <v>1.7</v>
      </c>
      <c r="H23" s="134">
        <f>IFERROR(IF(VLOOKUP($A23,'Annex 2 EHV charges'!$A:$P,12,FALSE)=0,"",VLOOKUP($A23,'Annex 2 EHV charges'!$A:$P,12,FALSE)),"")</f>
        <v>1.7</v>
      </c>
    </row>
    <row r="24" spans="1:8" x14ac:dyDescent="0.25">
      <c r="A24" s="128">
        <f t="array" ref="A24">IFERROR(INDEX('Annex 2 EHV charges'!$A$10:$A$76, MATCH(0, IF(('Annex 2 EHV charges'!$A$10:$A$76=""),1, COUNTIF(A$4:$A23, 'Annex 2 EHV charges'!$A$10:$A$76)), 0)),"")</f>
        <v>625</v>
      </c>
      <c r="B24" s="129">
        <f>IF($A24="","",VLOOKUP($A24,'Annex 2 EHV charges'!$A:$P,2,0))</f>
        <v>625</v>
      </c>
      <c r="C24" s="130">
        <f>IF($A24="","",VLOOKUP($A24,'Annex 2 EHV charges'!$A:$P,3,0))</f>
        <v>1592001006890</v>
      </c>
      <c r="D24" s="131" t="str">
        <f>IF($A24="","",VLOOKUP($A24,'Annex 2 EHV charges'!$A:$P,7,0))</f>
        <v>EHV Site Specific (LLFC 625 &amp; 748)</v>
      </c>
      <c r="E24" s="132">
        <f>IFERROR(IF(VLOOKUP($A24,'Annex 2 EHV charges'!$A:$P,9,FALSE)=0,"",VLOOKUP($A24,'Annex 2 EHV charges'!$A:$P,9,FALSE)),"")</f>
        <v>0.57099999999999995</v>
      </c>
      <c r="F24" s="133">
        <f>IFERROR(IF(VLOOKUP($A24,'Annex 2 EHV charges'!$A:$P,10,FALSE)=0,"",VLOOKUP($A24,'Annex 2 EHV charges'!$A:$P,10,FALSE)),"")</f>
        <v>8045.61</v>
      </c>
      <c r="G24" s="134">
        <f>IFERROR(IF(VLOOKUP($A24,'Annex 2 EHV charges'!$A:$P,11,FALSE)=0,"",VLOOKUP($A24,'Annex 2 EHV charges'!$A:$P,11,FALSE)),"")</f>
        <v>1.28</v>
      </c>
      <c r="H24" s="134">
        <f>IFERROR(IF(VLOOKUP($A24,'Annex 2 EHV charges'!$A:$P,12,FALSE)=0,"",VLOOKUP($A24,'Annex 2 EHV charges'!$A:$P,12,FALSE)),"")</f>
        <v>1.28</v>
      </c>
    </row>
    <row r="25" spans="1:8" x14ac:dyDescent="0.25">
      <c r="A25" s="128">
        <f t="array" ref="A25">IFERROR(INDEX('Annex 2 EHV charges'!$A$10:$A$76, MATCH(0, IF(('Annex 2 EHV charges'!$A$10:$A$76=""),1, COUNTIF(A$4:$A24, 'Annex 2 EHV charges'!$A$10:$A$76)), 0)),"")</f>
        <v>627</v>
      </c>
      <c r="B25" s="129">
        <f>IF($A25="","",VLOOKUP($A25,'Annex 2 EHV charges'!$A:$P,2,0))</f>
        <v>627</v>
      </c>
      <c r="C25" s="130">
        <f>IF($A25="","",VLOOKUP($A25,'Annex 2 EHV charges'!$A:$P,3,0))</f>
        <v>1570000199077</v>
      </c>
      <c r="D25" s="131" t="str">
        <f>IF($A25="","",VLOOKUP($A25,'Annex 2 EHV charges'!$A:$P,7,0))</f>
        <v>EHV Site Specific (LLFC 627 &amp; 729)</v>
      </c>
      <c r="E25" s="132" t="str">
        <f>IFERROR(IF(VLOOKUP($A25,'Annex 2 EHV charges'!$A:$P,9,FALSE)=0,"",VLOOKUP($A25,'Annex 2 EHV charges'!$A:$P,9,FALSE)),"")</f>
        <v/>
      </c>
      <c r="F25" s="133">
        <f>IFERROR(IF(VLOOKUP($A25,'Annex 2 EHV charges'!$A:$P,10,FALSE)=0,"",VLOOKUP($A25,'Annex 2 EHV charges'!$A:$P,10,FALSE)),"")</f>
        <v>65931.23</v>
      </c>
      <c r="G25" s="134">
        <f>IFERROR(IF(VLOOKUP($A25,'Annex 2 EHV charges'!$A:$P,11,FALSE)=0,"",VLOOKUP($A25,'Annex 2 EHV charges'!$A:$P,11,FALSE)),"")</f>
        <v>0.85</v>
      </c>
      <c r="H25" s="134">
        <f>IFERROR(IF(VLOOKUP($A25,'Annex 2 EHV charges'!$A:$P,12,FALSE)=0,"",VLOOKUP($A25,'Annex 2 EHV charges'!$A:$P,12,FALSE)),"")</f>
        <v>0.85</v>
      </c>
    </row>
    <row r="26" spans="1:8" x14ac:dyDescent="0.25">
      <c r="A26" s="128">
        <f t="array" ref="A26">IFERROR(INDEX('Annex 2 EHV charges'!$A$10:$A$76, MATCH(0, IF(('Annex 2 EHV charges'!$A$10:$A$76=""),1, COUNTIF(A$4:$A25, 'Annex 2 EHV charges'!$A$10:$A$76)), 0)),"")</f>
        <v>626</v>
      </c>
      <c r="B26" s="129">
        <f>IF($A26="","",VLOOKUP($A26,'Annex 2 EHV charges'!$A:$P,2,0))</f>
        <v>626</v>
      </c>
      <c r="C26" s="130">
        <f>IF($A26="","",VLOOKUP($A26,'Annex 2 EHV charges'!$A:$P,3,0))</f>
        <v>1592001005637</v>
      </c>
      <c r="D26" s="131" t="str">
        <f>IF($A26="","",VLOOKUP($A26,'Annex 2 EHV charges'!$A:$P,7,0))</f>
        <v>EHV Site Specific (LLFC 626)</v>
      </c>
      <c r="E26" s="132">
        <f>IFERROR(IF(VLOOKUP($A26,'Annex 2 EHV charges'!$A:$P,9,FALSE)=0,"",VLOOKUP($A26,'Annex 2 EHV charges'!$A:$P,9,FALSE)),"")</f>
        <v>0.40500000000000003</v>
      </c>
      <c r="F26" s="133">
        <f>IFERROR(IF(VLOOKUP($A26,'Annex 2 EHV charges'!$A:$P,10,FALSE)=0,"",VLOOKUP($A26,'Annex 2 EHV charges'!$A:$P,10,FALSE)),"")</f>
        <v>11622.31</v>
      </c>
      <c r="G26" s="134">
        <f>IFERROR(IF(VLOOKUP($A26,'Annex 2 EHV charges'!$A:$P,11,FALSE)=0,"",VLOOKUP($A26,'Annex 2 EHV charges'!$A:$P,11,FALSE)),"")</f>
        <v>2.0499999999999998</v>
      </c>
      <c r="H26" s="134">
        <f>IFERROR(IF(VLOOKUP($A26,'Annex 2 EHV charges'!$A:$P,12,FALSE)=0,"",VLOOKUP($A26,'Annex 2 EHV charges'!$A:$P,12,FALSE)),"")</f>
        <v>2.0499999999999998</v>
      </c>
    </row>
    <row r="27" spans="1:8" x14ac:dyDescent="0.25">
      <c r="A27" s="128">
        <f t="array" ref="A27">IFERROR(INDEX('Annex 2 EHV charges'!$A$10:$A$76, MATCH(0, IF(('Annex 2 EHV charges'!$A$10:$A$76=""),1, COUNTIF(A$4:$A26, 'Annex 2 EHV charges'!$A$10:$A$76)), 0)),"")</f>
        <v>628</v>
      </c>
      <c r="B27" s="129">
        <f>IF($A27="","",VLOOKUP($A27,'Annex 2 EHV charges'!$A:$P,2,0))</f>
        <v>628</v>
      </c>
      <c r="C27" s="130">
        <f>IF($A27="","",VLOOKUP($A27,'Annex 2 EHV charges'!$A:$P,3,0))</f>
        <v>1592001111405</v>
      </c>
      <c r="D27" s="131" t="str">
        <f>IF($A27="","",VLOOKUP($A27,'Annex 2 EHV charges'!$A:$P,7,0))</f>
        <v>EHV Site Specific (LLFC 628)</v>
      </c>
      <c r="E27" s="132">
        <f>IFERROR(IF(VLOOKUP($A27,'Annex 2 EHV charges'!$A:$P,9,FALSE)=0,"",VLOOKUP($A27,'Annex 2 EHV charges'!$A:$P,9,FALSE)),"")</f>
        <v>1.01</v>
      </c>
      <c r="F27" s="133">
        <f>IFERROR(IF(VLOOKUP($A27,'Annex 2 EHV charges'!$A:$P,10,FALSE)=0,"",VLOOKUP($A27,'Annex 2 EHV charges'!$A:$P,10,FALSE)),"")</f>
        <v>2291.38</v>
      </c>
      <c r="G27" s="134">
        <f>IFERROR(IF(VLOOKUP($A27,'Annex 2 EHV charges'!$A:$P,11,FALSE)=0,"",VLOOKUP($A27,'Annex 2 EHV charges'!$A:$P,11,FALSE)),"")</f>
        <v>3.19</v>
      </c>
      <c r="H27" s="134">
        <f>IFERROR(IF(VLOOKUP($A27,'Annex 2 EHV charges'!$A:$P,12,FALSE)=0,"",VLOOKUP($A27,'Annex 2 EHV charges'!$A:$P,12,FALSE)),"")</f>
        <v>3.19</v>
      </c>
    </row>
    <row r="28" spans="1:8" x14ac:dyDescent="0.25">
      <c r="A28" s="128">
        <f t="array" ref="A28">IFERROR(INDEX('Annex 2 EHV charges'!$A$10:$A$76, MATCH(0, IF(('Annex 2 EHV charges'!$A$10:$A$76=""),1, COUNTIF(A$4:$A27, 'Annex 2 EHV charges'!$A$10:$A$76)), 0)),"")</f>
        <v>631</v>
      </c>
      <c r="B28" s="129">
        <f>IF($A28="","",VLOOKUP($A28,'Annex 2 EHV charges'!$A:$P,2,0))</f>
        <v>631</v>
      </c>
      <c r="C28" s="130">
        <f>IF($A28="","",VLOOKUP($A28,'Annex 2 EHV charges'!$A:$P,3,0))</f>
        <v>1592001110216</v>
      </c>
      <c r="D28" s="131" t="str">
        <f>IF($A28="","",VLOOKUP($A28,'Annex 2 EHV charges'!$A:$P,7,0))</f>
        <v>EHV Site Specific (LLFC 631)</v>
      </c>
      <c r="E28" s="132">
        <f>IFERROR(IF(VLOOKUP($A28,'Annex 2 EHV charges'!$A:$P,9,FALSE)=0,"",VLOOKUP($A28,'Annex 2 EHV charges'!$A:$P,9,FALSE)),"")</f>
        <v>1E-3</v>
      </c>
      <c r="F28" s="133">
        <f>IFERROR(IF(VLOOKUP($A28,'Annex 2 EHV charges'!$A:$P,10,FALSE)=0,"",VLOOKUP($A28,'Annex 2 EHV charges'!$A:$P,10,FALSE)),"")</f>
        <v>20392.09</v>
      </c>
      <c r="G28" s="134">
        <f>IFERROR(IF(VLOOKUP($A28,'Annex 2 EHV charges'!$A:$P,11,FALSE)=0,"",VLOOKUP($A28,'Annex 2 EHV charges'!$A:$P,11,FALSE)),"")</f>
        <v>2.3199999999999998</v>
      </c>
      <c r="H28" s="134">
        <f>IFERROR(IF(VLOOKUP($A28,'Annex 2 EHV charges'!$A:$P,12,FALSE)=0,"",VLOOKUP($A28,'Annex 2 EHV charges'!$A:$P,12,FALSE)),"")</f>
        <v>2.3199999999999998</v>
      </c>
    </row>
    <row r="29" spans="1:8" x14ac:dyDescent="0.25">
      <c r="A29" s="128">
        <f t="array" ref="A29">IFERROR(INDEX('Annex 2 EHV charges'!$A$10:$A$76, MATCH(0, IF(('Annex 2 EHV charges'!$A$10:$A$76=""),1, COUNTIF(A$4:$A28, 'Annex 2 EHV charges'!$A$10:$A$76)), 0)),"")</f>
        <v>632</v>
      </c>
      <c r="B29" s="129">
        <f>IF($A29="","",VLOOKUP($A29,'Annex 2 EHV charges'!$A:$P,2,0))</f>
        <v>632</v>
      </c>
      <c r="C29" s="130">
        <f>IF($A29="","",VLOOKUP($A29,'Annex 2 EHV charges'!$A:$P,3,0))</f>
        <v>1592001007467</v>
      </c>
      <c r="D29" s="131" t="str">
        <f>IF($A29="","",VLOOKUP($A29,'Annex 2 EHV charges'!$A:$P,7,0))</f>
        <v>EHV Site Specific (LLFC 632)</v>
      </c>
      <c r="E29" s="132">
        <f>IFERROR(IF(VLOOKUP($A29,'Annex 2 EHV charges'!$A:$P,9,FALSE)=0,"",VLOOKUP($A29,'Annex 2 EHV charges'!$A:$P,9,FALSE)),"")</f>
        <v>0.20499999999999999</v>
      </c>
      <c r="F29" s="133">
        <f>IFERROR(IF(VLOOKUP($A29,'Annex 2 EHV charges'!$A:$P,10,FALSE)=0,"",VLOOKUP($A29,'Annex 2 EHV charges'!$A:$P,10,FALSE)),"")</f>
        <v>8304.4500000000007</v>
      </c>
      <c r="G29" s="134">
        <f>IFERROR(IF(VLOOKUP($A29,'Annex 2 EHV charges'!$A:$P,11,FALSE)=0,"",VLOOKUP($A29,'Annex 2 EHV charges'!$A:$P,11,FALSE)),"")</f>
        <v>2.0499999999999998</v>
      </c>
      <c r="H29" s="134">
        <f>IFERROR(IF(VLOOKUP($A29,'Annex 2 EHV charges'!$A:$P,12,FALSE)=0,"",VLOOKUP($A29,'Annex 2 EHV charges'!$A:$P,12,FALSE)),"")</f>
        <v>2.0499999999999998</v>
      </c>
    </row>
    <row r="30" spans="1:8" ht="40.5" x14ac:dyDescent="0.25">
      <c r="A30" s="128">
        <f t="array" ref="A30">IFERROR(INDEX('Annex 2 EHV charges'!$A$10:$A$76, MATCH(0, IF(('Annex 2 EHV charges'!$A$10:$A$76=""),1, COUNTIF(A$4:$A29, 'Annex 2 EHV charges'!$A$10:$A$76)), 0)),"")</f>
        <v>633</v>
      </c>
      <c r="B30" s="129">
        <f>IF($A30="","",VLOOKUP($A30,'Annex 2 EHV charges'!$A:$P,2,0))</f>
        <v>633</v>
      </c>
      <c r="C30" s="130" t="str">
        <f>IF($A30="","",VLOOKUP($A30,'Annex 2 EHV charges'!$A:$P,3,0))</f>
        <v>1580001273940
1580001273950
1592001111380</v>
      </c>
      <c r="D30" s="131" t="str">
        <f>IF($A30="","",VLOOKUP($A30,'Annex 2 EHV charges'!$A:$P,7,0))</f>
        <v>EHV Site Specific (LLFC 633)</v>
      </c>
      <c r="E30" s="132">
        <f>IFERROR(IF(VLOOKUP($A30,'Annex 2 EHV charges'!$A:$P,9,FALSE)=0,"",VLOOKUP($A30,'Annex 2 EHV charges'!$A:$P,9,FALSE)),"")</f>
        <v>9.8000000000000004E-2</v>
      </c>
      <c r="F30" s="133">
        <f>IFERROR(IF(VLOOKUP($A30,'Annex 2 EHV charges'!$A:$P,10,FALSE)=0,"",VLOOKUP($A30,'Annex 2 EHV charges'!$A:$P,10,FALSE)),"")</f>
        <v>20591.419999999998</v>
      </c>
      <c r="G30" s="134">
        <f>IFERROR(IF(VLOOKUP($A30,'Annex 2 EHV charges'!$A:$P,11,FALSE)=0,"",VLOOKUP($A30,'Annex 2 EHV charges'!$A:$P,11,FALSE)),"")</f>
        <v>1.93</v>
      </c>
      <c r="H30" s="134">
        <f>IFERROR(IF(VLOOKUP($A30,'Annex 2 EHV charges'!$A:$P,12,FALSE)=0,"",VLOOKUP($A30,'Annex 2 EHV charges'!$A:$P,12,FALSE)),"")</f>
        <v>1.93</v>
      </c>
    </row>
    <row r="31" spans="1:8" x14ac:dyDescent="0.25">
      <c r="A31" s="128">
        <f t="array" ref="A31">IFERROR(INDEX('Annex 2 EHV charges'!$A$10:$A$76, MATCH(0, IF(('Annex 2 EHV charges'!$A$10:$A$76=""),1, COUNTIF(A$4:$A30, 'Annex 2 EHV charges'!$A$10:$A$76)), 0)),"")</f>
        <v>637</v>
      </c>
      <c r="B31" s="129">
        <f>IF($A31="","",VLOOKUP($A31,'Annex 2 EHV charges'!$A:$P,2,0))</f>
        <v>637</v>
      </c>
      <c r="C31" s="130">
        <f>IF($A31="","",VLOOKUP($A31,'Annex 2 EHV charges'!$A:$P,3,0))</f>
        <v>1592001141543</v>
      </c>
      <c r="D31" s="131" t="str">
        <f>IF($A31="","",VLOOKUP($A31,'Annex 2 EHV charges'!$A:$P,7,0))</f>
        <v>EHV Site Specific (LLFC 637 &amp; 728)</v>
      </c>
      <c r="E31" s="132">
        <f>IFERROR(IF(VLOOKUP($A31,'Annex 2 EHV charges'!$A:$P,9,FALSE)=0,"",VLOOKUP($A31,'Annex 2 EHV charges'!$A:$P,9,FALSE)),"")</f>
        <v>0.106</v>
      </c>
      <c r="F31" s="133">
        <f>IFERROR(IF(VLOOKUP($A31,'Annex 2 EHV charges'!$A:$P,10,FALSE)=0,"",VLOOKUP($A31,'Annex 2 EHV charges'!$A:$P,10,FALSE)),"")</f>
        <v>21818.46</v>
      </c>
      <c r="G31" s="134">
        <f>IFERROR(IF(VLOOKUP($A31,'Annex 2 EHV charges'!$A:$P,11,FALSE)=0,"",VLOOKUP($A31,'Annex 2 EHV charges'!$A:$P,11,FALSE)),"")</f>
        <v>0.79</v>
      </c>
      <c r="H31" s="134">
        <f>IFERROR(IF(VLOOKUP($A31,'Annex 2 EHV charges'!$A:$P,12,FALSE)=0,"",VLOOKUP($A31,'Annex 2 EHV charges'!$A:$P,12,FALSE)),"")</f>
        <v>0.79</v>
      </c>
    </row>
    <row r="32" spans="1:8" x14ac:dyDescent="0.25">
      <c r="A32" s="128">
        <f t="array" ref="A32">IFERROR(INDEX('Annex 2 EHV charges'!$A$10:$A$76, MATCH(0, IF(('Annex 2 EHV charges'!$A$10:$A$76=""),1, COUNTIF(A$4:$A31, 'Annex 2 EHV charges'!$A$10:$A$76)), 0)),"")</f>
        <v>680</v>
      </c>
      <c r="B32" s="129">
        <f>IF($A32="","",VLOOKUP($A32,'Annex 2 EHV charges'!$A:$P,2,0))</f>
        <v>680</v>
      </c>
      <c r="C32" s="130">
        <f>IF($A32="","",VLOOKUP($A32,'Annex 2 EHV charges'!$A:$P,3,0))</f>
        <v>1580000675845</v>
      </c>
      <c r="D32" s="131" t="str">
        <f>IF($A32="","",VLOOKUP($A32,'Annex 2 EHV charges'!$A:$P,7,0))</f>
        <v>EHV Site Specific (LLFC 680 &amp; 759)</v>
      </c>
      <c r="E32" s="132">
        <f>IFERROR(IF(VLOOKUP($A32,'Annex 2 EHV charges'!$A:$P,9,FALSE)=0,"",VLOOKUP($A32,'Annex 2 EHV charges'!$A:$P,9,FALSE)),"")</f>
        <v>8.7999999999999995E-2</v>
      </c>
      <c r="F32" s="133">
        <f>IFERROR(IF(VLOOKUP($A32,'Annex 2 EHV charges'!$A:$P,10,FALSE)=0,"",VLOOKUP($A32,'Annex 2 EHV charges'!$A:$P,10,FALSE)),"")</f>
        <v>3.4</v>
      </c>
      <c r="G32" s="134">
        <f>IFERROR(IF(VLOOKUP($A32,'Annex 2 EHV charges'!$A:$P,11,FALSE)=0,"",VLOOKUP($A32,'Annex 2 EHV charges'!$A:$P,11,FALSE)),"")</f>
        <v>0.65</v>
      </c>
      <c r="H32" s="134">
        <f>IFERROR(IF(VLOOKUP($A32,'Annex 2 EHV charges'!$A:$P,12,FALSE)=0,"",VLOOKUP($A32,'Annex 2 EHV charges'!$A:$P,12,FALSE)),"")</f>
        <v>0.65</v>
      </c>
    </row>
    <row r="33" spans="1:8" x14ac:dyDescent="0.25">
      <c r="A33" s="128">
        <f t="array" ref="A33">IFERROR(INDEX('Annex 2 EHV charges'!$A$10:$A$76, MATCH(0, IF(('Annex 2 EHV charges'!$A$10:$A$76=""),1, COUNTIF(A$4:$A32, 'Annex 2 EHV charges'!$A$10:$A$76)), 0)),"")</f>
        <v>681</v>
      </c>
      <c r="B33" s="129">
        <f>IF($A33="","",VLOOKUP($A33,'Annex 2 EHV charges'!$A:$P,2,0))</f>
        <v>681</v>
      </c>
      <c r="C33" s="130">
        <f>IF($A33="","",VLOOKUP($A33,'Annex 2 EHV charges'!$A:$P,3,0))</f>
        <v>1580000872387</v>
      </c>
      <c r="D33" s="131" t="str">
        <f>IF($A33="","",VLOOKUP($A33,'Annex 2 EHV charges'!$A:$P,7,0))</f>
        <v>EHV Site Specific (LLFC 681 &amp; 760)</v>
      </c>
      <c r="E33" s="132">
        <f>IFERROR(IF(VLOOKUP($A33,'Annex 2 EHV charges'!$A:$P,9,FALSE)=0,"",VLOOKUP($A33,'Annex 2 EHV charges'!$A:$P,9,FALSE)),"")</f>
        <v>0.46300000000000002</v>
      </c>
      <c r="F33" s="133">
        <f>IFERROR(IF(VLOOKUP($A33,'Annex 2 EHV charges'!$A:$P,10,FALSE)=0,"",VLOOKUP($A33,'Annex 2 EHV charges'!$A:$P,10,FALSE)),"")</f>
        <v>1683.58</v>
      </c>
      <c r="G33" s="134">
        <f>IFERROR(IF(VLOOKUP($A33,'Annex 2 EHV charges'!$A:$P,11,FALSE)=0,"",VLOOKUP($A33,'Annex 2 EHV charges'!$A:$P,11,FALSE)),"")</f>
        <v>0.9</v>
      </c>
      <c r="H33" s="134">
        <f>IFERROR(IF(VLOOKUP($A33,'Annex 2 EHV charges'!$A:$P,12,FALSE)=0,"",VLOOKUP($A33,'Annex 2 EHV charges'!$A:$P,12,FALSE)),"")</f>
        <v>0.9</v>
      </c>
    </row>
    <row r="34" spans="1:8" x14ac:dyDescent="0.25">
      <c r="A34" s="128">
        <f t="array" ref="A34">IFERROR(INDEX('Annex 2 EHV charges'!$A$10:$A$76, MATCH(0, IF(('Annex 2 EHV charges'!$A$10:$A$76=""),1, COUNTIF(A$4:$A33, 'Annex 2 EHV charges'!$A$10:$A$76)), 0)),"")</f>
        <v>544</v>
      </c>
      <c r="B34" s="129">
        <f>IF($A34="","",VLOOKUP($A34,'Annex 2 EHV charges'!$A:$P,2,0))</f>
        <v>544</v>
      </c>
      <c r="C34" s="130" t="str">
        <f>IF($A34="","",VLOOKUP($A34,'Annex 2 EHV charges'!$A:$P,3,0))</f>
        <v>MSID_7447</v>
      </c>
      <c r="D34" s="131" t="str">
        <f>IF($A34="","",VLOOKUP($A34,'Annex 2 EHV charges'!$A:$P,7,0))</f>
        <v>EHV Site Specific (LLFC 544 &amp; 761)</v>
      </c>
      <c r="E34" s="132" t="str">
        <f>IFERROR(IF(VLOOKUP($A34,'Annex 2 EHV charges'!$A:$P,9,FALSE)=0,"",VLOOKUP($A34,'Annex 2 EHV charges'!$A:$P,9,FALSE)),"")</f>
        <v/>
      </c>
      <c r="F34" s="133">
        <f>IFERROR(IF(VLOOKUP($A34,'Annex 2 EHV charges'!$A:$P,10,FALSE)=0,"",VLOOKUP($A34,'Annex 2 EHV charges'!$A:$P,10,FALSE)),"")</f>
        <v>13.19</v>
      </c>
      <c r="G34" s="134">
        <f>IFERROR(IF(VLOOKUP($A34,'Annex 2 EHV charges'!$A:$P,11,FALSE)=0,"",VLOOKUP($A34,'Annex 2 EHV charges'!$A:$P,11,FALSE)),"")</f>
        <v>0.64</v>
      </c>
      <c r="H34" s="134">
        <f>IFERROR(IF(VLOOKUP($A34,'Annex 2 EHV charges'!$A:$P,12,FALSE)=0,"",VLOOKUP($A34,'Annex 2 EHV charges'!$A:$P,12,FALSE)),"")</f>
        <v>0.64</v>
      </c>
    </row>
    <row r="35" spans="1:8" x14ac:dyDescent="0.25">
      <c r="A35" s="128">
        <f t="array" ref="A35">IFERROR(INDEX('Annex 2 EHV charges'!$A$10:$A$76, MATCH(0, IF(('Annex 2 EHV charges'!$A$10:$A$76=""),1, COUNTIF(A$4:$A34, 'Annex 2 EHV charges'!$A$10:$A$76)), 0)),"")</f>
        <v>682</v>
      </c>
      <c r="B35" s="129">
        <f>IF($A35="","",VLOOKUP($A35,'Annex 2 EHV charges'!$A:$P,2,0))</f>
        <v>682</v>
      </c>
      <c r="C35" s="130">
        <f>IF($A35="","",VLOOKUP($A35,'Annex 2 EHV charges'!$A:$P,3,0))</f>
        <v>1580000909309</v>
      </c>
      <c r="D35" s="131" t="str">
        <f>IF($A35="","",VLOOKUP($A35,'Annex 2 EHV charges'!$A:$P,7,0))</f>
        <v>EHV Site Specific (LLFC 682 &amp; 762)</v>
      </c>
      <c r="E35" s="132">
        <f>IFERROR(IF(VLOOKUP($A35,'Annex 2 EHV charges'!$A:$P,9,FALSE)=0,"",VLOOKUP($A35,'Annex 2 EHV charges'!$A:$P,9,FALSE)),"")</f>
        <v>0.73799999999999999</v>
      </c>
      <c r="F35" s="133">
        <f>IFERROR(IF(VLOOKUP($A35,'Annex 2 EHV charges'!$A:$P,10,FALSE)=0,"",VLOOKUP($A35,'Annex 2 EHV charges'!$A:$P,10,FALSE)),"")</f>
        <v>2004.92</v>
      </c>
      <c r="G35" s="134">
        <f>IFERROR(IF(VLOOKUP($A35,'Annex 2 EHV charges'!$A:$P,11,FALSE)=0,"",VLOOKUP($A35,'Annex 2 EHV charges'!$A:$P,11,FALSE)),"")</f>
        <v>0.94</v>
      </c>
      <c r="H35" s="134">
        <f>IFERROR(IF(VLOOKUP($A35,'Annex 2 EHV charges'!$A:$P,12,FALSE)=0,"",VLOOKUP($A35,'Annex 2 EHV charges'!$A:$P,12,FALSE)),"")</f>
        <v>0.94</v>
      </c>
    </row>
    <row r="36" spans="1:8" x14ac:dyDescent="0.25">
      <c r="A36" s="128">
        <f t="array" ref="A36">IFERROR(INDEX('Annex 2 EHV charges'!$A$10:$A$76, MATCH(0, IF(('Annex 2 EHV charges'!$A$10:$A$76=""),1, COUNTIF(A$4:$A35, 'Annex 2 EHV charges'!$A$10:$A$76)), 0)),"")</f>
        <v>691</v>
      </c>
      <c r="B36" s="129">
        <f>IF($A36="","",VLOOKUP($A36,'Annex 2 EHV charges'!$A:$P,2,0))</f>
        <v>691</v>
      </c>
      <c r="C36" s="130">
        <f>IF($A36="","",VLOOKUP($A36,'Annex 2 EHV charges'!$A:$P,3,0))</f>
        <v>1592101007746</v>
      </c>
      <c r="D36" s="131" t="str">
        <f>IF($A36="","",VLOOKUP($A36,'Annex 2 EHV charges'!$A:$P,7,0))</f>
        <v>EHV Site Specific (LLFC 691)</v>
      </c>
      <c r="E36" s="132">
        <f>IFERROR(IF(VLOOKUP($A36,'Annex 2 EHV charges'!$A:$P,9,FALSE)=0,"",VLOOKUP($A36,'Annex 2 EHV charges'!$A:$P,9,FALSE)),"")</f>
        <v>0.14000000000000001</v>
      </c>
      <c r="F36" s="133">
        <f>IFERROR(IF(VLOOKUP($A36,'Annex 2 EHV charges'!$A:$P,10,FALSE)=0,"",VLOOKUP($A36,'Annex 2 EHV charges'!$A:$P,10,FALSE)),"")</f>
        <v>1645.8</v>
      </c>
      <c r="G36" s="134">
        <f>IFERROR(IF(VLOOKUP($A36,'Annex 2 EHV charges'!$A:$P,11,FALSE)=0,"",VLOOKUP($A36,'Annex 2 EHV charges'!$A:$P,11,FALSE)),"")</f>
        <v>2.19</v>
      </c>
      <c r="H36" s="134">
        <f>IFERROR(IF(VLOOKUP($A36,'Annex 2 EHV charges'!$A:$P,12,FALSE)=0,"",VLOOKUP($A36,'Annex 2 EHV charges'!$A:$P,12,FALSE)),"")</f>
        <v>2.19</v>
      </c>
    </row>
    <row r="37" spans="1:8" x14ac:dyDescent="0.25">
      <c r="A37" s="128">
        <f t="array" ref="A37">IFERROR(INDEX('Annex 2 EHV charges'!$A$10:$A$76, MATCH(0, IF(('Annex 2 EHV charges'!$A$10:$A$76=""),1, COUNTIF(A$4:$A36, 'Annex 2 EHV charges'!$A$10:$A$76)), 0)),"")</f>
        <v>683</v>
      </c>
      <c r="B37" s="129">
        <f>IF($A37="","",VLOOKUP($A37,'Annex 2 EHV charges'!$A:$P,2,0))</f>
        <v>683</v>
      </c>
      <c r="C37" s="130">
        <f>IF($A37="","",VLOOKUP($A37,'Annex 2 EHV charges'!$A:$P,3,0))</f>
        <v>1570000166434</v>
      </c>
      <c r="D37" s="131" t="str">
        <f>IF($A37="","",VLOOKUP($A37,'Annex 2 EHV charges'!$A:$P,7,0))</f>
        <v>EHV Site Specific (LLFC 683 &amp; 763)</v>
      </c>
      <c r="E37" s="132" t="str">
        <f>IFERROR(IF(VLOOKUP($A37,'Annex 2 EHV charges'!$A:$P,9,FALSE)=0,"",VLOOKUP($A37,'Annex 2 EHV charges'!$A:$P,9,FALSE)),"")</f>
        <v/>
      </c>
      <c r="F37" s="133">
        <f>IFERROR(IF(VLOOKUP($A37,'Annex 2 EHV charges'!$A:$P,10,FALSE)=0,"",VLOOKUP($A37,'Annex 2 EHV charges'!$A:$P,10,FALSE)),"")</f>
        <v>7.16</v>
      </c>
      <c r="G37" s="134">
        <f>IFERROR(IF(VLOOKUP($A37,'Annex 2 EHV charges'!$A:$P,11,FALSE)=0,"",VLOOKUP($A37,'Annex 2 EHV charges'!$A:$P,11,FALSE)),"")</f>
        <v>0.62</v>
      </c>
      <c r="H37" s="134">
        <f>IFERROR(IF(VLOOKUP($A37,'Annex 2 EHV charges'!$A:$P,12,FALSE)=0,"",VLOOKUP($A37,'Annex 2 EHV charges'!$A:$P,12,FALSE)),"")</f>
        <v>0.62</v>
      </c>
    </row>
    <row r="38" spans="1:8" ht="27" x14ac:dyDescent="0.25">
      <c r="A38" s="128">
        <f t="array" ref="A38">IFERROR(INDEX('Annex 2 EHV charges'!$A$10:$A$76, MATCH(0, IF(('Annex 2 EHV charges'!$A$10:$A$76=""),1, COUNTIF(A$4:$A37, 'Annex 2 EHV charges'!$A$10:$A$76)), 0)),"")</f>
        <v>692</v>
      </c>
      <c r="B38" s="129">
        <f>IF($A38="","",VLOOKUP($A38,'Annex 2 EHV charges'!$A:$P,2,0))</f>
        <v>692</v>
      </c>
      <c r="C38" s="130" t="str">
        <f>IF($A38="","",VLOOKUP($A38,'Annex 2 EHV charges'!$A:$P,3,0))</f>
        <v>1580000867554
1580000911799</v>
      </c>
      <c r="D38" s="131" t="str">
        <f>IF($A38="","",VLOOKUP($A38,'Annex 2 EHV charges'!$A:$P,7,0))</f>
        <v>EHV Site Specific (LLFC 692)</v>
      </c>
      <c r="E38" s="132">
        <f>IFERROR(IF(VLOOKUP($A38,'Annex 2 EHV charges'!$A:$P,9,FALSE)=0,"",VLOOKUP($A38,'Annex 2 EHV charges'!$A:$P,9,FALSE)),"")</f>
        <v>1.216</v>
      </c>
      <c r="F38" s="133">
        <f>IFERROR(IF(VLOOKUP($A38,'Annex 2 EHV charges'!$A:$P,10,FALSE)=0,"",VLOOKUP($A38,'Annex 2 EHV charges'!$A:$P,10,FALSE)),"")</f>
        <v>8105.12</v>
      </c>
      <c r="G38" s="134">
        <f>IFERROR(IF(VLOOKUP($A38,'Annex 2 EHV charges'!$A:$P,11,FALSE)=0,"",VLOOKUP($A38,'Annex 2 EHV charges'!$A:$P,11,FALSE)),"")</f>
        <v>2.23</v>
      </c>
      <c r="H38" s="134">
        <f>IFERROR(IF(VLOOKUP($A38,'Annex 2 EHV charges'!$A:$P,12,FALSE)=0,"",VLOOKUP($A38,'Annex 2 EHV charges'!$A:$P,12,FALSE)),"")</f>
        <v>2.23</v>
      </c>
    </row>
    <row r="39" spans="1:8" x14ac:dyDescent="0.25">
      <c r="A39" s="128">
        <f t="array" ref="A39">IFERROR(INDEX('Annex 2 EHV charges'!$A$10:$A$76, MATCH(0, IF(('Annex 2 EHV charges'!$A$10:$A$76=""),1, COUNTIF(A$4:$A38, 'Annex 2 EHV charges'!$A$10:$A$76)), 0)),"")</f>
        <v>693</v>
      </c>
      <c r="B39" s="129">
        <f>IF($A39="","",VLOOKUP($A39,'Annex 2 EHV charges'!$A:$P,2,0))</f>
        <v>693</v>
      </c>
      <c r="C39" s="130">
        <f>IF($A39="","",VLOOKUP($A39,'Annex 2 EHV charges'!$A:$P,3,0))</f>
        <v>1592001074941</v>
      </c>
      <c r="D39" s="131" t="str">
        <f>IF($A39="","",VLOOKUP($A39,'Annex 2 EHV charges'!$A:$P,7,0))</f>
        <v>EHV Site Specific (LLFC 693)</v>
      </c>
      <c r="E39" s="132">
        <f>IFERROR(IF(VLOOKUP($A39,'Annex 2 EHV charges'!$A:$P,9,FALSE)=0,"",VLOOKUP($A39,'Annex 2 EHV charges'!$A:$P,9,FALSE)),"")</f>
        <v>0.245</v>
      </c>
      <c r="F39" s="133">
        <f>IFERROR(IF(VLOOKUP($A39,'Annex 2 EHV charges'!$A:$P,10,FALSE)=0,"",VLOOKUP($A39,'Annex 2 EHV charges'!$A:$P,10,FALSE)),"")</f>
        <v>8057.65</v>
      </c>
      <c r="G39" s="134">
        <f>IFERROR(IF(VLOOKUP($A39,'Annex 2 EHV charges'!$A:$P,11,FALSE)=0,"",VLOOKUP($A39,'Annex 2 EHV charges'!$A:$P,11,FALSE)),"")</f>
        <v>1.84</v>
      </c>
      <c r="H39" s="134">
        <f>IFERROR(IF(VLOOKUP($A39,'Annex 2 EHV charges'!$A:$P,12,FALSE)=0,"",VLOOKUP($A39,'Annex 2 EHV charges'!$A:$P,12,FALSE)),"")</f>
        <v>1.84</v>
      </c>
    </row>
    <row r="40" spans="1:8" x14ac:dyDescent="0.25">
      <c r="A40" s="128">
        <f t="array" ref="A40">IFERROR(INDEX('Annex 2 EHV charges'!$A$10:$A$76, MATCH(0, IF(('Annex 2 EHV charges'!$A$10:$A$76=""),1, COUNTIF(A$4:$A39, 'Annex 2 EHV charges'!$A$10:$A$76)), 0)),"")</f>
        <v>694</v>
      </c>
      <c r="B40" s="129">
        <f>IF($A40="","",VLOOKUP($A40,'Annex 2 EHV charges'!$A:$P,2,0))</f>
        <v>694</v>
      </c>
      <c r="C40" s="130">
        <f>IF($A40="","",VLOOKUP($A40,'Annex 2 EHV charges'!$A:$P,3,0))</f>
        <v>1570000190631</v>
      </c>
      <c r="D40" s="131" t="str">
        <f>IF($A40="","",VLOOKUP($A40,'Annex 2 EHV charges'!$A:$P,7,0))</f>
        <v>EHV Site Specific (LLFC 694)</v>
      </c>
      <c r="E40" s="132">
        <f>IFERROR(IF(VLOOKUP($A40,'Annex 2 EHV charges'!$A:$P,9,FALSE)=0,"",VLOOKUP($A40,'Annex 2 EHV charges'!$A:$P,9,FALSE)),"")</f>
        <v>0.35899999999999999</v>
      </c>
      <c r="F40" s="133">
        <f>IFERROR(IF(VLOOKUP($A40,'Annex 2 EHV charges'!$A:$P,10,FALSE)=0,"",VLOOKUP($A40,'Annex 2 EHV charges'!$A:$P,10,FALSE)),"")</f>
        <v>1693.27</v>
      </c>
      <c r="G40" s="134">
        <f>IFERROR(IF(VLOOKUP($A40,'Annex 2 EHV charges'!$A:$P,11,FALSE)=0,"",VLOOKUP($A40,'Annex 2 EHV charges'!$A:$P,11,FALSE)),"")</f>
        <v>2.17</v>
      </c>
      <c r="H40" s="134">
        <f>IFERROR(IF(VLOOKUP($A40,'Annex 2 EHV charges'!$A:$P,12,FALSE)=0,"",VLOOKUP($A40,'Annex 2 EHV charges'!$A:$P,12,FALSE)),"")</f>
        <v>2.17</v>
      </c>
    </row>
    <row r="41" spans="1:8" ht="27" x14ac:dyDescent="0.25">
      <c r="A41" s="128">
        <f t="array" ref="A41">IFERROR(INDEX('Annex 2 EHV charges'!$A$10:$A$76, MATCH(0, IF(('Annex 2 EHV charges'!$A$10:$A$76=""),1, COUNTIF(A$4:$A40, 'Annex 2 EHV charges'!$A$10:$A$76)), 0)),"")</f>
        <v>695</v>
      </c>
      <c r="B41" s="129">
        <f>IF($A41="","",VLOOKUP($A41,'Annex 2 EHV charges'!$A:$P,2,0))</f>
        <v>695</v>
      </c>
      <c r="C41" s="130" t="str">
        <f>IF($A41="","",VLOOKUP($A41,'Annex 2 EHV charges'!$A:$P,3,0))</f>
        <v>1580000918163
1580000918172</v>
      </c>
      <c r="D41" s="131" t="str">
        <f>IF($A41="","",VLOOKUP($A41,'Annex 2 EHV charges'!$A:$P,7,0))</f>
        <v>EHV Site Specific (LLFC 695)</v>
      </c>
      <c r="E41" s="132">
        <f>IFERROR(IF(VLOOKUP($A41,'Annex 2 EHV charges'!$A:$P,9,FALSE)=0,"",VLOOKUP($A41,'Annex 2 EHV charges'!$A:$P,9,FALSE)),"")</f>
        <v>0.02</v>
      </c>
      <c r="F41" s="133">
        <f>IFERROR(IF(VLOOKUP($A41,'Annex 2 EHV charges'!$A:$P,10,FALSE)=0,"",VLOOKUP($A41,'Annex 2 EHV charges'!$A:$P,10,FALSE)),"")</f>
        <v>20392.09</v>
      </c>
      <c r="G41" s="134">
        <f>IFERROR(IF(VLOOKUP($A41,'Annex 2 EHV charges'!$A:$P,11,FALSE)=0,"",VLOOKUP($A41,'Annex 2 EHV charges'!$A:$P,11,FALSE)),"")</f>
        <v>1.4</v>
      </c>
      <c r="H41" s="134">
        <f>IFERROR(IF(VLOOKUP($A41,'Annex 2 EHV charges'!$A:$P,12,FALSE)=0,"",VLOOKUP($A41,'Annex 2 EHV charges'!$A:$P,12,FALSE)),"")</f>
        <v>1.4</v>
      </c>
    </row>
    <row r="42" spans="1:8" x14ac:dyDescent="0.25">
      <c r="A42" s="128">
        <f t="array" ref="A42">IFERROR(INDEX('Annex 2 EHV charges'!$A$10:$A$76, MATCH(0, IF(('Annex 2 EHV charges'!$A$10:$A$76=""),1, COUNTIF(A$4:$A41, 'Annex 2 EHV charges'!$A$10:$A$76)), 0)),"")</f>
        <v>684</v>
      </c>
      <c r="B42" s="129">
        <f>IF($A42="","",VLOOKUP($A42,'Annex 2 EHV charges'!$A:$P,2,0))</f>
        <v>684</v>
      </c>
      <c r="C42" s="130">
        <f>IF($A42="","",VLOOKUP($A42,'Annex 2 EHV charges'!$A:$P,3,0))</f>
        <v>1580001085400</v>
      </c>
      <c r="D42" s="131" t="str">
        <f>IF($A42="","",VLOOKUP($A42,'Annex 2 EHV charges'!$A:$P,7,0))</f>
        <v>EHV Site Specific (LLFC 684 &amp; 764)</v>
      </c>
      <c r="E42" s="132">
        <f>IFERROR(IF(VLOOKUP($A42,'Annex 2 EHV charges'!$A:$P,9,FALSE)=0,"",VLOOKUP($A42,'Annex 2 EHV charges'!$A:$P,9,FALSE)),"")</f>
        <v>0.01</v>
      </c>
      <c r="F42" s="133">
        <f>IFERROR(IF(VLOOKUP($A42,'Annex 2 EHV charges'!$A:$P,10,FALSE)=0,"",VLOOKUP($A42,'Annex 2 EHV charges'!$A:$P,10,FALSE)),"")</f>
        <v>2027.87</v>
      </c>
      <c r="G42" s="134">
        <f>IFERROR(IF(VLOOKUP($A42,'Annex 2 EHV charges'!$A:$P,11,FALSE)=0,"",VLOOKUP($A42,'Annex 2 EHV charges'!$A:$P,11,FALSE)),"")</f>
        <v>0.91</v>
      </c>
      <c r="H42" s="134">
        <f>IFERROR(IF(VLOOKUP($A42,'Annex 2 EHV charges'!$A:$P,12,FALSE)=0,"",VLOOKUP($A42,'Annex 2 EHV charges'!$A:$P,12,FALSE)),"")</f>
        <v>0.91</v>
      </c>
    </row>
    <row r="43" spans="1:8" x14ac:dyDescent="0.25">
      <c r="A43" s="128">
        <f t="array" ref="A43">IFERROR(INDEX('Annex 2 EHV charges'!$A$10:$A$76, MATCH(0, IF(('Annex 2 EHV charges'!$A$10:$A$76=""),1, COUNTIF(A$4:$A42, 'Annex 2 EHV charges'!$A$10:$A$76)), 0)),"")</f>
        <v>685</v>
      </c>
      <c r="B43" s="129">
        <f>IF($A43="","",VLOOKUP($A43,'Annex 2 EHV charges'!$A:$P,2,0))</f>
        <v>685</v>
      </c>
      <c r="C43" s="130">
        <f>IF($A43="","",VLOOKUP($A43,'Annex 2 EHV charges'!$A:$P,3,0))</f>
        <v>1580001132432</v>
      </c>
      <c r="D43" s="131" t="str">
        <f>IF($A43="","",VLOOKUP($A43,'Annex 2 EHV charges'!$A:$P,7,0))</f>
        <v>EHV Site Specific (LLFC 685 &amp; 765)</v>
      </c>
      <c r="E43" s="132" t="str">
        <f>IFERROR(IF(VLOOKUP($A43,'Annex 2 EHV charges'!$A:$P,9,FALSE)=0,"",VLOOKUP($A43,'Annex 2 EHV charges'!$A:$P,9,FALSE)),"")</f>
        <v/>
      </c>
      <c r="F43" s="133">
        <f>IFERROR(IF(VLOOKUP($A43,'Annex 2 EHV charges'!$A:$P,10,FALSE)=0,"",VLOOKUP($A43,'Annex 2 EHV charges'!$A:$P,10,FALSE)),"")</f>
        <v>1622.11</v>
      </c>
      <c r="G43" s="134">
        <f>IFERROR(IF(VLOOKUP($A43,'Annex 2 EHV charges'!$A:$P,11,FALSE)=0,"",VLOOKUP($A43,'Annex 2 EHV charges'!$A:$P,11,FALSE)),"")</f>
        <v>0.54</v>
      </c>
      <c r="H43" s="134">
        <f>IFERROR(IF(VLOOKUP($A43,'Annex 2 EHV charges'!$A:$P,12,FALSE)=0,"",VLOOKUP($A43,'Annex 2 EHV charges'!$A:$P,12,FALSE)),"")</f>
        <v>0.54</v>
      </c>
    </row>
    <row r="44" spans="1:8" ht="27" x14ac:dyDescent="0.25">
      <c r="A44" s="128">
        <f t="array" ref="A44">IFERROR(INDEX('Annex 2 EHV charges'!$A$10:$A$76, MATCH(0, IF(('Annex 2 EHV charges'!$A$10:$A$76=""),1, COUNTIF(A$4:$A43, 'Annex 2 EHV charges'!$A$10:$A$76)), 0)),"")</f>
        <v>686</v>
      </c>
      <c r="B44" s="129">
        <f>IF($A44="","",VLOOKUP($A44,'Annex 2 EHV charges'!$A:$P,2,0))</f>
        <v>686</v>
      </c>
      <c r="C44" s="130" t="str">
        <f>IF($A44="","",VLOOKUP($A44,'Annex 2 EHV charges'!$A:$P,3,0))</f>
        <v>1580001150566
1580001150575</v>
      </c>
      <c r="D44" s="131" t="str">
        <f>IF($A44="","",VLOOKUP($A44,'Annex 2 EHV charges'!$A:$P,7,0))</f>
        <v>EHV Site Specific (LLFC 686 &amp; 766)</v>
      </c>
      <c r="E44" s="132" t="str">
        <f>IFERROR(IF(VLOOKUP($A44,'Annex 2 EHV charges'!$A:$P,9,FALSE)=0,"",VLOOKUP($A44,'Annex 2 EHV charges'!$A:$P,9,FALSE)),"")</f>
        <v/>
      </c>
      <c r="F44" s="133">
        <f>IFERROR(IF(VLOOKUP($A44,'Annex 2 EHV charges'!$A:$P,10,FALSE)=0,"",VLOOKUP($A44,'Annex 2 EHV charges'!$A:$P,10,FALSE)),"")</f>
        <v>254.77</v>
      </c>
      <c r="G44" s="134">
        <f>IFERROR(IF(VLOOKUP($A44,'Annex 2 EHV charges'!$A:$P,11,FALSE)=0,"",VLOOKUP($A44,'Annex 2 EHV charges'!$A:$P,11,FALSE)),"")</f>
        <v>0.56000000000000005</v>
      </c>
      <c r="H44" s="134">
        <f>IFERROR(IF(VLOOKUP($A44,'Annex 2 EHV charges'!$A:$P,12,FALSE)=0,"",VLOOKUP($A44,'Annex 2 EHV charges'!$A:$P,12,FALSE)),"")</f>
        <v>0.56000000000000005</v>
      </c>
    </row>
    <row r="45" spans="1:8" x14ac:dyDescent="0.25">
      <c r="A45" s="128">
        <f t="array" ref="A45">IFERROR(INDEX('Annex 2 EHV charges'!$A$10:$A$76, MATCH(0, IF(('Annex 2 EHV charges'!$A$10:$A$76=""),1, COUNTIF(A$4:$A44, 'Annex 2 EHV charges'!$A$10:$A$76)), 0)),"")</f>
        <v>687</v>
      </c>
      <c r="B45" s="129">
        <f>IF($A45="","",VLOOKUP($A45,'Annex 2 EHV charges'!$A:$P,2,0))</f>
        <v>687</v>
      </c>
      <c r="C45" s="130" t="str">
        <f>IF($A45="","",VLOOKUP($A45,'Annex 2 EHV charges'!$A:$P,3,0))</f>
        <v>TBC</v>
      </c>
      <c r="D45" s="131" t="str">
        <f>IF($A45="","",VLOOKUP($A45,'Annex 2 EHV charges'!$A:$P,7,0))</f>
        <v>EHV Site Specific (LLFC 687)</v>
      </c>
      <c r="E45" s="132" t="str">
        <f>IFERROR(IF(VLOOKUP($A45,'Annex 2 EHV charges'!$A:$P,9,FALSE)=0,"",VLOOKUP($A45,'Annex 2 EHV charges'!$A:$P,9,FALSE)),"")</f>
        <v/>
      </c>
      <c r="F45" s="133">
        <f>IFERROR(IF(VLOOKUP($A45,'Annex 2 EHV charges'!$A:$P,10,FALSE)=0,"",VLOOKUP($A45,'Annex 2 EHV charges'!$A:$P,10,FALSE)),"")</f>
        <v>20670.18</v>
      </c>
      <c r="G45" s="134">
        <f>IFERROR(IF(VLOOKUP($A45,'Annex 2 EHV charges'!$A:$P,11,FALSE)=0,"",VLOOKUP($A45,'Annex 2 EHV charges'!$A:$P,11,FALSE)),"")</f>
        <v>1.43</v>
      </c>
      <c r="H45" s="134">
        <f>IFERROR(IF(VLOOKUP($A45,'Annex 2 EHV charges'!$A:$P,12,FALSE)=0,"",VLOOKUP($A45,'Annex 2 EHV charges'!$A:$P,12,FALSE)),"")</f>
        <v>1.43</v>
      </c>
    </row>
    <row r="46" spans="1:8" x14ac:dyDescent="0.25">
      <c r="A46" s="128">
        <f t="array" ref="A46">IFERROR(INDEX('Annex 2 EHV charges'!$A$10:$A$76, MATCH(0, IF(('Annex 2 EHV charges'!$A$10:$A$76=""),1, COUNTIF(A$4:$A45, 'Annex 2 EHV charges'!$A$10:$A$76)), 0)),"")</f>
        <v>688</v>
      </c>
      <c r="B46" s="129">
        <f>IF($A46="","",VLOOKUP($A46,'Annex 2 EHV charges'!$A:$P,2,0))</f>
        <v>688</v>
      </c>
      <c r="C46" s="130">
        <f>IF($A46="","",VLOOKUP($A46,'Annex 2 EHV charges'!$A:$P,3,0))</f>
        <v>1580001208659</v>
      </c>
      <c r="D46" s="131" t="str">
        <f>IF($A46="","",VLOOKUP($A46,'Annex 2 EHV charges'!$A:$P,7,0))</f>
        <v>EHV Site Specific (LLFC 688 &amp; 767)</v>
      </c>
      <c r="E46" s="132">
        <f>IFERROR(IF(VLOOKUP($A46,'Annex 2 EHV charges'!$A:$P,9,FALSE)=0,"",VLOOKUP($A46,'Annex 2 EHV charges'!$A:$P,9,FALSE)),"")</f>
        <v>1E-3</v>
      </c>
      <c r="F46" s="133">
        <f>IFERROR(IF(VLOOKUP($A46,'Annex 2 EHV charges'!$A:$P,10,FALSE)=0,"",VLOOKUP($A46,'Annex 2 EHV charges'!$A:$P,10,FALSE)),"")</f>
        <v>6.44</v>
      </c>
      <c r="G46" s="134">
        <f>IFERROR(IF(VLOOKUP($A46,'Annex 2 EHV charges'!$A:$P,11,FALSE)=0,"",VLOOKUP($A46,'Annex 2 EHV charges'!$A:$P,11,FALSE)),"")</f>
        <v>1.17</v>
      </c>
      <c r="H46" s="134">
        <f>IFERROR(IF(VLOOKUP($A46,'Annex 2 EHV charges'!$A:$P,12,FALSE)=0,"",VLOOKUP($A46,'Annex 2 EHV charges'!$A:$P,12,FALSE)),"")</f>
        <v>1.17</v>
      </c>
    </row>
    <row r="47" spans="1:8" x14ac:dyDescent="0.25">
      <c r="A47" s="128">
        <f t="array" ref="A47">IFERROR(INDEX('Annex 2 EHV charges'!$A$10:$A$76, MATCH(0, IF(('Annex 2 EHV charges'!$A$10:$A$76=""),1, COUNTIF(A$4:$A46, 'Annex 2 EHV charges'!$A$10:$A$76)), 0)),"")</f>
        <v>689</v>
      </c>
      <c r="B47" s="129">
        <f>IF($A47="","",VLOOKUP($A47,'Annex 2 EHV charges'!$A:$P,2,0))</f>
        <v>689</v>
      </c>
      <c r="C47" s="130">
        <f>IF($A47="","",VLOOKUP($A47,'Annex 2 EHV charges'!$A:$P,3,0))</f>
        <v>1580001208668</v>
      </c>
      <c r="D47" s="131" t="str">
        <f>IF($A47="","",VLOOKUP($A47,'Annex 2 EHV charges'!$A:$P,7,0))</f>
        <v>EHV Site Specific (LLFC 689 &amp; 768)</v>
      </c>
      <c r="E47" s="132">
        <f>IFERROR(IF(VLOOKUP($A47,'Annex 2 EHV charges'!$A:$P,9,FALSE)=0,"",VLOOKUP($A47,'Annex 2 EHV charges'!$A:$P,9,FALSE)),"")</f>
        <v>1E-3</v>
      </c>
      <c r="F47" s="133">
        <f>IFERROR(IF(VLOOKUP($A47,'Annex 2 EHV charges'!$A:$P,10,FALSE)=0,"",VLOOKUP($A47,'Annex 2 EHV charges'!$A:$P,10,FALSE)),"")</f>
        <v>69.34</v>
      </c>
      <c r="G47" s="134">
        <f>IFERROR(IF(VLOOKUP($A47,'Annex 2 EHV charges'!$A:$P,11,FALSE)=0,"",VLOOKUP($A47,'Annex 2 EHV charges'!$A:$P,11,FALSE)),"")</f>
        <v>1.0900000000000001</v>
      </c>
      <c r="H47" s="134">
        <f>IFERROR(IF(VLOOKUP($A47,'Annex 2 EHV charges'!$A:$P,12,FALSE)=0,"",VLOOKUP($A47,'Annex 2 EHV charges'!$A:$P,12,FALSE)),"")</f>
        <v>1.0900000000000001</v>
      </c>
    </row>
    <row r="48" spans="1:8" x14ac:dyDescent="0.25">
      <c r="A48" s="128">
        <f t="array" ref="A48">IFERROR(INDEX('Annex 2 EHV charges'!$A$10:$A$76, MATCH(0, IF(('Annex 2 EHV charges'!$A$10:$A$76=""),1, COUNTIF(A$4:$A47, 'Annex 2 EHV charges'!$A$10:$A$76)), 0)),"")</f>
        <v>690</v>
      </c>
      <c r="B48" s="129">
        <f>IF($A48="","",VLOOKUP($A48,'Annex 2 EHV charges'!$A:$P,2,0))</f>
        <v>690</v>
      </c>
      <c r="C48" s="130">
        <f>IF($A48="","",VLOOKUP($A48,'Annex 2 EHV charges'!$A:$P,3,0))</f>
        <v>1580001174414</v>
      </c>
      <c r="D48" s="131" t="str">
        <f>IF($A48="","",VLOOKUP($A48,'Annex 2 EHV charges'!$A:$P,7,0))</f>
        <v>EHV Site Specific (LLFC 690 &amp; 782)</v>
      </c>
      <c r="E48" s="132">
        <f>IFERROR(IF(VLOOKUP($A48,'Annex 2 EHV charges'!$A:$P,9,FALSE)=0,"",VLOOKUP($A48,'Annex 2 EHV charges'!$A:$P,9,FALSE)),"")</f>
        <v>0.16900000000000001</v>
      </c>
      <c r="F48" s="133">
        <f>IFERROR(IF(VLOOKUP($A48,'Annex 2 EHV charges'!$A:$P,10,FALSE)=0,"",VLOOKUP($A48,'Annex 2 EHV charges'!$A:$P,10,FALSE)),"")</f>
        <v>30.65</v>
      </c>
      <c r="G48" s="134">
        <f>IFERROR(IF(VLOOKUP($A48,'Annex 2 EHV charges'!$A:$P,11,FALSE)=0,"",VLOOKUP($A48,'Annex 2 EHV charges'!$A:$P,11,FALSE)),"")</f>
        <v>2.23</v>
      </c>
      <c r="H48" s="134">
        <f>IFERROR(IF(VLOOKUP($A48,'Annex 2 EHV charges'!$A:$P,12,FALSE)=0,"",VLOOKUP($A48,'Annex 2 EHV charges'!$A:$P,12,FALSE)),"")</f>
        <v>2.23</v>
      </c>
    </row>
    <row r="49" spans="1:8" x14ac:dyDescent="0.25">
      <c r="A49" s="128">
        <f t="array" ref="A49">IFERROR(INDEX('Annex 2 EHV charges'!$A$10:$A$76, MATCH(0, IF(('Annex 2 EHV charges'!$A$10:$A$76=""),1, COUNTIF(A$4:$A48, 'Annex 2 EHV charges'!$A$10:$A$76)), 0)),"")</f>
        <v>540</v>
      </c>
      <c r="B49" s="129">
        <f>IF($A49="","",VLOOKUP($A49,'Annex 2 EHV charges'!$A:$P,2,0))</f>
        <v>540</v>
      </c>
      <c r="C49" s="130">
        <f>IF($A49="","",VLOOKUP($A49,'Annex 2 EHV charges'!$A:$P,3,0))</f>
        <v>1580001190763</v>
      </c>
      <c r="D49" s="131" t="str">
        <f>IF($A49="","",VLOOKUP($A49,'Annex 2 EHV charges'!$A:$P,7,0))</f>
        <v>EHV Site Specific (LLFC 540 &amp; 783)</v>
      </c>
      <c r="E49" s="132">
        <f>IFERROR(IF(VLOOKUP($A49,'Annex 2 EHV charges'!$A:$P,9,FALSE)=0,"",VLOOKUP($A49,'Annex 2 EHV charges'!$A:$P,9,FALSE)),"")</f>
        <v>1E-3</v>
      </c>
      <c r="F49" s="133">
        <f>IFERROR(IF(VLOOKUP($A49,'Annex 2 EHV charges'!$A:$P,10,FALSE)=0,"",VLOOKUP($A49,'Annex 2 EHV charges'!$A:$P,10,FALSE)),"")</f>
        <v>1600.78</v>
      </c>
      <c r="G49" s="134">
        <f>IFERROR(IF(VLOOKUP($A49,'Annex 2 EHV charges'!$A:$P,11,FALSE)=0,"",VLOOKUP($A49,'Annex 2 EHV charges'!$A:$P,11,FALSE)),"")</f>
        <v>0.62</v>
      </c>
      <c r="H49" s="134">
        <f>IFERROR(IF(VLOOKUP($A49,'Annex 2 EHV charges'!$A:$P,12,FALSE)=0,"",VLOOKUP($A49,'Annex 2 EHV charges'!$A:$P,12,FALSE)),"")</f>
        <v>0.62</v>
      </c>
    </row>
    <row r="50" spans="1:8" x14ac:dyDescent="0.25">
      <c r="A50" s="128">
        <f t="array" ref="A50">IFERROR(INDEX('Annex 2 EHV charges'!$A$10:$A$76, MATCH(0, IF(('Annex 2 EHV charges'!$A$10:$A$76=""),1, COUNTIF(A$4:$A49, 'Annex 2 EHV charges'!$A$10:$A$76)), 0)),"")</f>
        <v>541</v>
      </c>
      <c r="B50" s="129">
        <f>IF($A50="","",VLOOKUP($A50,'Annex 2 EHV charges'!$A:$P,2,0))</f>
        <v>541</v>
      </c>
      <c r="C50" s="130">
        <f>IF($A50="","",VLOOKUP($A50,'Annex 2 EHV charges'!$A:$P,3,0))</f>
        <v>1580001197945</v>
      </c>
      <c r="D50" s="131" t="str">
        <f>IF($A50="","",VLOOKUP($A50,'Annex 2 EHV charges'!$A:$P,7,0))</f>
        <v>EHV Site Specific (LLFC 541 &amp; 784)</v>
      </c>
      <c r="E50" s="132">
        <f>IFERROR(IF(VLOOKUP($A50,'Annex 2 EHV charges'!$A:$P,9,FALSE)=0,"",VLOOKUP($A50,'Annex 2 EHV charges'!$A:$P,9,FALSE)),"")</f>
        <v>0.73599999999999999</v>
      </c>
      <c r="F50" s="133">
        <f>IFERROR(IF(VLOOKUP($A50,'Annex 2 EHV charges'!$A:$P,10,FALSE)=0,"",VLOOKUP($A50,'Annex 2 EHV charges'!$A:$P,10,FALSE)),"")</f>
        <v>1764.69</v>
      </c>
      <c r="G50" s="134">
        <f>IFERROR(IF(VLOOKUP($A50,'Annex 2 EHV charges'!$A:$P,11,FALSE)=0,"",VLOOKUP($A50,'Annex 2 EHV charges'!$A:$P,11,FALSE)),"")</f>
        <v>0.74</v>
      </c>
      <c r="H50" s="134">
        <f>IFERROR(IF(VLOOKUP($A50,'Annex 2 EHV charges'!$A:$P,12,FALSE)=0,"",VLOOKUP($A50,'Annex 2 EHV charges'!$A:$P,12,FALSE)),"")</f>
        <v>0.74</v>
      </c>
    </row>
    <row r="51" spans="1:8" x14ac:dyDescent="0.25">
      <c r="A51" s="128">
        <f t="array" ref="A51">IFERROR(INDEX('Annex 2 EHV charges'!$A$10:$A$76, MATCH(0, IF(('Annex 2 EHV charges'!$A$10:$A$76=""),1, COUNTIF(A$4:$A50, 'Annex 2 EHV charges'!$A$10:$A$76)), 0)),"")</f>
        <v>542</v>
      </c>
      <c r="B51" s="129">
        <f>IF($A51="","",VLOOKUP($A51,'Annex 2 EHV charges'!$A:$P,2,0))</f>
        <v>542</v>
      </c>
      <c r="C51" s="130">
        <f>IF($A51="","",VLOOKUP($A51,'Annex 2 EHV charges'!$A:$P,3,0))</f>
        <v>1580001278406</v>
      </c>
      <c r="D51" s="131" t="str">
        <f>IF($A51="","",VLOOKUP($A51,'Annex 2 EHV charges'!$A:$P,7,0))</f>
        <v>EHV Site Specific (LLFC 542 &amp; 785)</v>
      </c>
      <c r="E51" s="132" t="str">
        <f>IFERROR(IF(VLOOKUP($A51,'Annex 2 EHV charges'!$A:$P,9,FALSE)=0,"",VLOOKUP($A51,'Annex 2 EHV charges'!$A:$P,9,FALSE)),"")</f>
        <v/>
      </c>
      <c r="F51" s="133">
        <f>IFERROR(IF(VLOOKUP($A51,'Annex 2 EHV charges'!$A:$P,10,FALSE)=0,"",VLOOKUP($A51,'Annex 2 EHV charges'!$A:$P,10,FALSE)),"")</f>
        <v>20535.82</v>
      </c>
      <c r="G51" s="134">
        <f>IFERROR(IF(VLOOKUP($A51,'Annex 2 EHV charges'!$A:$P,11,FALSE)=0,"",VLOOKUP($A51,'Annex 2 EHV charges'!$A:$P,11,FALSE)),"")</f>
        <v>0.55000000000000004</v>
      </c>
      <c r="H51" s="134">
        <f>IFERROR(IF(VLOOKUP($A51,'Annex 2 EHV charges'!$A:$P,12,FALSE)=0,"",VLOOKUP($A51,'Annex 2 EHV charges'!$A:$P,12,FALSE)),"")</f>
        <v>0.55000000000000004</v>
      </c>
    </row>
    <row r="52" spans="1:8" x14ac:dyDescent="0.25">
      <c r="A52" s="128">
        <f t="array" ref="A52">IFERROR(INDEX('Annex 2 EHV charges'!$A$10:$A$76, MATCH(0, IF(('Annex 2 EHV charges'!$A$10:$A$76=""),1, COUNTIF(A$4:$A51, 'Annex 2 EHV charges'!$A$10:$A$76)), 0)),"")</f>
        <v>543</v>
      </c>
      <c r="B52" s="129">
        <f>IF($A52="","",VLOOKUP($A52,'Annex 2 EHV charges'!$A:$P,2,0))</f>
        <v>543</v>
      </c>
      <c r="C52" s="130">
        <f>IF($A52="","",VLOOKUP($A52,'Annex 2 EHV charges'!$A:$P,3,0))</f>
        <v>1580001278415</v>
      </c>
      <c r="D52" s="131" t="str">
        <f>IF($A52="","",VLOOKUP($A52,'Annex 2 EHV charges'!$A:$P,7,0))</f>
        <v>EHV Site Specific (LLFC 543)</v>
      </c>
      <c r="E52" s="132" t="str">
        <f>IFERROR(IF(VLOOKUP($A52,'Annex 2 EHV charges'!$A:$P,9,FALSE)=0,"",VLOOKUP($A52,'Annex 2 EHV charges'!$A:$P,9,FALSE)),"")</f>
        <v/>
      </c>
      <c r="F52" s="133">
        <f>IFERROR(IF(VLOOKUP($A52,'Annex 2 EHV charges'!$A:$P,10,FALSE)=0,"",VLOOKUP($A52,'Annex 2 EHV charges'!$A:$P,10,FALSE)),"")</f>
        <v>4716.0200000000004</v>
      </c>
      <c r="G52" s="134">
        <f>IFERROR(IF(VLOOKUP($A52,'Annex 2 EHV charges'!$A:$P,11,FALSE)=0,"",VLOOKUP($A52,'Annex 2 EHV charges'!$A:$P,11,FALSE)),"")</f>
        <v>0.56999999999999995</v>
      </c>
      <c r="H52" s="134">
        <f>IFERROR(IF(VLOOKUP($A52,'Annex 2 EHV charges'!$A:$P,12,FALSE)=0,"",VLOOKUP($A52,'Annex 2 EHV charges'!$A:$P,12,FALSE)),"")</f>
        <v>0.56999999999999995</v>
      </c>
    </row>
    <row r="53" spans="1:8" x14ac:dyDescent="0.25">
      <c r="A53" s="128">
        <f t="array" ref="A53">IFERROR(INDEX('Annex 2 EHV charges'!$A$10:$A$76, MATCH(0, IF(('Annex 2 EHV charges'!$A$10:$A$76=""),1, COUNTIF(A$4:$A52, 'Annex 2 EHV charges'!$A$10:$A$76)), 0)),"")</f>
        <v>545</v>
      </c>
      <c r="B53" s="129">
        <f>IF($A53="","",VLOOKUP($A53,'Annex 2 EHV charges'!$A:$P,2,0))</f>
        <v>545</v>
      </c>
      <c r="C53" s="130">
        <f>IF($A53="","",VLOOKUP($A53,'Annex 2 EHV charges'!$A:$P,3,0))</f>
        <v>1580001417656</v>
      </c>
      <c r="D53" s="131" t="str">
        <f>IF($A53="","",VLOOKUP($A53,'Annex 2 EHV charges'!$A:$P,7,0))</f>
        <v>EHV Site Specific (LLFC 545)</v>
      </c>
      <c r="E53" s="132" t="str">
        <f>IFERROR(IF(VLOOKUP($A53,'Annex 2 EHV charges'!$A:$P,9,FALSE)=0,"",VLOOKUP($A53,'Annex 2 EHV charges'!$A:$P,9,FALSE)),"")</f>
        <v/>
      </c>
      <c r="F53" s="133">
        <f>IFERROR(IF(VLOOKUP($A53,'Annex 2 EHV charges'!$A:$P,10,FALSE)=0,"",VLOOKUP($A53,'Annex 2 EHV charges'!$A:$P,10,FALSE)),"")</f>
        <v>28762.13</v>
      </c>
      <c r="G53" s="134">
        <f>IFERROR(IF(VLOOKUP($A53,'Annex 2 EHV charges'!$A:$P,11,FALSE)=0,"",VLOOKUP($A53,'Annex 2 EHV charges'!$A:$P,11,FALSE)),"")</f>
        <v>0.76</v>
      </c>
      <c r="H53" s="134">
        <f>IFERROR(IF(VLOOKUP($A53,'Annex 2 EHV charges'!$A:$P,12,FALSE)=0,"",VLOOKUP($A53,'Annex 2 EHV charges'!$A:$P,12,FALSE)),"")</f>
        <v>0.76</v>
      </c>
    </row>
    <row r="54" spans="1:8" x14ac:dyDescent="0.25">
      <c r="A54" s="128">
        <f t="array" ref="A54">IFERROR(INDEX('Annex 2 EHV charges'!$A$10:$A$76, MATCH(0, IF(('Annex 2 EHV charges'!$A$10:$A$76=""),1, COUNTIF(A$4:$A53, 'Annex 2 EHV charges'!$A$10:$A$76)), 0)),"")</f>
        <v>547</v>
      </c>
      <c r="B54" s="129">
        <f>IF($A54="","",VLOOKUP($A54,'Annex 2 EHV charges'!$A:$P,2,0))</f>
        <v>547</v>
      </c>
      <c r="C54" s="130">
        <f>IF($A54="","",VLOOKUP($A54,'Annex 2 EHV charges'!$A:$P,3,0))</f>
        <v>1580001440530</v>
      </c>
      <c r="D54" s="131" t="str">
        <f>IF($A54="","",VLOOKUP($A54,'Annex 2 EHV charges'!$A:$P,7,0))</f>
        <v>EHV Site Specific (LLFC 547 &amp; 787)</v>
      </c>
      <c r="E54" s="132">
        <f>IFERROR(IF(VLOOKUP($A54,'Annex 2 EHV charges'!$A:$P,9,FALSE)=0,"",VLOOKUP($A54,'Annex 2 EHV charges'!$A:$P,9,FALSE)),"")</f>
        <v>1E-3</v>
      </c>
      <c r="F54" s="133">
        <f>IFERROR(IF(VLOOKUP($A54,'Annex 2 EHV charges'!$A:$P,10,FALSE)=0,"",VLOOKUP($A54,'Annex 2 EHV charges'!$A:$P,10,FALSE)),"")</f>
        <v>14.93</v>
      </c>
      <c r="G54" s="134">
        <f>IFERROR(IF(VLOOKUP($A54,'Annex 2 EHV charges'!$A:$P,11,FALSE)=0,"",VLOOKUP($A54,'Annex 2 EHV charges'!$A:$P,11,FALSE)),"")</f>
        <v>1.0900000000000001</v>
      </c>
      <c r="H54" s="134">
        <f>IFERROR(IF(VLOOKUP($A54,'Annex 2 EHV charges'!$A:$P,12,FALSE)=0,"",VLOOKUP($A54,'Annex 2 EHV charges'!$A:$P,12,FALSE)),"")</f>
        <v>1.0900000000000001</v>
      </c>
    </row>
    <row r="55" spans="1:8" x14ac:dyDescent="0.25">
      <c r="A55" s="128">
        <f t="array" ref="A55">IFERROR(INDEX('Annex 2 EHV charges'!$A$10:$A$76, MATCH(0, IF(('Annex 2 EHV charges'!$A$10:$A$76=""),1, COUNTIF(A$4:$A54, 'Annex 2 EHV charges'!$A$10:$A$76)), 0)),"")</f>
        <v>548</v>
      </c>
      <c r="B55" s="129">
        <f>IF($A55="","",VLOOKUP($A55,'Annex 2 EHV charges'!$A:$P,2,0))</f>
        <v>548</v>
      </c>
      <c r="C55" s="130">
        <f>IF($A55="","",VLOOKUP($A55,'Annex 2 EHV charges'!$A:$P,3,0))</f>
        <v>1580001440520</v>
      </c>
      <c r="D55" s="131" t="str">
        <f>IF($A55="","",VLOOKUP($A55,'Annex 2 EHV charges'!$A:$P,7,0))</f>
        <v>EHV Site Specific (LLFC 548 &amp; 788)</v>
      </c>
      <c r="E55" s="132">
        <f>IFERROR(IF(VLOOKUP($A55,'Annex 2 EHV charges'!$A:$P,9,FALSE)=0,"",VLOOKUP($A55,'Annex 2 EHV charges'!$A:$P,9,FALSE)),"")</f>
        <v>1E-3</v>
      </c>
      <c r="F55" s="133">
        <f>IFERROR(IF(VLOOKUP($A55,'Annex 2 EHV charges'!$A:$P,10,FALSE)=0,"",VLOOKUP($A55,'Annex 2 EHV charges'!$A:$P,10,FALSE)),"")</f>
        <v>56.3</v>
      </c>
      <c r="G55" s="134">
        <f>IFERROR(IF(VLOOKUP($A55,'Annex 2 EHV charges'!$A:$P,11,FALSE)=0,"",VLOOKUP($A55,'Annex 2 EHV charges'!$A:$P,11,FALSE)),"")</f>
        <v>1.1000000000000001</v>
      </c>
      <c r="H55" s="134">
        <f>IFERROR(IF(VLOOKUP($A55,'Annex 2 EHV charges'!$A:$P,12,FALSE)=0,"",VLOOKUP($A55,'Annex 2 EHV charges'!$A:$P,12,FALSE)),"")</f>
        <v>1.1000000000000001</v>
      </c>
    </row>
    <row r="56" spans="1:8" x14ac:dyDescent="0.25">
      <c r="A56" s="128">
        <f t="array" ref="A56">IFERROR(INDEX('Annex 2 EHV charges'!$A$10:$A$76, MATCH(0, IF(('Annex 2 EHV charges'!$A$10:$A$76=""),1, COUNTIF(A$4:$A55, 'Annex 2 EHV charges'!$A$10:$A$76)), 0)),"")</f>
        <v>549</v>
      </c>
      <c r="B56" s="129">
        <f>IF($A56="","",VLOOKUP($A56,'Annex 2 EHV charges'!$A:$P,2,0))</f>
        <v>549</v>
      </c>
      <c r="C56" s="130">
        <f>IF($A56="","",VLOOKUP($A56,'Annex 2 EHV charges'!$A:$P,3,0))</f>
        <v>1580001487955</v>
      </c>
      <c r="D56" s="131" t="str">
        <f>IF($A56="","",VLOOKUP($A56,'Annex 2 EHV charges'!$A:$P,7,0))</f>
        <v>EHV Site Specific (LLFC 549 &amp; 789)</v>
      </c>
      <c r="E56" s="132" t="str">
        <f>IFERROR(IF(VLOOKUP($A56,'Annex 2 EHV charges'!$A:$P,9,FALSE)=0,"",VLOOKUP($A56,'Annex 2 EHV charges'!$A:$P,9,FALSE)),"")</f>
        <v/>
      </c>
      <c r="F56" s="133">
        <f>IFERROR(IF(VLOOKUP($A56,'Annex 2 EHV charges'!$A:$P,10,FALSE)=0,"",VLOOKUP($A56,'Annex 2 EHV charges'!$A:$P,10,FALSE)),"")</f>
        <v>1859.37</v>
      </c>
      <c r="G56" s="134">
        <f>IFERROR(IF(VLOOKUP($A56,'Annex 2 EHV charges'!$A:$P,11,FALSE)=0,"",VLOOKUP($A56,'Annex 2 EHV charges'!$A:$P,11,FALSE)),"")</f>
        <v>0.61</v>
      </c>
      <c r="H56" s="134">
        <f>IFERROR(IF(VLOOKUP($A56,'Annex 2 EHV charges'!$A:$P,12,FALSE)=0,"",VLOOKUP($A56,'Annex 2 EHV charges'!$A:$P,12,FALSE)),"")</f>
        <v>0.61</v>
      </c>
    </row>
    <row r="57" spans="1:8" x14ac:dyDescent="0.25">
      <c r="A57" s="128">
        <f t="array" ref="A57">IFERROR(INDEX('Annex 2 EHV charges'!$A$10:$A$76, MATCH(0, IF(('Annex 2 EHV charges'!$A$10:$A$76=""),1, COUNTIF(A$4:$A56, 'Annex 2 EHV charges'!$A$10:$A$76)), 0)),"")</f>
        <v>560</v>
      </c>
      <c r="B57" s="129">
        <f>IF($A57="","",VLOOKUP($A57,'Annex 2 EHV charges'!$A:$P,2,0))</f>
        <v>560</v>
      </c>
      <c r="C57" s="130" t="str">
        <f>IF($A57="","",VLOOKUP($A57,'Annex 2 EHV charges'!$A:$P,3,0))</f>
        <v>MSID_7331</v>
      </c>
      <c r="D57" s="131" t="str">
        <f>IF($A57="","",VLOOKUP($A57,'Annex 2 EHV charges'!$A:$P,7,0))</f>
        <v>EHV Site Specific (LLFC 560 &amp; 806)</v>
      </c>
      <c r="E57" s="132" t="str">
        <f>IFERROR(IF(VLOOKUP($A57,'Annex 2 EHV charges'!$A:$P,9,FALSE)=0,"",VLOOKUP($A57,'Annex 2 EHV charges'!$A:$P,9,FALSE)),"")</f>
        <v/>
      </c>
      <c r="F57" s="133">
        <f>IFERROR(IF(VLOOKUP($A57,'Annex 2 EHV charges'!$A:$P,10,FALSE)=0,"",VLOOKUP($A57,'Annex 2 EHV charges'!$A:$P,10,FALSE)),"")</f>
        <v>18.79</v>
      </c>
      <c r="G57" s="134">
        <f>IFERROR(IF(VLOOKUP($A57,'Annex 2 EHV charges'!$A:$P,11,FALSE)=0,"",VLOOKUP($A57,'Annex 2 EHV charges'!$A:$P,11,FALSE)),"")</f>
        <v>0.63</v>
      </c>
      <c r="H57" s="134">
        <f>IFERROR(IF(VLOOKUP($A57,'Annex 2 EHV charges'!$A:$P,12,FALSE)=0,"",VLOOKUP($A57,'Annex 2 EHV charges'!$A:$P,12,FALSE)),"")</f>
        <v>0.63</v>
      </c>
    </row>
    <row r="58" spans="1:8" x14ac:dyDescent="0.25">
      <c r="A58" s="128">
        <f t="array" ref="A58">IFERROR(INDEX('Annex 2 EHV charges'!$A$10:$A$76, MATCH(0, IF(('Annex 2 EHV charges'!$A$10:$A$76=""),1, COUNTIF(A$4:$A57, 'Annex 2 EHV charges'!$A$10:$A$76)), 0)),"")</f>
        <v>561</v>
      </c>
      <c r="B58" s="129">
        <f>IF($A58="","",VLOOKUP($A58,'Annex 2 EHV charges'!$A:$P,2,0))</f>
        <v>561</v>
      </c>
      <c r="C58" s="130">
        <f>IF($A58="","",VLOOKUP($A58,'Annex 2 EHV charges'!$A:$P,3,0))</f>
        <v>1580001519739</v>
      </c>
      <c r="D58" s="131" t="str">
        <f>IF($A58="","",VLOOKUP($A58,'Annex 2 EHV charges'!$A:$P,7,0))</f>
        <v>EHV Site Specific (LLFC 561 &amp; 807)</v>
      </c>
      <c r="E58" s="132" t="str">
        <f>IFERROR(IF(VLOOKUP($A58,'Annex 2 EHV charges'!$A:$P,9,FALSE)=0,"",VLOOKUP($A58,'Annex 2 EHV charges'!$A:$P,9,FALSE)),"")</f>
        <v/>
      </c>
      <c r="F58" s="133">
        <f>IFERROR(IF(VLOOKUP($A58,'Annex 2 EHV charges'!$A:$P,10,FALSE)=0,"",VLOOKUP($A58,'Annex 2 EHV charges'!$A:$P,10,FALSE)),"")</f>
        <v>2519.63</v>
      </c>
      <c r="G58" s="134">
        <f>IFERROR(IF(VLOOKUP($A58,'Annex 2 EHV charges'!$A:$P,11,FALSE)=0,"",VLOOKUP($A58,'Annex 2 EHV charges'!$A:$P,11,FALSE)),"")</f>
        <v>0.56999999999999995</v>
      </c>
      <c r="H58" s="134">
        <f>IFERROR(IF(VLOOKUP($A58,'Annex 2 EHV charges'!$A:$P,12,FALSE)=0,"",VLOOKUP($A58,'Annex 2 EHV charges'!$A:$P,12,FALSE)),"")</f>
        <v>0.56999999999999995</v>
      </c>
    </row>
    <row r="59" spans="1:8" x14ac:dyDescent="0.25">
      <c r="A59" s="128">
        <f t="array" ref="A59">IFERROR(INDEX('Annex 2 EHV charges'!$A$10:$A$76, MATCH(0, IF(('Annex 2 EHV charges'!$A$10:$A$76=""),1, COUNTIF(A$4:$A58, 'Annex 2 EHV charges'!$A$10:$A$76)), 0)),"")</f>
        <v>563</v>
      </c>
      <c r="B59" s="129">
        <f>IF($A59="","",VLOOKUP($A59,'Annex 2 EHV charges'!$A:$P,2,0))</f>
        <v>563</v>
      </c>
      <c r="C59" s="130">
        <f>IF($A59="","",VLOOKUP($A59,'Annex 2 EHV charges'!$A:$P,3,0))</f>
        <v>1580001448895</v>
      </c>
      <c r="D59" s="131" t="str">
        <f>IF($A59="","",VLOOKUP($A59,'Annex 2 EHV charges'!$A:$P,7,0))</f>
        <v>EHV Site Specific (LLFC 563 &amp; 802)</v>
      </c>
      <c r="E59" s="132">
        <f>IFERROR(IF(VLOOKUP($A59,'Annex 2 EHV charges'!$A:$P,9,FALSE)=0,"",VLOOKUP($A59,'Annex 2 EHV charges'!$A:$P,9,FALSE)),"")</f>
        <v>0.76600000000000001</v>
      </c>
      <c r="F59" s="133">
        <f>IFERROR(IF(VLOOKUP($A59,'Annex 2 EHV charges'!$A:$P,10,FALSE)=0,"",VLOOKUP($A59,'Annex 2 EHV charges'!$A:$P,10,FALSE)),"")</f>
        <v>1.54</v>
      </c>
      <c r="G59" s="134">
        <f>IFERROR(IF(VLOOKUP($A59,'Annex 2 EHV charges'!$A:$P,11,FALSE)=0,"",VLOOKUP($A59,'Annex 2 EHV charges'!$A:$P,11,FALSE)),"")</f>
        <v>1.59</v>
      </c>
      <c r="H59" s="134">
        <f>IFERROR(IF(VLOOKUP($A59,'Annex 2 EHV charges'!$A:$P,12,FALSE)=0,"",VLOOKUP($A59,'Annex 2 EHV charges'!$A:$P,12,FALSE)),"")</f>
        <v>1.59</v>
      </c>
    </row>
    <row r="60" spans="1:8" x14ac:dyDescent="0.25">
      <c r="A60" s="128">
        <f t="array" ref="A60">IFERROR(INDEX('Annex 2 EHV charges'!$A$10:$A$76, MATCH(0, IF(('Annex 2 EHV charges'!$A$10:$A$76=""),1, COUNTIF(A$4:$A59, 'Annex 2 EHV charges'!$A$10:$A$76)), 0)),"")</f>
        <v>562</v>
      </c>
      <c r="B60" s="129">
        <f>IF($A60="","",VLOOKUP($A60,'Annex 2 EHV charges'!$A:$P,2,0))</f>
        <v>562</v>
      </c>
      <c r="C60" s="130">
        <f>IF($A60="","",VLOOKUP($A60,'Annex 2 EHV charges'!$A:$P,3,0))</f>
        <v>1580001448900</v>
      </c>
      <c r="D60" s="131" t="str">
        <f>IF($A60="","",VLOOKUP($A60,'Annex 2 EHV charges'!$A:$P,7,0))</f>
        <v>EHV Site Specific (LLFC 562 &amp; 769)</v>
      </c>
      <c r="E60" s="132">
        <f>IFERROR(IF(VLOOKUP($A60,'Annex 2 EHV charges'!$A:$P,9,FALSE)=0,"",VLOOKUP($A60,'Annex 2 EHV charges'!$A:$P,9,FALSE)),"")</f>
        <v>0.76600000000000001</v>
      </c>
      <c r="F60" s="133">
        <f>IFERROR(IF(VLOOKUP($A60,'Annex 2 EHV charges'!$A:$P,10,FALSE)=0,"",VLOOKUP($A60,'Annex 2 EHV charges'!$A:$P,10,FALSE)),"")</f>
        <v>1.54</v>
      </c>
      <c r="G60" s="134">
        <f>IFERROR(IF(VLOOKUP($A60,'Annex 2 EHV charges'!$A:$P,11,FALSE)=0,"",VLOOKUP($A60,'Annex 2 EHV charges'!$A:$P,11,FALSE)),"")</f>
        <v>1.53</v>
      </c>
      <c r="H60" s="134">
        <f>IFERROR(IF(VLOOKUP($A60,'Annex 2 EHV charges'!$A:$P,12,FALSE)=0,"",VLOOKUP($A60,'Annex 2 EHV charges'!$A:$P,12,FALSE)),"")</f>
        <v>1.53</v>
      </c>
    </row>
    <row r="61" spans="1:8" x14ac:dyDescent="0.25">
      <c r="A61" s="128">
        <f t="array" ref="A61">IFERROR(INDEX('Annex 2 EHV charges'!$A$10:$A$76, MATCH(0, IF(('Annex 2 EHV charges'!$A$10:$A$76=""),1, COUNTIF(A$4:$A60, 'Annex 2 EHV charges'!$A$10:$A$76)), 0)),"")</f>
        <v>564</v>
      </c>
      <c r="B61" s="129">
        <f>IF($A61="","",VLOOKUP($A61,'Annex 2 EHV charges'!$A:$P,2,0))</f>
        <v>564</v>
      </c>
      <c r="C61" s="130" t="str">
        <f>IF($A61="","",VLOOKUP($A61,'Annex 2 EHV charges'!$A:$P,3,0))</f>
        <v>MSID_7353</v>
      </c>
      <c r="D61" s="131" t="str">
        <f>IF($A61="","",VLOOKUP($A61,'Annex 2 EHV charges'!$A:$P,7,0))</f>
        <v>EHV Site Specific (LLFC 564 &amp; 803)</v>
      </c>
      <c r="E61" s="132" t="str">
        <f>IFERROR(IF(VLOOKUP($A61,'Annex 2 EHV charges'!$A:$P,9,FALSE)=0,"",VLOOKUP($A61,'Annex 2 EHV charges'!$A:$P,9,FALSE)),"")</f>
        <v/>
      </c>
      <c r="F61" s="133">
        <f>IFERROR(IF(VLOOKUP($A61,'Annex 2 EHV charges'!$A:$P,10,FALSE)=0,"",VLOOKUP($A61,'Annex 2 EHV charges'!$A:$P,10,FALSE)),"")</f>
        <v>285.94</v>
      </c>
      <c r="G61" s="134">
        <f>IFERROR(IF(VLOOKUP($A61,'Annex 2 EHV charges'!$A:$P,11,FALSE)=0,"",VLOOKUP($A61,'Annex 2 EHV charges'!$A:$P,11,FALSE)),"")</f>
        <v>0.63</v>
      </c>
      <c r="H61" s="134">
        <f>IFERROR(IF(VLOOKUP($A61,'Annex 2 EHV charges'!$A:$P,12,FALSE)=0,"",VLOOKUP($A61,'Annex 2 EHV charges'!$A:$P,12,FALSE)),"")</f>
        <v>0.63</v>
      </c>
    </row>
    <row r="62" spans="1:8" x14ac:dyDescent="0.25">
      <c r="A62" s="128">
        <f t="array" ref="A62">IFERROR(INDEX('Annex 2 EHV charges'!$A$10:$A$76, MATCH(0, IF(('Annex 2 EHV charges'!$A$10:$A$76=""),1, COUNTIF(A$4:$A61, 'Annex 2 EHV charges'!$A$10:$A$76)), 0)),"")</f>
        <v>565</v>
      </c>
      <c r="B62" s="129">
        <f>IF($A62="","",VLOOKUP($A62,'Annex 2 EHV charges'!$A:$P,2,0))</f>
        <v>565</v>
      </c>
      <c r="C62" s="130">
        <f>IF($A62="","",VLOOKUP($A62,'Annex 2 EHV charges'!$A:$P,3,0))</f>
        <v>1580001498380</v>
      </c>
      <c r="D62" s="131" t="str">
        <f>IF($A62="","",VLOOKUP($A62,'Annex 2 EHV charges'!$A:$P,7,0))</f>
        <v>EHV Site Specific (LLFC 565 &amp; 805)</v>
      </c>
      <c r="E62" s="132">
        <f>IFERROR(IF(VLOOKUP($A62,'Annex 2 EHV charges'!$A:$P,9,FALSE)=0,"",VLOOKUP($A62,'Annex 2 EHV charges'!$A:$P,9,FALSE)),"")</f>
        <v>4.4999999999999998E-2</v>
      </c>
      <c r="F62" s="133">
        <f>IFERROR(IF(VLOOKUP($A62,'Annex 2 EHV charges'!$A:$P,10,FALSE)=0,"",VLOOKUP($A62,'Annex 2 EHV charges'!$A:$P,10,FALSE)),"")</f>
        <v>8159.18</v>
      </c>
      <c r="G62" s="134">
        <f>IFERROR(IF(VLOOKUP($A62,'Annex 2 EHV charges'!$A:$P,11,FALSE)=0,"",VLOOKUP($A62,'Annex 2 EHV charges'!$A:$P,11,FALSE)),"")</f>
        <v>0.68</v>
      </c>
      <c r="H62" s="134">
        <f>IFERROR(IF(VLOOKUP($A62,'Annex 2 EHV charges'!$A:$P,12,FALSE)=0,"",VLOOKUP($A62,'Annex 2 EHV charges'!$A:$P,12,FALSE)),"")</f>
        <v>0.68</v>
      </c>
    </row>
    <row r="63" spans="1:8" x14ac:dyDescent="0.25">
      <c r="A63" s="128">
        <f t="array" ref="A63">IFERROR(INDEX('Annex 2 EHV charges'!$A$10:$A$76, MATCH(0, IF(('Annex 2 EHV charges'!$A$10:$A$76=""),1, COUNTIF(A$4:$A62, 'Annex 2 EHV charges'!$A$10:$A$76)), 0)),"")</f>
        <v>567</v>
      </c>
      <c r="B63" s="129">
        <f>IF($A63="","",VLOOKUP($A63,'Annex 2 EHV charges'!$A:$P,2,0))</f>
        <v>567</v>
      </c>
      <c r="C63" s="130">
        <f>IF($A63="","",VLOOKUP($A63,'Annex 2 EHV charges'!$A:$P,3,0))</f>
        <v>1580001531639</v>
      </c>
      <c r="D63" s="131" t="str">
        <f>IF($A63="","",VLOOKUP($A63,'Annex 2 EHV charges'!$A:$P,7,0))</f>
        <v>EHV Site Specific (LLFC 567 &amp; 809)</v>
      </c>
      <c r="E63" s="132">
        <f>IFERROR(IF(VLOOKUP($A63,'Annex 2 EHV charges'!$A:$P,9,FALSE)=0,"",VLOOKUP($A63,'Annex 2 EHV charges'!$A:$P,9,FALSE)),"")</f>
        <v>0.23899999999999999</v>
      </c>
      <c r="F63" s="133">
        <f>IFERROR(IF(VLOOKUP($A63,'Annex 2 EHV charges'!$A:$P,10,FALSE)=0,"",VLOOKUP($A63,'Annex 2 EHV charges'!$A:$P,10,FALSE)),"")</f>
        <v>1606.32</v>
      </c>
      <c r="G63" s="134">
        <f>IFERROR(IF(VLOOKUP($A63,'Annex 2 EHV charges'!$A:$P,11,FALSE)=0,"",VLOOKUP($A63,'Annex 2 EHV charges'!$A:$P,11,FALSE)),"")</f>
        <v>0.61</v>
      </c>
      <c r="H63" s="134">
        <f>IFERROR(IF(VLOOKUP($A63,'Annex 2 EHV charges'!$A:$P,12,FALSE)=0,"",VLOOKUP($A63,'Annex 2 EHV charges'!$A:$P,12,FALSE)),"")</f>
        <v>0.61</v>
      </c>
    </row>
    <row r="64" spans="1:8" x14ac:dyDescent="0.25">
      <c r="A64" s="128">
        <f t="array" ref="A64">IFERROR(INDEX('Annex 2 EHV charges'!$A$10:$A$76, MATCH(0, IF(('Annex 2 EHV charges'!$A$10:$A$76=""),1, COUNTIF(A$4:$A63, 'Annex 2 EHV charges'!$A$10:$A$76)), 0)),"")</f>
        <v>566</v>
      </c>
      <c r="B64" s="129">
        <f>IF($A64="","",VLOOKUP($A64,'Annex 2 EHV charges'!$A:$P,2,0))</f>
        <v>566</v>
      </c>
      <c r="C64" s="130">
        <f>IF($A64="","",VLOOKUP($A64,'Annex 2 EHV charges'!$A:$P,3,0))</f>
        <v>1580001511800</v>
      </c>
      <c r="D64" s="131" t="str">
        <f>IF($A64="","",VLOOKUP($A64,'Annex 2 EHV charges'!$A:$P,7,0))</f>
        <v>EHV Site Specific (LLFC 566 &amp; 808)</v>
      </c>
      <c r="E64" s="132">
        <f>IFERROR(IF(VLOOKUP($A64,'Annex 2 EHV charges'!$A:$P,9,FALSE)=0,"",VLOOKUP($A64,'Annex 2 EHV charges'!$A:$P,9,FALSE)),"")</f>
        <v>1E-3</v>
      </c>
      <c r="F64" s="133">
        <f>IFERROR(IF(VLOOKUP($A64,'Annex 2 EHV charges'!$A:$P,10,FALSE)=0,"",VLOOKUP($A64,'Annex 2 EHV charges'!$A:$P,10,FALSE)),"")</f>
        <v>8525.2800000000007</v>
      </c>
      <c r="G64" s="134">
        <f>IFERROR(IF(VLOOKUP($A64,'Annex 2 EHV charges'!$A:$P,11,FALSE)=0,"",VLOOKUP($A64,'Annex 2 EHV charges'!$A:$P,11,FALSE)),"")</f>
        <v>0.57999999999999996</v>
      </c>
      <c r="H64" s="134">
        <f>IFERROR(IF(VLOOKUP($A64,'Annex 2 EHV charges'!$A:$P,12,FALSE)=0,"",VLOOKUP($A64,'Annex 2 EHV charges'!$A:$P,12,FALSE)),"")</f>
        <v>0.57999999999999996</v>
      </c>
    </row>
    <row r="65" spans="1:8" x14ac:dyDescent="0.25">
      <c r="A65" s="128">
        <f t="array" ref="A65">IFERROR(INDEX('Annex 2 EHV charges'!$A$10:$A$76, MATCH(0, IF(('Annex 2 EHV charges'!$A$10:$A$76=""),1, COUNTIF(A$4:$A64, 'Annex 2 EHV charges'!$A$10:$A$76)), 0)),"")</f>
        <v>696</v>
      </c>
      <c r="B65" s="129">
        <f>IF($A65="","",VLOOKUP($A65,'Annex 2 EHV charges'!$A:$P,2,0))</f>
        <v>696</v>
      </c>
      <c r="C65" s="130">
        <f>IF($A65="","",VLOOKUP($A65,'Annex 2 EHV charges'!$A:$P,3,0))</f>
        <v>1592007351503</v>
      </c>
      <c r="D65" s="131" t="str">
        <f>IF($A65="","",VLOOKUP($A65,'Annex 2 EHV charges'!$A:$P,7,0))</f>
        <v>EHV Site Specific (LLFC 696)</v>
      </c>
      <c r="E65" s="132">
        <f>IFERROR(IF(VLOOKUP($A65,'Annex 2 EHV charges'!$A:$P,9,FALSE)=0,"",VLOOKUP($A65,'Annex 2 EHV charges'!$A:$P,9,FALSE)),"")</f>
        <v>0.378</v>
      </c>
      <c r="F65" s="133">
        <f>IFERROR(IF(VLOOKUP($A65,'Annex 2 EHV charges'!$A:$P,10,FALSE)=0,"",VLOOKUP($A65,'Annex 2 EHV charges'!$A:$P,10,FALSE)),"")</f>
        <v>1645.8</v>
      </c>
      <c r="G65" s="134">
        <f>IFERROR(IF(VLOOKUP($A65,'Annex 2 EHV charges'!$A:$P,11,FALSE)=0,"",VLOOKUP($A65,'Annex 2 EHV charges'!$A:$P,11,FALSE)),"")</f>
        <v>2.17</v>
      </c>
      <c r="H65" s="134">
        <f>IFERROR(IF(VLOOKUP($A65,'Annex 2 EHV charges'!$A:$P,12,FALSE)=0,"",VLOOKUP($A65,'Annex 2 EHV charges'!$A:$P,12,FALSE)),"")</f>
        <v>2.17</v>
      </c>
    </row>
    <row r="66" spans="1:8" x14ac:dyDescent="0.25">
      <c r="A66" s="128">
        <f t="array" ref="A66">IFERROR(INDEX('Annex 2 EHV charges'!$A$10:$A$76, MATCH(0, IF(('Annex 2 EHV charges'!$A$10:$A$76=""),1, COUNTIF(A$4:$A65, 'Annex 2 EHV charges'!$A$10:$A$76)), 0)),"")</f>
        <v>568</v>
      </c>
      <c r="B66" s="129">
        <f>IF($A66="","",VLOOKUP($A66,'Annex 2 EHV charges'!$A:$P,2,0))</f>
        <v>568</v>
      </c>
      <c r="C66" s="130">
        <f>IF($A66="","",VLOOKUP($A66,'Annex 2 EHV charges'!$A:$P,3,0))</f>
        <v>1580001589053</v>
      </c>
      <c r="D66" s="131" t="str">
        <f>IF($A66="","",VLOOKUP($A66,'Annex 2 EHV charges'!$A:$P,7,0))</f>
        <v>EHV Site Specific (LLFC 568)</v>
      </c>
      <c r="E66" s="132">
        <f>IFERROR(IF(VLOOKUP($A66,'Annex 2 EHV charges'!$A:$P,9,FALSE)=0,"",VLOOKUP($A66,'Annex 2 EHV charges'!$A:$P,9,FALSE)),"")</f>
        <v>0.49099999999999999</v>
      </c>
      <c r="F66" s="133">
        <f>IFERROR(IF(VLOOKUP($A66,'Annex 2 EHV charges'!$A:$P,10,FALSE)=0,"",VLOOKUP($A66,'Annex 2 EHV charges'!$A:$P,10,FALSE)),"")</f>
        <v>2046.13</v>
      </c>
      <c r="G66" s="134">
        <f>IFERROR(IF(VLOOKUP($A66,'Annex 2 EHV charges'!$A:$P,11,FALSE)=0,"",VLOOKUP($A66,'Annex 2 EHV charges'!$A:$P,11,FALSE)),"")</f>
        <v>1.43</v>
      </c>
      <c r="H66" s="134">
        <f>IFERROR(IF(VLOOKUP($A66,'Annex 2 EHV charges'!$A:$P,12,FALSE)=0,"",VLOOKUP($A66,'Annex 2 EHV charges'!$A:$P,12,FALSE)),"")</f>
        <v>1.43</v>
      </c>
    </row>
    <row r="67" spans="1:8" x14ac:dyDescent="0.25">
      <c r="A67" s="128">
        <f t="array" ref="A67">IFERROR(INDEX('Annex 2 EHV charges'!$A$10:$A$76, MATCH(0, IF(('Annex 2 EHV charges'!$A$10:$A$76=""),1, COUNTIF(A$4:$A66, 'Annex 2 EHV charges'!$A$10:$A$76)), 0)),"")</f>
        <v>569</v>
      </c>
      <c r="B67" s="129">
        <f>IF($A67="","",VLOOKUP($A67,'Annex 2 EHV charges'!$A:$P,2,0))</f>
        <v>569</v>
      </c>
      <c r="C67" s="130">
        <f>IF($A67="","",VLOOKUP($A67,'Annex 2 EHV charges'!$A:$P,3,0))</f>
        <v>1580001659366</v>
      </c>
      <c r="D67" s="131" t="str">
        <f>IF($A67="","",VLOOKUP($A67,'Annex 2 EHV charges'!$A:$P,7,0))</f>
        <v>EHV Site Specific (LLFC 569 &amp; 810)</v>
      </c>
      <c r="E67" s="132">
        <f>IFERROR(IF(VLOOKUP($A67,'Annex 2 EHV charges'!$A:$P,9,FALSE)=0,"",VLOOKUP($A67,'Annex 2 EHV charges'!$A:$P,9,FALSE)),"")</f>
        <v>6.9000000000000006E-2</v>
      </c>
      <c r="F67" s="133">
        <f>IFERROR(IF(VLOOKUP($A67,'Annex 2 EHV charges'!$A:$P,10,FALSE)=0,"",VLOOKUP($A67,'Annex 2 EHV charges'!$A:$P,10,FALSE)),"")</f>
        <v>371.7</v>
      </c>
      <c r="G67" s="134">
        <f>IFERROR(IF(VLOOKUP($A67,'Annex 2 EHV charges'!$A:$P,11,FALSE)=0,"",VLOOKUP($A67,'Annex 2 EHV charges'!$A:$P,11,FALSE)),"")</f>
        <v>0.88</v>
      </c>
      <c r="H67" s="134">
        <f>IFERROR(IF(VLOOKUP($A67,'Annex 2 EHV charges'!$A:$P,12,FALSE)=0,"",VLOOKUP($A67,'Annex 2 EHV charges'!$A:$P,12,FALSE)),"")</f>
        <v>0.88</v>
      </c>
    </row>
    <row r="68" spans="1:8" ht="27" x14ac:dyDescent="0.25">
      <c r="A68" s="128">
        <f t="array" ref="A68">IFERROR(INDEX('Annex 2 EHV charges'!$A$10:$A$76, MATCH(0, IF(('Annex 2 EHV charges'!$A$10:$A$76=""),1, COUNTIF(A$4:$A67, 'Annex 2 EHV charges'!$A$10:$A$76)), 0)),"")</f>
        <v>571</v>
      </c>
      <c r="B68" s="129">
        <f>IF($A68="","",VLOOKUP($A68,'Annex 2 EHV charges'!$A:$P,2,0))</f>
        <v>571</v>
      </c>
      <c r="C68" s="130" t="str">
        <f>IF($A68="","",VLOOKUP($A68,'Annex 2 EHV charges'!$A:$P,3,0))</f>
        <v>1580001713590
1580001713605</v>
      </c>
      <c r="D68" s="131" t="str">
        <f>IF($A68="","",VLOOKUP($A68,'Annex 2 EHV charges'!$A:$P,7,0))</f>
        <v>EHV Site Specific (LLFC 571 &amp; 812)</v>
      </c>
      <c r="E68" s="132" t="str">
        <f>IFERROR(IF(VLOOKUP($A68,'Annex 2 EHV charges'!$A:$P,9,FALSE)=0,"",VLOOKUP($A68,'Annex 2 EHV charges'!$A:$P,9,FALSE)),"")</f>
        <v/>
      </c>
      <c r="F68" s="133">
        <f>IFERROR(IF(VLOOKUP($A68,'Annex 2 EHV charges'!$A:$P,10,FALSE)=0,"",VLOOKUP($A68,'Annex 2 EHV charges'!$A:$P,10,FALSE)),"")</f>
        <v>19.809999999999999</v>
      </c>
      <c r="G68" s="134">
        <f>IFERROR(IF(VLOOKUP($A68,'Annex 2 EHV charges'!$A:$P,11,FALSE)=0,"",VLOOKUP($A68,'Annex 2 EHV charges'!$A:$P,11,FALSE)),"")</f>
        <v>1.62</v>
      </c>
      <c r="H68" s="134">
        <f>IFERROR(IF(VLOOKUP($A68,'Annex 2 EHV charges'!$A:$P,12,FALSE)=0,"",VLOOKUP($A68,'Annex 2 EHV charges'!$A:$P,12,FALSE)),"")</f>
        <v>1.62</v>
      </c>
    </row>
    <row r="69" spans="1:8" x14ac:dyDescent="0.25">
      <c r="A69" s="128">
        <f t="array" ref="A69">IFERROR(INDEX('Annex 2 EHV charges'!$A$10:$A$76, MATCH(0, IF(('Annex 2 EHV charges'!$A$10:$A$76=""),1, COUNTIF(A$4:$A68, 'Annex 2 EHV charges'!$A$10:$A$76)), 0)),"")</f>
        <v>572</v>
      </c>
      <c r="B69" s="129">
        <f>IF($A69="","",VLOOKUP($A69,'Annex 2 EHV charges'!$A:$P,2,0))</f>
        <v>572</v>
      </c>
      <c r="C69" s="130" t="str">
        <f>IF($A69="","",VLOOKUP($A69,'Annex 2 EHV charges'!$A:$P,3,0))</f>
        <v>TBC</v>
      </c>
      <c r="D69" s="131" t="str">
        <f>IF($A69="","",VLOOKUP($A69,'Annex 2 EHV charges'!$A:$P,7,0))</f>
        <v>EHV Site Specific (LLFC 572 &amp; 813)</v>
      </c>
      <c r="E69" s="132">
        <f>IFERROR(IF(VLOOKUP($A69,'Annex 2 EHV charges'!$A:$P,9,FALSE)=0,"",VLOOKUP($A69,'Annex 2 EHV charges'!$A:$P,9,FALSE)),"")</f>
        <v>0.95099999999999996</v>
      </c>
      <c r="F69" s="133">
        <f>IFERROR(IF(VLOOKUP($A69,'Annex 2 EHV charges'!$A:$P,10,FALSE)=0,"",VLOOKUP($A69,'Annex 2 EHV charges'!$A:$P,10,FALSE)),"")</f>
        <v>1.53</v>
      </c>
      <c r="G69" s="134">
        <f>IFERROR(IF(VLOOKUP($A69,'Annex 2 EHV charges'!$A:$P,11,FALSE)=0,"",VLOOKUP($A69,'Annex 2 EHV charges'!$A:$P,11,FALSE)),"")</f>
        <v>1.72</v>
      </c>
      <c r="H69" s="134">
        <f>IFERROR(IF(VLOOKUP($A69,'Annex 2 EHV charges'!$A:$P,12,FALSE)=0,"",VLOOKUP($A69,'Annex 2 EHV charges'!$A:$P,12,FALSE)),"")</f>
        <v>1.72</v>
      </c>
    </row>
    <row r="70" spans="1:8" x14ac:dyDescent="0.25">
      <c r="A70" s="128">
        <f t="array" ref="A70">IFERROR(INDEX('Annex 2 EHV charges'!$A$10:$A$76, MATCH(0, IF(('Annex 2 EHV charges'!$A$10:$A$76=""),1, COUNTIF(A$4:$A69, 'Annex 2 EHV charges'!$A$10:$A$76)), 0)),"")</f>
        <v>573</v>
      </c>
      <c r="B70" s="129">
        <f>IF($A70="","",VLOOKUP($A70,'Annex 2 EHV charges'!$A:$P,2,0))</f>
        <v>573</v>
      </c>
      <c r="C70" s="130">
        <f>IF($A70="","",VLOOKUP($A70,'Annex 2 EHV charges'!$A:$P,3,0))</f>
        <v>1580001742299</v>
      </c>
      <c r="D70" s="131" t="str">
        <f>IF($A70="","",VLOOKUP($A70,'Annex 2 EHV charges'!$A:$P,7,0))</f>
        <v>EHV Site Specific (LLFC 573 &amp; 814)</v>
      </c>
      <c r="E70" s="132" t="str">
        <f>IFERROR(IF(VLOOKUP($A70,'Annex 2 EHV charges'!$A:$P,9,FALSE)=0,"",VLOOKUP($A70,'Annex 2 EHV charges'!$A:$P,9,FALSE)),"")</f>
        <v/>
      </c>
      <c r="F70" s="133">
        <f>IFERROR(IF(VLOOKUP($A70,'Annex 2 EHV charges'!$A:$P,10,FALSE)=0,"",VLOOKUP($A70,'Annex 2 EHV charges'!$A:$P,10,FALSE)),"")</f>
        <v>8.2799999999999994</v>
      </c>
      <c r="G70" s="134">
        <f>IFERROR(IF(VLOOKUP($A70,'Annex 2 EHV charges'!$A:$P,11,FALSE)=0,"",VLOOKUP($A70,'Annex 2 EHV charges'!$A:$P,11,FALSE)),"")</f>
        <v>1.62</v>
      </c>
      <c r="H70" s="134">
        <f>IFERROR(IF(VLOOKUP($A70,'Annex 2 EHV charges'!$A:$P,12,FALSE)=0,"",VLOOKUP($A70,'Annex 2 EHV charges'!$A:$P,12,FALSE)),"")</f>
        <v>1.62</v>
      </c>
    </row>
    <row r="71" spans="1:8" x14ac:dyDescent="0.25">
      <c r="A71" s="128">
        <f t="array" ref="A71">IFERROR(INDEX('Annex 2 EHV charges'!$A$10:$A$76, MATCH(0, IF(('Annex 2 EHV charges'!$A$10:$A$76=""),1, COUNTIF(A$4:$A70, 'Annex 2 EHV charges'!$A$10:$A$76)), 0)),"")</f>
        <v>574</v>
      </c>
      <c r="B71" s="129">
        <f>IF($A71="","",VLOOKUP($A71,'Annex 2 EHV charges'!$A:$P,2,0))</f>
        <v>574</v>
      </c>
      <c r="C71" s="130">
        <f>IF($A71="","",VLOOKUP($A71,'Annex 2 EHV charges'!$A:$P,3,0))</f>
        <v>1580001761566</v>
      </c>
      <c r="D71" s="131" t="str">
        <f>IF($A71="","",VLOOKUP($A71,'Annex 2 EHV charges'!$A:$P,7,0))</f>
        <v>EHV Site Specific (LLFC 574 &amp; 815)</v>
      </c>
      <c r="E71" s="132">
        <f>IFERROR(IF(VLOOKUP($A71,'Annex 2 EHV charges'!$A:$P,9,FALSE)=0,"",VLOOKUP($A71,'Annex 2 EHV charges'!$A:$P,9,FALSE)),"")</f>
        <v>0.24399999999999999</v>
      </c>
      <c r="F71" s="133">
        <f>IFERROR(IF(VLOOKUP($A71,'Annex 2 EHV charges'!$A:$P,10,FALSE)=0,"",VLOOKUP($A71,'Annex 2 EHV charges'!$A:$P,10,FALSE)),"")</f>
        <v>67127.81</v>
      </c>
      <c r="G71" s="134">
        <f>IFERROR(IF(VLOOKUP($A71,'Annex 2 EHV charges'!$A:$P,11,FALSE)=0,"",VLOOKUP($A71,'Annex 2 EHV charges'!$A:$P,11,FALSE)),"")</f>
        <v>1.88</v>
      </c>
      <c r="H71" s="134">
        <f>IFERROR(IF(VLOOKUP($A71,'Annex 2 EHV charges'!$A:$P,12,FALSE)=0,"",VLOOKUP($A71,'Annex 2 EHV charges'!$A:$P,12,FALSE)),"")</f>
        <v>1.88</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45"/>
  <sheetViews>
    <sheetView zoomScaleNormal="100" zoomScaleSheetLayoutView="100" workbookViewId="0">
      <selection activeCell="A2" sqref="A2:H2"/>
    </sheetView>
  </sheetViews>
  <sheetFormatPr defaultColWidth="9.1796875" defaultRowHeight="13.5" x14ac:dyDescent="0.35"/>
  <cols>
    <col min="1" max="1" width="14.7265625" style="102" customWidth="1"/>
    <col min="2" max="2" width="8.7265625" style="102" customWidth="1"/>
    <col min="3" max="3" width="15.7265625" style="120" bestFit="1" customWidth="1"/>
    <col min="4" max="4" width="50.7265625" style="120" customWidth="1"/>
    <col min="5" max="5" width="14.7265625" style="121" customWidth="1"/>
    <col min="6" max="7" width="14.7265625" style="122" customWidth="1"/>
    <col min="8" max="8" width="14.7265625" style="102" customWidth="1"/>
    <col min="9" max="9" width="15.54296875" style="102" customWidth="1"/>
    <col min="10" max="16384" width="9.1796875" style="102"/>
  </cols>
  <sheetData>
    <row r="1" spans="1:9" x14ac:dyDescent="0.25">
      <c r="A1" s="240" t="s">
        <v>295</v>
      </c>
      <c r="B1" s="240"/>
      <c r="C1" s="240"/>
      <c r="D1" s="240"/>
      <c r="E1" s="240"/>
      <c r="F1" s="240"/>
      <c r="G1" s="240"/>
      <c r="H1" s="240"/>
    </row>
    <row r="2" spans="1:9" s="103" customFormat="1" ht="19" x14ac:dyDescent="0.25">
      <c r="A2" s="245" t="str">
        <f>Overview!B4&amp; " - Effective from "&amp;Overview!D4&amp;" - "&amp;Overview!E4&amp;" EDCM export charges"</f>
        <v>Northern Powergrid (Northeast) Plc - Effective from 1 April 2023 - Final EDCM export charges</v>
      </c>
      <c r="B2" s="246"/>
      <c r="C2" s="246"/>
      <c r="D2" s="246"/>
      <c r="E2" s="246"/>
      <c r="F2" s="246"/>
      <c r="G2" s="246"/>
      <c r="H2" s="247"/>
    </row>
    <row r="3" spans="1:9" s="104" customFormat="1" ht="19" x14ac:dyDescent="0.25">
      <c r="A3" s="123"/>
      <c r="B3" s="123"/>
      <c r="C3" s="123"/>
      <c r="D3" s="124"/>
      <c r="E3" s="125"/>
      <c r="F3" s="125"/>
      <c r="G3" s="126"/>
      <c r="H3" s="126"/>
      <c r="I3" s="67"/>
    </row>
    <row r="4" spans="1:9" ht="54" x14ac:dyDescent="0.25">
      <c r="A4" s="82" t="s">
        <v>272</v>
      </c>
      <c r="B4" s="105" t="s">
        <v>260</v>
      </c>
      <c r="C4" s="82" t="s">
        <v>262</v>
      </c>
      <c r="D4" s="106" t="s">
        <v>29</v>
      </c>
      <c r="E4" s="106" t="str">
        <f>'Annex 2 EHV charges'!M9</f>
        <v>Export
Super Red
unit charge
(p/kWh)</v>
      </c>
      <c r="F4" s="106" t="str">
        <f>'Annex 2 EHV charges'!N9</f>
        <v>Export
fixed charge
(p/day)</v>
      </c>
      <c r="G4" s="106" t="str">
        <f>'Annex 2 EHV charges'!O9</f>
        <v>Export
capacity charge
(p/kVA/day)</v>
      </c>
      <c r="H4" s="106" t="str">
        <f>'Annex 2 EHV charges'!P9</f>
        <v>Export
exceeded capacity charge
(p/kVA/day)</v>
      </c>
    </row>
    <row r="5" spans="1:9" ht="27" x14ac:dyDescent="0.25">
      <c r="A5" s="135">
        <f t="array" ref="A5">IFERROR(INDEX('Annex 2 EHV charges'!$D$10:$D$76, MATCH(0, IF(('Annex 2 EHV charges'!$D$10:$D$76=""),1, COUNTIF(A$4:$A4, 'Annex 2 EHV charges'!$D$10:$D$76)), 0)),"")</f>
        <v>701</v>
      </c>
      <c r="B5" s="129">
        <f>IF($A5="","",VLOOKUP($A5,'Annex 2 EHV charges'!$D:$P,2,0))</f>
        <v>701</v>
      </c>
      <c r="C5" s="130" t="str">
        <f>IF($A5="","",VLOOKUP($A5,'Annex 2 EHV charges'!$D:$P,3,0))</f>
        <v>1574000216135
1594001005774</v>
      </c>
      <c r="D5" s="131" t="str">
        <f>IF($A5="","",VLOOKUP($A5,'Annex 2 EHV charges'!$D:$P,4,0))</f>
        <v>EHV Site Specific (LLFC 601 &amp; 701)</v>
      </c>
      <c r="E5" s="136">
        <f>IFERROR(IF(VLOOKUP($A5,'Annex 2 EHV charges'!$D:$P,10,FALSE)=0,0,VLOOKUP($A5,'Annex 2 EHV charges'!$D:$P,10,FALSE)),"")</f>
        <v>0</v>
      </c>
      <c r="F5" s="137">
        <f>IFERROR(IF(VLOOKUP($A5,'Annex 2 EHV charges'!$D:$P,11,FALSE)=0,0,VLOOKUP($A5,'Annex 2 EHV charges'!$D:$P,11,FALSE)),"")</f>
        <v>0</v>
      </c>
      <c r="G5" s="138">
        <f>IFERROR(IF(VLOOKUP($A5,'Annex 2 EHV charges'!$D:$P,12,FALSE)=0,0,VLOOKUP($A5,'Annex 2 EHV charges'!$D:$P,12,FALSE)),"")</f>
        <v>0</v>
      </c>
      <c r="H5" s="138">
        <f>IFERROR(IF(VLOOKUP($A5,'Annex 2 EHV charges'!$D:$P,13,FALSE)=0,0,VLOOKUP($A5,'Annex 2 EHV charges'!$D:$P,13,FALSE)),"")</f>
        <v>0</v>
      </c>
    </row>
    <row r="6" spans="1:9" x14ac:dyDescent="0.25">
      <c r="A6" s="135">
        <f t="array" ref="A6">IFERROR(INDEX('Annex 2 EHV charges'!$D$10:$D$76, MATCH(0, IF(('Annex 2 EHV charges'!$D$10:$D$76=""),1, COUNTIF(A$4:$A5, 'Annex 2 EHV charges'!$D$10:$D$76)), 0)),"")</f>
        <v>727</v>
      </c>
      <c r="B6" s="129">
        <f>IF($A6="","",VLOOKUP($A6,'Annex 2 EHV charges'!$D:$P,2,0))</f>
        <v>727</v>
      </c>
      <c r="C6" s="130" t="str">
        <f>IF($A6="","",VLOOKUP($A6,'Annex 2 EHV charges'!$D:$P,3,0))</f>
        <v>MSID_7300</v>
      </c>
      <c r="D6" s="131" t="str">
        <f>IF($A6="","",VLOOKUP($A6,'Annex 2 EHV charges'!$D:$P,4,0))</f>
        <v>EHV Site Specific (LLFC 604 &amp; 727)</v>
      </c>
      <c r="E6" s="136">
        <f>IFERROR(IF(VLOOKUP($A6,'Annex 2 EHV charges'!$D:$P,10,FALSE)=0,0,VLOOKUP($A6,'Annex 2 EHV charges'!$D:$P,10,FALSE)),"")</f>
        <v>0</v>
      </c>
      <c r="F6" s="137">
        <f>IFERROR(IF(VLOOKUP($A6,'Annex 2 EHV charges'!$D:$P,11,FALSE)=0,0,VLOOKUP($A6,'Annex 2 EHV charges'!$D:$P,11,FALSE)),"")</f>
        <v>1457.37</v>
      </c>
      <c r="G6" s="138">
        <f>IFERROR(IF(VLOOKUP($A6,'Annex 2 EHV charges'!$D:$P,12,FALSE)=0,0,VLOOKUP($A6,'Annex 2 EHV charges'!$D:$P,12,FALSE)),"")</f>
        <v>0.05</v>
      </c>
      <c r="H6" s="138">
        <f>IFERROR(IF(VLOOKUP($A6,'Annex 2 EHV charges'!$D:$P,13,FALSE)=0,0,VLOOKUP($A6,'Annex 2 EHV charges'!$D:$P,13,FALSE)),"")</f>
        <v>0.05</v>
      </c>
    </row>
    <row r="7" spans="1:9" x14ac:dyDescent="0.25">
      <c r="A7" s="135">
        <f t="array" ref="A7">IFERROR(INDEX('Annex 2 EHV charges'!$D$10:$D$76, MATCH(0, IF(('Annex 2 EHV charges'!$D$10:$D$76=""),1, COUNTIF(A$4:$A6, 'Annex 2 EHV charges'!$D$10:$D$76)), 0)),"")</f>
        <v>811</v>
      </c>
      <c r="B7" s="129">
        <f>IF($A7="","",VLOOKUP($A7,'Annex 2 EHV charges'!$D:$P,2,0))</f>
        <v>811</v>
      </c>
      <c r="C7" s="130">
        <f>IF($A7="","",VLOOKUP($A7,'Annex 2 EHV charges'!$D:$P,3,0))</f>
        <v>1574000332667</v>
      </c>
      <c r="D7" s="131" t="str">
        <f>IF($A7="","",VLOOKUP($A7,'Annex 2 EHV charges'!$D:$P,4,0))</f>
        <v>EHV Site Specific (LLFC 570 &amp; 811)</v>
      </c>
      <c r="E7" s="136">
        <f>IFERROR(IF(VLOOKUP($A7,'Annex 2 EHV charges'!$D:$P,10,FALSE)=0,0,VLOOKUP($A7,'Annex 2 EHV charges'!$D:$P,10,FALSE)),"")</f>
        <v>-0.46800000000000003</v>
      </c>
      <c r="F7" s="137">
        <f>IFERROR(IF(VLOOKUP($A7,'Annex 2 EHV charges'!$D:$P,11,FALSE)=0,0,VLOOKUP($A7,'Annex 2 EHV charges'!$D:$P,11,FALSE)),"")</f>
        <v>1031.8800000000001</v>
      </c>
      <c r="G7" s="138">
        <f>IFERROR(IF(VLOOKUP($A7,'Annex 2 EHV charges'!$D:$P,12,FALSE)=0,0,VLOOKUP($A7,'Annex 2 EHV charges'!$D:$P,12,FALSE)),"")</f>
        <v>0.05</v>
      </c>
      <c r="H7" s="138">
        <f>IFERROR(IF(VLOOKUP($A7,'Annex 2 EHV charges'!$D:$P,13,FALSE)=0,0,VLOOKUP($A7,'Annex 2 EHV charges'!$D:$P,13,FALSE)),"")</f>
        <v>0.05</v>
      </c>
    </row>
    <row r="8" spans="1:9" x14ac:dyDescent="0.25">
      <c r="A8" s="135">
        <f t="array" ref="A8">IFERROR(INDEX('Annex 2 EHV charges'!$D$10:$D$76, MATCH(0, IF(('Annex 2 EHV charges'!$D$10:$D$76=""),1, COUNTIF(A$4:$A7, 'Annex 2 EHV charges'!$D$10:$D$76)), 0)),"")</f>
        <v>704</v>
      </c>
      <c r="B8" s="129">
        <f>IF($A8="","",VLOOKUP($A8,'Annex 2 EHV charges'!$D:$P,2,0))</f>
        <v>704</v>
      </c>
      <c r="C8" s="130">
        <f>IF($A8="","",VLOOKUP($A8,'Annex 2 EHV charges'!$D:$P,3,0))</f>
        <v>1594001073116</v>
      </c>
      <c r="D8" s="131" t="str">
        <f>IF($A8="","",VLOOKUP($A8,'Annex 2 EHV charges'!$D:$P,4,0))</f>
        <v>EHV Site Specific (LLFC 612 &amp; 704)</v>
      </c>
      <c r="E8" s="136">
        <f>IFERROR(IF(VLOOKUP($A8,'Annex 2 EHV charges'!$D:$P,10,FALSE)=0,0,VLOOKUP($A8,'Annex 2 EHV charges'!$D:$P,10,FALSE)),"")</f>
        <v>-0.997</v>
      </c>
      <c r="F8" s="137">
        <f>IFERROR(IF(VLOOKUP($A8,'Annex 2 EHV charges'!$D:$P,11,FALSE)=0,0,VLOOKUP($A8,'Annex 2 EHV charges'!$D:$P,11,FALSE)),"")</f>
        <v>716.84</v>
      </c>
      <c r="G8" s="138">
        <f>IFERROR(IF(VLOOKUP($A8,'Annex 2 EHV charges'!$D:$P,12,FALSE)=0,0,VLOOKUP($A8,'Annex 2 EHV charges'!$D:$P,12,FALSE)),"")</f>
        <v>0.05</v>
      </c>
      <c r="H8" s="138">
        <f>IFERROR(IF(VLOOKUP($A8,'Annex 2 EHV charges'!$D:$P,13,FALSE)=0,0,VLOOKUP($A8,'Annex 2 EHV charges'!$D:$P,13,FALSE)),"")</f>
        <v>0.05</v>
      </c>
    </row>
    <row r="9" spans="1:9" x14ac:dyDescent="0.25">
      <c r="A9" s="135">
        <f t="array" ref="A9">IFERROR(INDEX('Annex 2 EHV charges'!$D$10:$D$76, MATCH(0, IF(('Annex 2 EHV charges'!$D$10:$D$76=""),1, COUNTIF(A$4:$A8, 'Annex 2 EHV charges'!$D$10:$D$76)), 0)),"")</f>
        <v>709</v>
      </c>
      <c r="B9" s="129">
        <f>IF($A9="","",VLOOKUP($A9,'Annex 2 EHV charges'!$D:$P,2,0))</f>
        <v>709</v>
      </c>
      <c r="C9" s="130">
        <f>IF($A9="","",VLOOKUP($A9,'Annex 2 EHV charges'!$D:$P,3,0))</f>
        <v>1594001055250</v>
      </c>
      <c r="D9" s="131" t="str">
        <f>IF($A9="","",VLOOKUP($A9,'Annex 2 EHV charges'!$D:$P,4,0))</f>
        <v>EHV Site Specific (LLFC 614 &amp; 709)</v>
      </c>
      <c r="E9" s="136">
        <f>IFERROR(IF(VLOOKUP($A9,'Annex 2 EHV charges'!$D:$P,10,FALSE)=0,0,VLOOKUP($A9,'Annex 2 EHV charges'!$D:$P,10,FALSE)),"")</f>
        <v>0</v>
      </c>
      <c r="F9" s="137">
        <f>IFERROR(IF(VLOOKUP($A9,'Annex 2 EHV charges'!$D:$P,11,FALSE)=0,0,VLOOKUP($A9,'Annex 2 EHV charges'!$D:$P,11,FALSE)),"")</f>
        <v>1078.0999999999999</v>
      </c>
      <c r="G9" s="138">
        <f>IFERROR(IF(VLOOKUP($A9,'Annex 2 EHV charges'!$D:$P,12,FALSE)=0,0,VLOOKUP($A9,'Annex 2 EHV charges'!$D:$P,12,FALSE)),"")</f>
        <v>0.05</v>
      </c>
      <c r="H9" s="138">
        <f>IFERROR(IF(VLOOKUP($A9,'Annex 2 EHV charges'!$D:$P,13,FALSE)=0,0,VLOOKUP($A9,'Annex 2 EHV charges'!$D:$P,13,FALSE)),"")</f>
        <v>0.05</v>
      </c>
    </row>
    <row r="10" spans="1:9" x14ac:dyDescent="0.25">
      <c r="A10" s="135">
        <f t="array" ref="A10">IFERROR(INDEX('Annex 2 EHV charges'!$D$10:$D$76, MATCH(0, IF(('Annex 2 EHV charges'!$D$10:$D$76=""),1, COUNTIF(A$4:$A9, 'Annex 2 EHV charges'!$D$10:$D$76)), 0)),"")</f>
        <v>710</v>
      </c>
      <c r="B10" s="129">
        <f>IF($A10="","",VLOOKUP($A10,'Annex 2 EHV charges'!$D:$P,2,0))</f>
        <v>710</v>
      </c>
      <c r="C10" s="130">
        <f>IF($A10="","",VLOOKUP($A10,'Annex 2 EHV charges'!$D:$P,3,0))</f>
        <v>1594000000038</v>
      </c>
      <c r="D10" s="131" t="str">
        <f>IF($A10="","",VLOOKUP($A10,'Annex 2 EHV charges'!$D:$P,4,0))</f>
        <v>EHV Site Specific (LLFC 619 &amp; 710)</v>
      </c>
      <c r="E10" s="136">
        <f>IFERROR(IF(VLOOKUP($A10,'Annex 2 EHV charges'!$D:$P,10,FALSE)=0,0,VLOOKUP($A10,'Annex 2 EHV charges'!$D:$P,10,FALSE)),"")</f>
        <v>0</v>
      </c>
      <c r="F10" s="137">
        <f>IFERROR(IF(VLOOKUP($A10,'Annex 2 EHV charges'!$D:$P,11,FALSE)=0,0,VLOOKUP($A10,'Annex 2 EHV charges'!$D:$P,11,FALSE)),"")</f>
        <v>0</v>
      </c>
      <c r="G10" s="138">
        <f>IFERROR(IF(VLOOKUP($A10,'Annex 2 EHV charges'!$D:$P,12,FALSE)=0,0,VLOOKUP($A10,'Annex 2 EHV charges'!$D:$P,12,FALSE)),"")</f>
        <v>0</v>
      </c>
      <c r="H10" s="138">
        <f>IFERROR(IF(VLOOKUP($A10,'Annex 2 EHV charges'!$D:$P,13,FALSE)=0,0,VLOOKUP($A10,'Annex 2 EHV charges'!$D:$P,13,FALSE)),"")</f>
        <v>0</v>
      </c>
    </row>
    <row r="11" spans="1:9" x14ac:dyDescent="0.25">
      <c r="A11" s="135">
        <f t="array" ref="A11">IFERROR(INDEX('Annex 2 EHV charges'!$D$10:$D$76, MATCH(0, IF(('Annex 2 EHV charges'!$D$10:$D$76=""),1, COUNTIF(A$4:$A10, 'Annex 2 EHV charges'!$D$10:$D$76)), 0)),"")</f>
        <v>711</v>
      </c>
      <c r="B11" s="129">
        <f>IF($A11="","",VLOOKUP($A11,'Annex 2 EHV charges'!$D:$P,2,0))</f>
        <v>711</v>
      </c>
      <c r="C11" s="130">
        <f>IF($A11="","",VLOOKUP($A11,'Annex 2 EHV charges'!$D:$P,3,0))</f>
        <v>1594001036578</v>
      </c>
      <c r="D11" s="131" t="str">
        <f>IF($A11="","",VLOOKUP($A11,'Annex 2 EHV charges'!$D:$P,4,0))</f>
        <v>EHV Site Specific (LLFC 622 &amp; 711)</v>
      </c>
      <c r="E11" s="136">
        <f>IFERROR(IF(VLOOKUP($A11,'Annex 2 EHV charges'!$D:$P,10,FALSE)=0,0,VLOOKUP($A11,'Annex 2 EHV charges'!$D:$P,10,FALSE)),"")</f>
        <v>-0.28499999999999998</v>
      </c>
      <c r="F11" s="137">
        <f>IFERROR(IF(VLOOKUP($A11,'Annex 2 EHV charges'!$D:$P,11,FALSE)=0,0,VLOOKUP($A11,'Annex 2 EHV charges'!$D:$P,11,FALSE)),"")</f>
        <v>462.91</v>
      </c>
      <c r="G11" s="138">
        <f>IFERROR(IF(VLOOKUP($A11,'Annex 2 EHV charges'!$D:$P,12,FALSE)=0,0,VLOOKUP($A11,'Annex 2 EHV charges'!$D:$P,12,FALSE)),"")</f>
        <v>0.05</v>
      </c>
      <c r="H11" s="138">
        <f>IFERROR(IF(VLOOKUP($A11,'Annex 2 EHV charges'!$D:$P,13,FALSE)=0,0,VLOOKUP($A11,'Annex 2 EHV charges'!$D:$P,13,FALSE)),"")</f>
        <v>0.05</v>
      </c>
    </row>
    <row r="12" spans="1:9" x14ac:dyDescent="0.25">
      <c r="A12" s="135">
        <f t="array" ref="A12">IFERROR(INDEX('Annex 2 EHV charges'!$D$10:$D$76, MATCH(0, IF(('Annex 2 EHV charges'!$D$10:$D$76=""),1, COUNTIF(A$4:$A11, 'Annex 2 EHV charges'!$D$10:$D$76)), 0)),"")</f>
        <v>804</v>
      </c>
      <c r="B12" s="129">
        <f>IF($A12="","",VLOOKUP($A12,'Annex 2 EHV charges'!$D:$P,2,0))</f>
        <v>804</v>
      </c>
      <c r="C12" s="130">
        <f>IF($A12="","",VLOOKUP($A12,'Annex 2 EHV charges'!$D:$P,3,0))</f>
        <v>1574000324772</v>
      </c>
      <c r="D12" s="131" t="str">
        <f>IF($A12="","",VLOOKUP($A12,'Annex 2 EHV charges'!$D:$P,4,0))</f>
        <v>EHV Site Specific (LLFC 624 &amp; 804)</v>
      </c>
      <c r="E12" s="136">
        <f>IFERROR(IF(VLOOKUP($A12,'Annex 2 EHV charges'!$D:$P,10,FALSE)=0,0,VLOOKUP($A12,'Annex 2 EHV charges'!$D:$P,10,FALSE)),"")</f>
        <v>0</v>
      </c>
      <c r="F12" s="137">
        <f>IFERROR(IF(VLOOKUP($A12,'Annex 2 EHV charges'!$D:$P,11,FALSE)=0,0,VLOOKUP($A12,'Annex 2 EHV charges'!$D:$P,11,FALSE)),"")</f>
        <v>1118.08</v>
      </c>
      <c r="G12" s="138">
        <f>IFERROR(IF(VLOOKUP($A12,'Annex 2 EHV charges'!$D:$P,12,FALSE)=0,0,VLOOKUP($A12,'Annex 2 EHV charges'!$D:$P,12,FALSE)),"")</f>
        <v>0.05</v>
      </c>
      <c r="H12" s="138">
        <f>IFERROR(IF(VLOOKUP($A12,'Annex 2 EHV charges'!$D:$P,13,FALSE)=0,0,VLOOKUP($A12,'Annex 2 EHV charges'!$D:$P,13,FALSE)),"")</f>
        <v>0.05</v>
      </c>
    </row>
    <row r="13" spans="1:9" x14ac:dyDescent="0.25">
      <c r="A13" s="135">
        <f t="array" ref="A13">IFERROR(INDEX('Annex 2 EHV charges'!$D$10:$D$76, MATCH(0, IF(('Annex 2 EHV charges'!$D$10:$D$76=""),1, COUNTIF(A$4:$A12, 'Annex 2 EHV charges'!$D$10:$D$76)), 0)),"")</f>
        <v>748</v>
      </c>
      <c r="B13" s="129">
        <f>IF($A13="","",VLOOKUP($A13,'Annex 2 EHV charges'!$D:$P,2,0))</f>
        <v>748</v>
      </c>
      <c r="C13" s="130">
        <f>IF($A13="","",VLOOKUP($A13,'Annex 2 EHV charges'!$D:$P,3,0))</f>
        <v>1594001006893</v>
      </c>
      <c r="D13" s="131" t="str">
        <f>IF($A13="","",VLOOKUP($A13,'Annex 2 EHV charges'!$D:$P,4,0))</f>
        <v>EHV Site Specific (LLFC 625 &amp; 748)</v>
      </c>
      <c r="E13" s="136">
        <f>IFERROR(IF(VLOOKUP($A13,'Annex 2 EHV charges'!$D:$P,10,FALSE)=0,0,VLOOKUP($A13,'Annex 2 EHV charges'!$D:$P,10,FALSE)),"")</f>
        <v>0</v>
      </c>
      <c r="F13" s="137">
        <f>IFERROR(IF(VLOOKUP($A13,'Annex 2 EHV charges'!$D:$P,11,FALSE)=0,0,VLOOKUP($A13,'Annex 2 EHV charges'!$D:$P,11,FALSE)),"")</f>
        <v>0</v>
      </c>
      <c r="G13" s="138">
        <f>IFERROR(IF(VLOOKUP($A13,'Annex 2 EHV charges'!$D:$P,12,FALSE)=0,0,VLOOKUP($A13,'Annex 2 EHV charges'!$D:$P,12,FALSE)),"")</f>
        <v>0</v>
      </c>
      <c r="H13" s="138">
        <f>IFERROR(IF(VLOOKUP($A13,'Annex 2 EHV charges'!$D:$P,13,FALSE)=0,0,VLOOKUP($A13,'Annex 2 EHV charges'!$D:$P,13,FALSE)),"")</f>
        <v>0</v>
      </c>
    </row>
    <row r="14" spans="1:9" x14ac:dyDescent="0.25">
      <c r="A14" s="135">
        <f t="array" ref="A14">IFERROR(INDEX('Annex 2 EHV charges'!$D$10:$D$76, MATCH(0, IF(('Annex 2 EHV charges'!$D$10:$D$76=""),1, COUNTIF(A$4:$A13, 'Annex 2 EHV charges'!$D$10:$D$76)), 0)),"")</f>
        <v>729</v>
      </c>
      <c r="B14" s="129">
        <f>IF($A14="","",VLOOKUP($A14,'Annex 2 EHV charges'!$D:$P,2,0))</f>
        <v>729</v>
      </c>
      <c r="C14" s="130">
        <f>IF($A14="","",VLOOKUP($A14,'Annex 2 EHV charges'!$D:$P,3,0))</f>
        <v>1574000199083</v>
      </c>
      <c r="D14" s="131" t="str">
        <f>IF($A14="","",VLOOKUP($A14,'Annex 2 EHV charges'!$D:$P,4,0))</f>
        <v>EHV Site Specific (LLFC 627 &amp; 729)</v>
      </c>
      <c r="E14" s="136">
        <f>IFERROR(IF(VLOOKUP($A14,'Annex 2 EHV charges'!$D:$P,10,FALSE)=0,0,VLOOKUP($A14,'Annex 2 EHV charges'!$D:$P,10,FALSE)),"")</f>
        <v>0</v>
      </c>
      <c r="F14" s="137">
        <f>IFERROR(IF(VLOOKUP($A14,'Annex 2 EHV charges'!$D:$P,11,FALSE)=0,0,VLOOKUP($A14,'Annex 2 EHV charges'!$D:$P,11,FALSE)),"")</f>
        <v>0</v>
      </c>
      <c r="G14" s="138">
        <f>IFERROR(IF(VLOOKUP($A14,'Annex 2 EHV charges'!$D:$P,12,FALSE)=0,0,VLOOKUP($A14,'Annex 2 EHV charges'!$D:$P,12,FALSE)),"")</f>
        <v>0</v>
      </c>
      <c r="H14" s="138">
        <f>IFERROR(IF(VLOOKUP($A14,'Annex 2 EHV charges'!$D:$P,13,FALSE)=0,0,VLOOKUP($A14,'Annex 2 EHV charges'!$D:$P,13,FALSE)),"")</f>
        <v>0</v>
      </c>
    </row>
    <row r="15" spans="1:9" x14ac:dyDescent="0.25">
      <c r="A15" s="135">
        <f t="array" ref="A15">IFERROR(INDEX('Annex 2 EHV charges'!$D$10:$D$76, MATCH(0, IF(('Annex 2 EHV charges'!$D$10:$D$76=""),1, COUNTIF(A$4:$A14, 'Annex 2 EHV charges'!$D$10:$D$76)), 0)),"")</f>
        <v>728</v>
      </c>
      <c r="B15" s="129">
        <f>IF($A15="","",VLOOKUP($A15,'Annex 2 EHV charges'!$D:$P,2,0))</f>
        <v>728</v>
      </c>
      <c r="C15" s="130">
        <f>IF($A15="","",VLOOKUP($A15,'Annex 2 EHV charges'!$D:$P,3,0))</f>
        <v>1594001141547</v>
      </c>
      <c r="D15" s="131" t="str">
        <f>IF($A15="","",VLOOKUP($A15,'Annex 2 EHV charges'!$D:$P,4,0))</f>
        <v>EHV Site Specific (LLFC 637 &amp; 728)</v>
      </c>
      <c r="E15" s="136">
        <f>IFERROR(IF(VLOOKUP($A15,'Annex 2 EHV charges'!$D:$P,10,FALSE)=0,0,VLOOKUP($A15,'Annex 2 EHV charges'!$D:$P,10,FALSE)),"")</f>
        <v>0</v>
      </c>
      <c r="F15" s="137">
        <f>IFERROR(IF(VLOOKUP($A15,'Annex 2 EHV charges'!$D:$P,11,FALSE)=0,0,VLOOKUP($A15,'Annex 2 EHV charges'!$D:$P,11,FALSE)),"")</f>
        <v>0</v>
      </c>
      <c r="G15" s="138">
        <f>IFERROR(IF(VLOOKUP($A15,'Annex 2 EHV charges'!$D:$P,12,FALSE)=0,0,VLOOKUP($A15,'Annex 2 EHV charges'!$D:$P,12,FALSE)),"")</f>
        <v>0</v>
      </c>
      <c r="H15" s="138">
        <f>IFERROR(IF(VLOOKUP($A15,'Annex 2 EHV charges'!$D:$P,13,FALSE)=0,0,VLOOKUP($A15,'Annex 2 EHV charges'!$D:$P,13,FALSE)),"")</f>
        <v>0</v>
      </c>
    </row>
    <row r="16" spans="1:9" x14ac:dyDescent="0.25">
      <c r="A16" s="135">
        <f t="array" ref="A16">IFERROR(INDEX('Annex 2 EHV charges'!$D$10:$D$76, MATCH(0, IF(('Annex 2 EHV charges'!$D$10:$D$76=""),1, COUNTIF(A$4:$A15, 'Annex 2 EHV charges'!$D$10:$D$76)), 0)),"")</f>
        <v>759</v>
      </c>
      <c r="B16" s="129">
        <f>IF($A16="","",VLOOKUP($A16,'Annex 2 EHV charges'!$D:$P,2,0))</f>
        <v>759</v>
      </c>
      <c r="C16" s="130">
        <f>IF($A16="","",VLOOKUP($A16,'Annex 2 EHV charges'!$D:$P,3,0))</f>
        <v>1574000275033</v>
      </c>
      <c r="D16" s="131" t="str">
        <f>IF($A16="","",VLOOKUP($A16,'Annex 2 EHV charges'!$D:$P,4,0))</f>
        <v>EHV Site Specific (LLFC 680 &amp; 759)</v>
      </c>
      <c r="E16" s="136">
        <f>IFERROR(IF(VLOOKUP($A16,'Annex 2 EHV charges'!$D:$P,10,FALSE)=0,0,VLOOKUP($A16,'Annex 2 EHV charges'!$D:$P,10,FALSE)),"")</f>
        <v>0</v>
      </c>
      <c r="F16" s="137">
        <f>IFERROR(IF(VLOOKUP($A16,'Annex 2 EHV charges'!$D:$P,11,FALSE)=0,0,VLOOKUP($A16,'Annex 2 EHV charges'!$D:$P,11,FALSE)),"")</f>
        <v>143.72999999999999</v>
      </c>
      <c r="G16" s="138">
        <f>IFERROR(IF(VLOOKUP($A16,'Annex 2 EHV charges'!$D:$P,12,FALSE)=0,0,VLOOKUP($A16,'Annex 2 EHV charges'!$D:$P,12,FALSE)),"")</f>
        <v>0.05</v>
      </c>
      <c r="H16" s="138">
        <f>IFERROR(IF(VLOOKUP($A16,'Annex 2 EHV charges'!$D:$P,13,FALSE)=0,0,VLOOKUP($A16,'Annex 2 EHV charges'!$D:$P,13,FALSE)),"")</f>
        <v>0.05</v>
      </c>
    </row>
    <row r="17" spans="1:8" x14ac:dyDescent="0.25">
      <c r="A17" s="135">
        <f t="array" ref="A17">IFERROR(INDEX('Annex 2 EHV charges'!$D$10:$D$76, MATCH(0, IF(('Annex 2 EHV charges'!$D$10:$D$76=""),1, COUNTIF(A$4:$A16, 'Annex 2 EHV charges'!$D$10:$D$76)), 0)),"")</f>
        <v>760</v>
      </c>
      <c r="B17" s="129">
        <f>IF($A17="","",VLOOKUP($A17,'Annex 2 EHV charges'!$D:$P,2,0))</f>
        <v>760</v>
      </c>
      <c r="C17" s="130">
        <f>IF($A17="","",VLOOKUP($A17,'Annex 2 EHV charges'!$D:$P,3,0))</f>
        <v>1574000283735</v>
      </c>
      <c r="D17" s="131" t="str">
        <f>IF($A17="","",VLOOKUP($A17,'Annex 2 EHV charges'!$D:$P,4,0))</f>
        <v>EHV Site Specific (LLFC 681 &amp; 760)</v>
      </c>
      <c r="E17" s="136">
        <f>IFERROR(IF(VLOOKUP($A17,'Annex 2 EHV charges'!$D:$P,10,FALSE)=0,0,VLOOKUP($A17,'Annex 2 EHV charges'!$D:$P,10,FALSE)),"")</f>
        <v>0</v>
      </c>
      <c r="F17" s="137">
        <f>IFERROR(IF(VLOOKUP($A17,'Annex 2 EHV charges'!$D:$P,11,FALSE)=0,0,VLOOKUP($A17,'Annex 2 EHV charges'!$D:$P,11,FALSE)),"")</f>
        <v>3409.59</v>
      </c>
      <c r="G17" s="138">
        <f>IFERROR(IF(VLOOKUP($A17,'Annex 2 EHV charges'!$D:$P,12,FALSE)=0,0,VLOOKUP($A17,'Annex 2 EHV charges'!$D:$P,12,FALSE)),"")</f>
        <v>0.05</v>
      </c>
      <c r="H17" s="138">
        <f>IFERROR(IF(VLOOKUP($A17,'Annex 2 EHV charges'!$D:$P,13,FALSE)=0,0,VLOOKUP($A17,'Annex 2 EHV charges'!$D:$P,13,FALSE)),"")</f>
        <v>0.05</v>
      </c>
    </row>
    <row r="18" spans="1:8" x14ac:dyDescent="0.25">
      <c r="A18" s="135">
        <f t="array" ref="A18">IFERROR(INDEX('Annex 2 EHV charges'!$D$10:$D$76, MATCH(0, IF(('Annex 2 EHV charges'!$D$10:$D$76=""),1, COUNTIF(A$4:$A17, 'Annex 2 EHV charges'!$D$10:$D$76)), 0)),"")</f>
        <v>761</v>
      </c>
      <c r="B18" s="129">
        <f>IF($A18="","",VLOOKUP($A18,'Annex 2 EHV charges'!$D:$P,2,0))</f>
        <v>761</v>
      </c>
      <c r="C18" s="130" t="str">
        <f>IF($A18="","",VLOOKUP($A18,'Annex 2 EHV charges'!$D:$P,3,0))</f>
        <v>MSID_7448</v>
      </c>
      <c r="D18" s="131" t="str">
        <f>IF($A18="","",VLOOKUP($A18,'Annex 2 EHV charges'!$D:$P,4,0))</f>
        <v>EHV Site Specific (LLFC 544 &amp; 761)</v>
      </c>
      <c r="E18" s="136">
        <f>IFERROR(IF(VLOOKUP($A18,'Annex 2 EHV charges'!$D:$P,10,FALSE)=0,0,VLOOKUP($A18,'Annex 2 EHV charges'!$D:$P,10,FALSE)),"")</f>
        <v>0</v>
      </c>
      <c r="F18" s="137">
        <f>IFERROR(IF(VLOOKUP($A18,'Annex 2 EHV charges'!$D:$P,11,FALSE)=0,0,VLOOKUP($A18,'Annex 2 EHV charges'!$D:$P,11,FALSE)),"")</f>
        <v>0</v>
      </c>
      <c r="G18" s="138">
        <f>IFERROR(IF(VLOOKUP($A18,'Annex 2 EHV charges'!$D:$P,12,FALSE)=0,0,VLOOKUP($A18,'Annex 2 EHV charges'!$D:$P,12,FALSE)),"")</f>
        <v>0</v>
      </c>
      <c r="H18" s="138">
        <f>IFERROR(IF(VLOOKUP($A18,'Annex 2 EHV charges'!$D:$P,13,FALSE)=0,0,VLOOKUP($A18,'Annex 2 EHV charges'!$D:$P,13,FALSE)),"")</f>
        <v>0</v>
      </c>
    </row>
    <row r="19" spans="1:8" x14ac:dyDescent="0.25">
      <c r="A19" s="135">
        <f t="array" ref="A19">IFERROR(INDEX('Annex 2 EHV charges'!$D$10:$D$76, MATCH(0, IF(('Annex 2 EHV charges'!$D$10:$D$76=""),1, COUNTIF(A$4:$A18, 'Annex 2 EHV charges'!$D$10:$D$76)), 0)),"")</f>
        <v>762</v>
      </c>
      <c r="B19" s="129">
        <f>IF($A19="","",VLOOKUP($A19,'Annex 2 EHV charges'!$D:$P,2,0))</f>
        <v>762</v>
      </c>
      <c r="C19" s="130">
        <f>IF($A19="","",VLOOKUP($A19,'Annex 2 EHV charges'!$D:$P,3,0))</f>
        <v>1574000285644</v>
      </c>
      <c r="D19" s="131" t="str">
        <f>IF($A19="","",VLOOKUP($A19,'Annex 2 EHV charges'!$D:$P,4,0))</f>
        <v>EHV Site Specific (LLFC 682 &amp; 762)</v>
      </c>
      <c r="E19" s="136">
        <f>IFERROR(IF(VLOOKUP($A19,'Annex 2 EHV charges'!$D:$P,10,FALSE)=0,0,VLOOKUP($A19,'Annex 2 EHV charges'!$D:$P,10,FALSE)),"")</f>
        <v>-1.123</v>
      </c>
      <c r="F19" s="137">
        <f>IFERROR(IF(VLOOKUP($A19,'Annex 2 EHV charges'!$D:$P,11,FALSE)=0,0,VLOOKUP($A19,'Annex 2 EHV charges'!$D:$P,11,FALSE)),"")</f>
        <v>2217.6999999999998</v>
      </c>
      <c r="G19" s="138">
        <f>IFERROR(IF(VLOOKUP($A19,'Annex 2 EHV charges'!$D:$P,12,FALSE)=0,0,VLOOKUP($A19,'Annex 2 EHV charges'!$D:$P,12,FALSE)),"")</f>
        <v>0.05</v>
      </c>
      <c r="H19" s="138">
        <f>IFERROR(IF(VLOOKUP($A19,'Annex 2 EHV charges'!$D:$P,13,FALSE)=0,0,VLOOKUP($A19,'Annex 2 EHV charges'!$D:$P,13,FALSE)),"")</f>
        <v>0.05</v>
      </c>
    </row>
    <row r="20" spans="1:8" x14ac:dyDescent="0.25">
      <c r="A20" s="135">
        <f t="array" ref="A20">IFERROR(INDEX('Annex 2 EHV charges'!$D$10:$D$76, MATCH(0, IF(('Annex 2 EHV charges'!$D$10:$D$76=""),1, COUNTIF(A$4:$A19, 'Annex 2 EHV charges'!$D$10:$D$76)), 0)),"")</f>
        <v>763</v>
      </c>
      <c r="B20" s="129">
        <f>IF($A20="","",VLOOKUP($A20,'Annex 2 EHV charges'!$D:$P,2,0))</f>
        <v>763</v>
      </c>
      <c r="C20" s="130">
        <f>IF($A20="","",VLOOKUP($A20,'Annex 2 EHV charges'!$D:$P,3,0))</f>
        <v>1594000000029</v>
      </c>
      <c r="D20" s="131" t="str">
        <f>IF($A20="","",VLOOKUP($A20,'Annex 2 EHV charges'!$D:$P,4,0))</f>
        <v>EHV Site Specific (LLFC 683 &amp; 763)</v>
      </c>
      <c r="E20" s="136">
        <f>IFERROR(IF(VLOOKUP($A20,'Annex 2 EHV charges'!$D:$P,10,FALSE)=0,0,VLOOKUP($A20,'Annex 2 EHV charges'!$D:$P,10,FALSE)),"")</f>
        <v>0</v>
      </c>
      <c r="F20" s="137">
        <f>IFERROR(IF(VLOOKUP($A20,'Annex 2 EHV charges'!$D:$P,11,FALSE)=0,0,VLOOKUP($A20,'Annex 2 EHV charges'!$D:$P,11,FALSE)),"")</f>
        <v>0</v>
      </c>
      <c r="G20" s="138">
        <f>IFERROR(IF(VLOOKUP($A20,'Annex 2 EHV charges'!$D:$P,12,FALSE)=0,0,VLOOKUP($A20,'Annex 2 EHV charges'!$D:$P,12,FALSE)),"")</f>
        <v>0</v>
      </c>
      <c r="H20" s="138">
        <f>IFERROR(IF(VLOOKUP($A20,'Annex 2 EHV charges'!$D:$P,13,FALSE)=0,0,VLOOKUP($A20,'Annex 2 EHV charges'!$D:$P,13,FALSE)),"")</f>
        <v>0</v>
      </c>
    </row>
    <row r="21" spans="1:8" x14ac:dyDescent="0.25">
      <c r="A21" s="135">
        <f t="array" ref="A21">IFERROR(INDEX('Annex 2 EHV charges'!$D$10:$D$76, MATCH(0, IF(('Annex 2 EHV charges'!$D$10:$D$76=""),1, COUNTIF(A$4:$A20, 'Annex 2 EHV charges'!$D$10:$D$76)), 0)),"")</f>
        <v>764</v>
      </c>
      <c r="B21" s="129">
        <f>IF($A21="","",VLOOKUP($A21,'Annex 2 EHV charges'!$D:$P,2,0))</f>
        <v>764</v>
      </c>
      <c r="C21" s="130">
        <f>IF($A21="","",VLOOKUP($A21,'Annex 2 EHV charges'!$D:$P,3,0))</f>
        <v>1574000298500</v>
      </c>
      <c r="D21" s="131" t="str">
        <f>IF($A21="","",VLOOKUP($A21,'Annex 2 EHV charges'!$D:$P,4,0))</f>
        <v>EHV Site Specific (LLFC 684 &amp; 764)</v>
      </c>
      <c r="E21" s="136">
        <f>IFERROR(IF(VLOOKUP($A21,'Annex 2 EHV charges'!$D:$P,10,FALSE)=0,0,VLOOKUP($A21,'Annex 2 EHV charges'!$D:$P,10,FALSE)),"")</f>
        <v>-0.22700000000000001</v>
      </c>
      <c r="F21" s="137">
        <f>IFERROR(IF(VLOOKUP($A21,'Annex 2 EHV charges'!$D:$P,11,FALSE)=0,0,VLOOKUP($A21,'Annex 2 EHV charges'!$D:$P,11,FALSE)),"")</f>
        <v>2863.86</v>
      </c>
      <c r="G21" s="138">
        <f>IFERROR(IF(VLOOKUP($A21,'Annex 2 EHV charges'!$D:$P,12,FALSE)=0,0,VLOOKUP($A21,'Annex 2 EHV charges'!$D:$P,12,FALSE)),"")</f>
        <v>0.05</v>
      </c>
      <c r="H21" s="138">
        <f>IFERROR(IF(VLOOKUP($A21,'Annex 2 EHV charges'!$D:$P,13,FALSE)=0,0,VLOOKUP($A21,'Annex 2 EHV charges'!$D:$P,13,FALSE)),"")</f>
        <v>0.05</v>
      </c>
    </row>
    <row r="22" spans="1:8" x14ac:dyDescent="0.25">
      <c r="A22" s="135">
        <f t="array" ref="A22">IFERROR(INDEX('Annex 2 EHV charges'!$D$10:$D$76, MATCH(0, IF(('Annex 2 EHV charges'!$D$10:$D$76=""),1, COUNTIF(A$4:$A21, 'Annex 2 EHV charges'!$D$10:$D$76)), 0)),"")</f>
        <v>765</v>
      </c>
      <c r="B22" s="129">
        <f>IF($A22="","",VLOOKUP($A22,'Annex 2 EHV charges'!$D:$P,2,0))</f>
        <v>765</v>
      </c>
      <c r="C22" s="130">
        <f>IF($A22="","",VLOOKUP($A22,'Annex 2 EHV charges'!$D:$P,3,0))</f>
        <v>1574000302403</v>
      </c>
      <c r="D22" s="131" t="str">
        <f>IF($A22="","",VLOOKUP($A22,'Annex 2 EHV charges'!$D:$P,4,0))</f>
        <v>EHV Site Specific (LLFC 685 &amp; 765)</v>
      </c>
      <c r="E22" s="136">
        <f>IFERROR(IF(VLOOKUP($A22,'Annex 2 EHV charges'!$D:$P,10,FALSE)=0,0,VLOOKUP($A22,'Annex 2 EHV charges'!$D:$P,10,FALSE)),"")</f>
        <v>0</v>
      </c>
      <c r="F22" s="137">
        <f>IFERROR(IF(VLOOKUP($A22,'Annex 2 EHV charges'!$D:$P,11,FALSE)=0,0,VLOOKUP($A22,'Annex 2 EHV charges'!$D:$P,11,FALSE)),"")</f>
        <v>651.41</v>
      </c>
      <c r="G22" s="138">
        <f>IFERROR(IF(VLOOKUP($A22,'Annex 2 EHV charges'!$D:$P,12,FALSE)=0,0,VLOOKUP($A22,'Annex 2 EHV charges'!$D:$P,12,FALSE)),"")</f>
        <v>0.05</v>
      </c>
      <c r="H22" s="138">
        <f>IFERROR(IF(VLOOKUP($A22,'Annex 2 EHV charges'!$D:$P,13,FALSE)=0,0,VLOOKUP($A22,'Annex 2 EHV charges'!$D:$P,13,FALSE)),"")</f>
        <v>0.05</v>
      </c>
    </row>
    <row r="23" spans="1:8" ht="27" x14ac:dyDescent="0.25">
      <c r="A23" s="135">
        <f t="array" ref="A23">IFERROR(INDEX('Annex 2 EHV charges'!$D$10:$D$76, MATCH(0, IF(('Annex 2 EHV charges'!$D$10:$D$76=""),1, COUNTIF(A$4:$A22, 'Annex 2 EHV charges'!$D$10:$D$76)), 0)),"")</f>
        <v>766</v>
      </c>
      <c r="B23" s="129">
        <f>IF($A23="","",VLOOKUP($A23,'Annex 2 EHV charges'!$D:$P,2,0))</f>
        <v>766</v>
      </c>
      <c r="C23" s="130" t="str">
        <f>IF($A23="","",VLOOKUP($A23,'Annex 2 EHV charges'!$D:$P,3,0))</f>
        <v>1574000303940
1574000303959</v>
      </c>
      <c r="D23" s="131" t="str">
        <f>IF($A23="","",VLOOKUP($A23,'Annex 2 EHV charges'!$D:$P,4,0))</f>
        <v>EHV Site Specific (LLFC 686 &amp; 766)</v>
      </c>
      <c r="E23" s="136">
        <f>IFERROR(IF(VLOOKUP($A23,'Annex 2 EHV charges'!$D:$P,10,FALSE)=0,0,VLOOKUP($A23,'Annex 2 EHV charges'!$D:$P,10,FALSE)),"")</f>
        <v>0</v>
      </c>
      <c r="F23" s="137">
        <f>IFERROR(IF(VLOOKUP($A23,'Annex 2 EHV charges'!$D:$P,11,FALSE)=0,0,VLOOKUP($A23,'Annex 2 EHV charges'!$D:$P,11,FALSE)),"")</f>
        <v>15815.85</v>
      </c>
      <c r="G23" s="138">
        <f>IFERROR(IF(VLOOKUP($A23,'Annex 2 EHV charges'!$D:$P,12,FALSE)=0,0,VLOOKUP($A23,'Annex 2 EHV charges'!$D:$P,12,FALSE)),"")</f>
        <v>0.05</v>
      </c>
      <c r="H23" s="138">
        <f>IFERROR(IF(VLOOKUP($A23,'Annex 2 EHV charges'!$D:$P,13,FALSE)=0,0,VLOOKUP($A23,'Annex 2 EHV charges'!$D:$P,13,FALSE)),"")</f>
        <v>0.05</v>
      </c>
    </row>
    <row r="24" spans="1:8" x14ac:dyDescent="0.25">
      <c r="A24" s="135">
        <f t="array" ref="A24">IFERROR(INDEX('Annex 2 EHV charges'!$D$10:$D$76, MATCH(0, IF(('Annex 2 EHV charges'!$D$10:$D$76=""),1, COUNTIF(A$4:$A23, 'Annex 2 EHV charges'!$D$10:$D$76)), 0)),"")</f>
        <v>767</v>
      </c>
      <c r="B24" s="129">
        <f>IF($A24="","",VLOOKUP($A24,'Annex 2 EHV charges'!$D:$P,2,0))</f>
        <v>767</v>
      </c>
      <c r="C24" s="130">
        <f>IF($A24="","",VLOOKUP($A24,'Annex 2 EHV charges'!$D:$P,3,0))</f>
        <v>1574000309384</v>
      </c>
      <c r="D24" s="131" t="str">
        <f>IF($A24="","",VLOOKUP($A24,'Annex 2 EHV charges'!$D:$P,4,0))</f>
        <v>EHV Site Specific (LLFC 688 &amp; 767)</v>
      </c>
      <c r="E24" s="136">
        <f>IFERROR(IF(VLOOKUP($A24,'Annex 2 EHV charges'!$D:$P,10,FALSE)=0,0,VLOOKUP($A24,'Annex 2 EHV charges'!$D:$P,10,FALSE)),"")</f>
        <v>0</v>
      </c>
      <c r="F24" s="137">
        <f>IFERROR(IF(VLOOKUP($A24,'Annex 2 EHV charges'!$D:$P,11,FALSE)=0,0,VLOOKUP($A24,'Annex 2 EHV charges'!$D:$P,11,FALSE)),"")</f>
        <v>734.61</v>
      </c>
      <c r="G24" s="138">
        <f>IFERROR(IF(VLOOKUP($A24,'Annex 2 EHV charges'!$D:$P,12,FALSE)=0,0,VLOOKUP($A24,'Annex 2 EHV charges'!$D:$P,12,FALSE)),"")</f>
        <v>0.05</v>
      </c>
      <c r="H24" s="138">
        <f>IFERROR(IF(VLOOKUP($A24,'Annex 2 EHV charges'!$D:$P,13,FALSE)=0,0,VLOOKUP($A24,'Annex 2 EHV charges'!$D:$P,13,FALSE)),"")</f>
        <v>0.05</v>
      </c>
    </row>
    <row r="25" spans="1:8" x14ac:dyDescent="0.25">
      <c r="A25" s="135">
        <f t="array" ref="A25">IFERROR(INDEX('Annex 2 EHV charges'!$D$10:$D$76, MATCH(0, IF(('Annex 2 EHV charges'!$D$10:$D$76=""),1, COUNTIF(A$4:$A24, 'Annex 2 EHV charges'!$D$10:$D$76)), 0)),"")</f>
        <v>768</v>
      </c>
      <c r="B25" s="129">
        <f>IF($A25="","",VLOOKUP($A25,'Annex 2 EHV charges'!$D:$P,2,0))</f>
        <v>768</v>
      </c>
      <c r="C25" s="130">
        <f>IF($A25="","",VLOOKUP($A25,'Annex 2 EHV charges'!$D:$P,3,0))</f>
        <v>1574000309375</v>
      </c>
      <c r="D25" s="131" t="str">
        <f>IF($A25="","",VLOOKUP($A25,'Annex 2 EHV charges'!$D:$P,4,0))</f>
        <v>EHV Site Specific (LLFC 689 &amp; 768)</v>
      </c>
      <c r="E25" s="136">
        <f>IFERROR(IF(VLOOKUP($A25,'Annex 2 EHV charges'!$D:$P,10,FALSE)=0,0,VLOOKUP($A25,'Annex 2 EHV charges'!$D:$P,10,FALSE)),"")</f>
        <v>0</v>
      </c>
      <c r="F25" s="137">
        <f>IFERROR(IF(VLOOKUP($A25,'Annex 2 EHV charges'!$D:$P,11,FALSE)=0,0,VLOOKUP($A25,'Annex 2 EHV charges'!$D:$P,11,FALSE)),"")</f>
        <v>2992.54</v>
      </c>
      <c r="G25" s="138">
        <f>IFERROR(IF(VLOOKUP($A25,'Annex 2 EHV charges'!$D:$P,12,FALSE)=0,0,VLOOKUP($A25,'Annex 2 EHV charges'!$D:$P,12,FALSE)),"")</f>
        <v>0.05</v>
      </c>
      <c r="H25" s="138">
        <f>IFERROR(IF(VLOOKUP($A25,'Annex 2 EHV charges'!$D:$P,13,FALSE)=0,0,VLOOKUP($A25,'Annex 2 EHV charges'!$D:$P,13,FALSE)),"")</f>
        <v>0.05</v>
      </c>
    </row>
    <row r="26" spans="1:8" x14ac:dyDescent="0.25">
      <c r="A26" s="135">
        <f t="array" ref="A26">IFERROR(INDEX('Annex 2 EHV charges'!$D$10:$D$76, MATCH(0, IF(('Annex 2 EHV charges'!$D$10:$D$76=""),1, COUNTIF(A$4:$A25, 'Annex 2 EHV charges'!$D$10:$D$76)), 0)),"")</f>
        <v>782</v>
      </c>
      <c r="B26" s="129">
        <f>IF($A26="","",VLOOKUP($A26,'Annex 2 EHV charges'!$D:$P,2,0))</f>
        <v>782</v>
      </c>
      <c r="C26" s="130">
        <f>IF($A26="","",VLOOKUP($A26,'Annex 2 EHV charges'!$D:$P,3,0))</f>
        <v>1574000306374</v>
      </c>
      <c r="D26" s="131" t="str">
        <f>IF($A26="","",VLOOKUP($A26,'Annex 2 EHV charges'!$D:$P,4,0))</f>
        <v>EHV Site Specific (LLFC 690 &amp; 782)</v>
      </c>
      <c r="E26" s="136">
        <f>IFERROR(IF(VLOOKUP($A26,'Annex 2 EHV charges'!$D:$P,10,FALSE)=0,0,VLOOKUP($A26,'Annex 2 EHV charges'!$D:$P,10,FALSE)),"")</f>
        <v>0</v>
      </c>
      <c r="F26" s="137">
        <f>IFERROR(IF(VLOOKUP($A26,'Annex 2 EHV charges'!$D:$P,11,FALSE)=0,0,VLOOKUP($A26,'Annex 2 EHV charges'!$D:$P,11,FALSE)),"")</f>
        <v>1103.3800000000001</v>
      </c>
      <c r="G26" s="138">
        <f>IFERROR(IF(VLOOKUP($A26,'Annex 2 EHV charges'!$D:$P,12,FALSE)=0,0,VLOOKUP($A26,'Annex 2 EHV charges'!$D:$P,12,FALSE)),"")</f>
        <v>0.05</v>
      </c>
      <c r="H26" s="138">
        <f>IFERROR(IF(VLOOKUP($A26,'Annex 2 EHV charges'!$D:$P,13,FALSE)=0,0,VLOOKUP($A26,'Annex 2 EHV charges'!$D:$P,13,FALSE)),"")</f>
        <v>0.05</v>
      </c>
    </row>
    <row r="27" spans="1:8" x14ac:dyDescent="0.25">
      <c r="A27" s="135">
        <f t="array" ref="A27">IFERROR(INDEX('Annex 2 EHV charges'!$D$10:$D$76, MATCH(0, IF(('Annex 2 EHV charges'!$D$10:$D$76=""),1, COUNTIF(A$4:$A26, 'Annex 2 EHV charges'!$D$10:$D$76)), 0)),"")</f>
        <v>783</v>
      </c>
      <c r="B27" s="129">
        <f>IF($A27="","",VLOOKUP($A27,'Annex 2 EHV charges'!$D:$P,2,0))</f>
        <v>783</v>
      </c>
      <c r="C27" s="130">
        <f>IF($A27="","",VLOOKUP($A27,'Annex 2 EHV charges'!$D:$P,3,0))</f>
        <v>1574000307917</v>
      </c>
      <c r="D27" s="131" t="str">
        <f>IF($A27="","",VLOOKUP($A27,'Annex 2 EHV charges'!$D:$P,4,0))</f>
        <v>EHV Site Specific (LLFC 540 &amp; 783)</v>
      </c>
      <c r="E27" s="136">
        <f>IFERROR(IF(VLOOKUP($A27,'Annex 2 EHV charges'!$D:$P,10,FALSE)=0,0,VLOOKUP($A27,'Annex 2 EHV charges'!$D:$P,10,FALSE)),"")</f>
        <v>-4.1000000000000002E-2</v>
      </c>
      <c r="F27" s="137">
        <f>IFERROR(IF(VLOOKUP($A27,'Annex 2 EHV charges'!$D:$P,11,FALSE)=0,0,VLOOKUP($A27,'Annex 2 EHV charges'!$D:$P,11,FALSE)),"")</f>
        <v>587.62</v>
      </c>
      <c r="G27" s="138">
        <f>IFERROR(IF(VLOOKUP($A27,'Annex 2 EHV charges'!$D:$P,12,FALSE)=0,0,VLOOKUP($A27,'Annex 2 EHV charges'!$D:$P,12,FALSE)),"")</f>
        <v>0.05</v>
      </c>
      <c r="H27" s="138">
        <f>IFERROR(IF(VLOOKUP($A27,'Annex 2 EHV charges'!$D:$P,13,FALSE)=0,0,VLOOKUP($A27,'Annex 2 EHV charges'!$D:$P,13,FALSE)),"")</f>
        <v>0.05</v>
      </c>
    </row>
    <row r="28" spans="1:8" x14ac:dyDescent="0.25">
      <c r="A28" s="135">
        <f t="array" ref="A28">IFERROR(INDEX('Annex 2 EHV charges'!$D$10:$D$76, MATCH(0, IF(('Annex 2 EHV charges'!$D$10:$D$76=""),1, COUNTIF(A$4:$A27, 'Annex 2 EHV charges'!$D$10:$D$76)), 0)),"")</f>
        <v>784</v>
      </c>
      <c r="B28" s="129">
        <f>IF($A28="","",VLOOKUP($A28,'Annex 2 EHV charges'!$D:$P,2,0))</f>
        <v>784</v>
      </c>
      <c r="C28" s="130">
        <f>IF($A28="","",VLOOKUP($A28,'Annex 2 EHV charges'!$D:$P,3,0))</f>
        <v>1574000308405</v>
      </c>
      <c r="D28" s="131" t="str">
        <f>IF($A28="","",VLOOKUP($A28,'Annex 2 EHV charges'!$D:$P,4,0))</f>
        <v>EHV Site Specific (LLFC 541 &amp; 784)</v>
      </c>
      <c r="E28" s="136">
        <f>IFERROR(IF(VLOOKUP($A28,'Annex 2 EHV charges'!$D:$P,10,FALSE)=0,0,VLOOKUP($A28,'Annex 2 EHV charges'!$D:$P,10,FALSE)),"")</f>
        <v>-0.997</v>
      </c>
      <c r="F28" s="137">
        <f>IFERROR(IF(VLOOKUP($A28,'Annex 2 EHV charges'!$D:$P,11,FALSE)=0,0,VLOOKUP($A28,'Annex 2 EHV charges'!$D:$P,11,FALSE)),"")</f>
        <v>2457.92</v>
      </c>
      <c r="G28" s="138">
        <f>IFERROR(IF(VLOOKUP($A28,'Annex 2 EHV charges'!$D:$P,12,FALSE)=0,0,VLOOKUP($A28,'Annex 2 EHV charges'!$D:$P,12,FALSE)),"")</f>
        <v>0.05</v>
      </c>
      <c r="H28" s="138">
        <f>IFERROR(IF(VLOOKUP($A28,'Annex 2 EHV charges'!$D:$P,13,FALSE)=0,0,VLOOKUP($A28,'Annex 2 EHV charges'!$D:$P,13,FALSE)),"")</f>
        <v>0.05</v>
      </c>
    </row>
    <row r="29" spans="1:8" x14ac:dyDescent="0.25">
      <c r="A29" s="135">
        <f t="array" ref="A29">IFERROR(INDEX('Annex 2 EHV charges'!$D$10:$D$76, MATCH(0, IF(('Annex 2 EHV charges'!$D$10:$D$76=""),1, COUNTIF(A$4:$A28, 'Annex 2 EHV charges'!$D$10:$D$76)), 0)),"")</f>
        <v>785</v>
      </c>
      <c r="B29" s="129">
        <f>IF($A29="","",VLOOKUP($A29,'Annex 2 EHV charges'!$D:$P,2,0))</f>
        <v>785</v>
      </c>
      <c r="C29" s="130">
        <f>IF($A29="","",VLOOKUP($A29,'Annex 2 EHV charges'!$D:$P,3,0))</f>
        <v>1574000315040</v>
      </c>
      <c r="D29" s="131" t="str">
        <f>IF($A29="","",VLOOKUP($A29,'Annex 2 EHV charges'!$D:$P,4,0))</f>
        <v>EHV Site Specific (LLFC 542 &amp; 785)</v>
      </c>
      <c r="E29" s="136">
        <f>IFERROR(IF(VLOOKUP($A29,'Annex 2 EHV charges'!$D:$P,10,FALSE)=0,0,VLOOKUP($A29,'Annex 2 EHV charges'!$D:$P,10,FALSE)),"")</f>
        <v>0</v>
      </c>
      <c r="F29" s="137">
        <f>IFERROR(IF(VLOOKUP($A29,'Annex 2 EHV charges'!$D:$P,11,FALSE)=0,0,VLOOKUP($A29,'Annex 2 EHV charges'!$D:$P,11,FALSE)),"")</f>
        <v>441.51</v>
      </c>
      <c r="G29" s="138">
        <f>IFERROR(IF(VLOOKUP($A29,'Annex 2 EHV charges'!$D:$P,12,FALSE)=0,0,VLOOKUP($A29,'Annex 2 EHV charges'!$D:$P,12,FALSE)),"")</f>
        <v>0.05</v>
      </c>
      <c r="H29" s="138">
        <f>IFERROR(IF(VLOOKUP($A29,'Annex 2 EHV charges'!$D:$P,13,FALSE)=0,0,VLOOKUP($A29,'Annex 2 EHV charges'!$D:$P,13,FALSE)),"")</f>
        <v>0.05</v>
      </c>
    </row>
    <row r="30" spans="1:8" x14ac:dyDescent="0.25">
      <c r="A30" s="135">
        <f t="array" ref="A30">IFERROR(INDEX('Annex 2 EHV charges'!$D$10:$D$76, MATCH(0, IF(('Annex 2 EHV charges'!$D$10:$D$76=""),1, COUNTIF(A$4:$A29, 'Annex 2 EHV charges'!$D$10:$D$76)), 0)),"")</f>
        <v>787</v>
      </c>
      <c r="B30" s="129">
        <f>IF($A30="","",VLOOKUP($A30,'Annex 2 EHV charges'!$D:$P,2,0))</f>
        <v>787</v>
      </c>
      <c r="C30" s="130">
        <f>IF($A30="","",VLOOKUP($A30,'Annex 2 EHV charges'!$D:$P,3,0))</f>
        <v>1574000324470</v>
      </c>
      <c r="D30" s="131" t="str">
        <f>IF($A30="","",VLOOKUP($A30,'Annex 2 EHV charges'!$D:$P,4,0))</f>
        <v>EHV Site Specific (LLFC 547 &amp; 787)</v>
      </c>
      <c r="E30" s="136">
        <f>IFERROR(IF(VLOOKUP($A30,'Annex 2 EHV charges'!$D:$P,10,FALSE)=0,0,VLOOKUP($A30,'Annex 2 EHV charges'!$D:$P,10,FALSE)),"")</f>
        <v>0</v>
      </c>
      <c r="F30" s="137">
        <f>IFERROR(IF(VLOOKUP($A30,'Annex 2 EHV charges'!$D:$P,11,FALSE)=0,0,VLOOKUP($A30,'Annex 2 EHV charges'!$D:$P,11,FALSE)),"")</f>
        <v>1030.71</v>
      </c>
      <c r="G30" s="138">
        <f>IFERROR(IF(VLOOKUP($A30,'Annex 2 EHV charges'!$D:$P,12,FALSE)=0,0,VLOOKUP($A30,'Annex 2 EHV charges'!$D:$P,12,FALSE)),"")</f>
        <v>0.05</v>
      </c>
      <c r="H30" s="138">
        <f>IFERROR(IF(VLOOKUP($A30,'Annex 2 EHV charges'!$D:$P,13,FALSE)=0,0,VLOOKUP($A30,'Annex 2 EHV charges'!$D:$P,13,FALSE)),"")</f>
        <v>0.05</v>
      </c>
    </row>
    <row r="31" spans="1:8" x14ac:dyDescent="0.25">
      <c r="A31" s="135">
        <f t="array" ref="A31">IFERROR(INDEX('Annex 2 EHV charges'!$D$10:$D$76, MATCH(0, IF(('Annex 2 EHV charges'!$D$10:$D$76=""),1, COUNTIF(A$4:$A30, 'Annex 2 EHV charges'!$D$10:$D$76)), 0)),"")</f>
        <v>788</v>
      </c>
      <c r="B31" s="129">
        <f>IF($A31="","",VLOOKUP($A31,'Annex 2 EHV charges'!$D:$P,2,0))</f>
        <v>788</v>
      </c>
      <c r="C31" s="130">
        <f>IF($A31="","",VLOOKUP($A31,'Annex 2 EHV charges'!$D:$P,3,0))</f>
        <v>1574000324461</v>
      </c>
      <c r="D31" s="131" t="str">
        <f>IF($A31="","",VLOOKUP($A31,'Annex 2 EHV charges'!$D:$P,4,0))</f>
        <v>EHV Site Specific (LLFC 548 &amp; 788)</v>
      </c>
      <c r="E31" s="136">
        <f>IFERROR(IF(VLOOKUP($A31,'Annex 2 EHV charges'!$D:$P,10,FALSE)=0,0,VLOOKUP($A31,'Annex 2 EHV charges'!$D:$P,10,FALSE)),"")</f>
        <v>0</v>
      </c>
      <c r="F31" s="137">
        <f>IFERROR(IF(VLOOKUP($A31,'Annex 2 EHV charges'!$D:$P,11,FALSE)=0,0,VLOOKUP($A31,'Annex 2 EHV charges'!$D:$P,11,FALSE)),"")</f>
        <v>4872.68</v>
      </c>
      <c r="G31" s="138">
        <f>IFERROR(IF(VLOOKUP($A31,'Annex 2 EHV charges'!$D:$P,12,FALSE)=0,0,VLOOKUP($A31,'Annex 2 EHV charges'!$D:$P,12,FALSE)),"")</f>
        <v>0.05</v>
      </c>
      <c r="H31" s="138">
        <f>IFERROR(IF(VLOOKUP($A31,'Annex 2 EHV charges'!$D:$P,13,FALSE)=0,0,VLOOKUP($A31,'Annex 2 EHV charges'!$D:$P,13,FALSE)),"")</f>
        <v>0.05</v>
      </c>
    </row>
    <row r="32" spans="1:8" x14ac:dyDescent="0.25">
      <c r="A32" s="135">
        <f t="array" ref="A32">IFERROR(INDEX('Annex 2 EHV charges'!$D$10:$D$76, MATCH(0, IF(('Annex 2 EHV charges'!$D$10:$D$76=""),1, COUNTIF(A$4:$A31, 'Annex 2 EHV charges'!$D$10:$D$76)), 0)),"")</f>
        <v>789</v>
      </c>
      <c r="B32" s="129">
        <f>IF($A32="","",VLOOKUP($A32,'Annex 2 EHV charges'!$D:$P,2,0))</f>
        <v>789</v>
      </c>
      <c r="C32" s="130">
        <f>IF($A32="","",VLOOKUP($A32,'Annex 2 EHV charges'!$D:$P,3,0))</f>
        <v>1574000327286</v>
      </c>
      <c r="D32" s="131" t="str">
        <f>IF($A32="","",VLOOKUP($A32,'Annex 2 EHV charges'!$D:$P,4,0))</f>
        <v>EHV Site Specific (LLFC 549 &amp; 789)</v>
      </c>
      <c r="E32" s="136">
        <f>IFERROR(IF(VLOOKUP($A32,'Annex 2 EHV charges'!$D:$P,10,FALSE)=0,0,VLOOKUP($A32,'Annex 2 EHV charges'!$D:$P,10,FALSE)),"")</f>
        <v>0</v>
      </c>
      <c r="F32" s="137">
        <f>IFERROR(IF(VLOOKUP($A32,'Annex 2 EHV charges'!$D:$P,11,FALSE)=0,0,VLOOKUP($A32,'Annex 2 EHV charges'!$D:$P,11,FALSE)),"")</f>
        <v>19930.150000000001</v>
      </c>
      <c r="G32" s="138">
        <f>IFERROR(IF(VLOOKUP($A32,'Annex 2 EHV charges'!$D:$P,12,FALSE)=0,0,VLOOKUP($A32,'Annex 2 EHV charges'!$D:$P,12,FALSE)),"")</f>
        <v>0.05</v>
      </c>
      <c r="H32" s="138">
        <f>IFERROR(IF(VLOOKUP($A32,'Annex 2 EHV charges'!$D:$P,13,FALSE)=0,0,VLOOKUP($A32,'Annex 2 EHV charges'!$D:$P,13,FALSE)),"")</f>
        <v>0.05</v>
      </c>
    </row>
    <row r="33" spans="1:8" x14ac:dyDescent="0.25">
      <c r="A33" s="135">
        <f t="array" ref="A33">IFERROR(INDEX('Annex 2 EHV charges'!$D$10:$D$76, MATCH(0, IF(('Annex 2 EHV charges'!$D$10:$D$76=""),1, COUNTIF(A$4:$A32, 'Annex 2 EHV charges'!$D$10:$D$76)), 0)),"")</f>
        <v>806</v>
      </c>
      <c r="B33" s="129">
        <f>IF($A33="","",VLOOKUP($A33,'Annex 2 EHV charges'!$D:$P,2,0))</f>
        <v>806</v>
      </c>
      <c r="C33" s="130" t="str">
        <f>IF($A33="","",VLOOKUP($A33,'Annex 2 EHV charges'!$D:$P,3,0))</f>
        <v>MSID_7333</v>
      </c>
      <c r="D33" s="131" t="str">
        <f>IF($A33="","",VLOOKUP($A33,'Annex 2 EHV charges'!$D:$P,4,0))</f>
        <v>EHV Site Specific (LLFC 560 &amp; 806)</v>
      </c>
      <c r="E33" s="136">
        <f>IFERROR(IF(VLOOKUP($A33,'Annex 2 EHV charges'!$D:$P,10,FALSE)=0,0,VLOOKUP($A33,'Annex 2 EHV charges'!$D:$P,10,FALSE)),"")</f>
        <v>0</v>
      </c>
      <c r="F33" s="137">
        <f>IFERROR(IF(VLOOKUP($A33,'Annex 2 EHV charges'!$D:$P,11,FALSE)=0,0,VLOOKUP($A33,'Annex 2 EHV charges'!$D:$P,11,FALSE)),"")</f>
        <v>1559.85</v>
      </c>
      <c r="G33" s="138">
        <f>IFERROR(IF(VLOOKUP($A33,'Annex 2 EHV charges'!$D:$P,12,FALSE)=0,0,VLOOKUP($A33,'Annex 2 EHV charges'!$D:$P,12,FALSE)),"")</f>
        <v>0.05</v>
      </c>
      <c r="H33" s="138">
        <f>IFERROR(IF(VLOOKUP($A33,'Annex 2 EHV charges'!$D:$P,13,FALSE)=0,0,VLOOKUP($A33,'Annex 2 EHV charges'!$D:$P,13,FALSE)),"")</f>
        <v>0.05</v>
      </c>
    </row>
    <row r="34" spans="1:8" x14ac:dyDescent="0.25">
      <c r="A34" s="135">
        <f t="array" ref="A34">IFERROR(INDEX('Annex 2 EHV charges'!$D$10:$D$76, MATCH(0, IF(('Annex 2 EHV charges'!$D$10:$D$76=""),1, COUNTIF(A$4:$A33, 'Annex 2 EHV charges'!$D$10:$D$76)), 0)),"")</f>
        <v>807</v>
      </c>
      <c r="B34" s="129">
        <f>IF($A34="","",VLOOKUP($A34,'Annex 2 EHV charges'!$D:$P,2,0))</f>
        <v>807</v>
      </c>
      <c r="C34" s="130">
        <f>IF($A34="","",VLOOKUP($A34,'Annex 2 EHV charges'!$D:$P,3,0))</f>
        <v>1574000328420</v>
      </c>
      <c r="D34" s="131" t="str">
        <f>IF($A34="","",VLOOKUP($A34,'Annex 2 EHV charges'!$D:$P,4,0))</f>
        <v>EHV Site Specific (LLFC 561 &amp; 807)</v>
      </c>
      <c r="E34" s="136">
        <f>IFERROR(IF(VLOOKUP($A34,'Annex 2 EHV charges'!$D:$P,10,FALSE)=0,0,VLOOKUP($A34,'Annex 2 EHV charges'!$D:$P,10,FALSE)),"")</f>
        <v>0</v>
      </c>
      <c r="F34" s="137">
        <f>IFERROR(IF(VLOOKUP($A34,'Annex 2 EHV charges'!$D:$P,11,FALSE)=0,0,VLOOKUP($A34,'Annex 2 EHV charges'!$D:$P,11,FALSE)),"")</f>
        <v>11879.88</v>
      </c>
      <c r="G34" s="138">
        <f>IFERROR(IF(VLOOKUP($A34,'Annex 2 EHV charges'!$D:$P,12,FALSE)=0,0,VLOOKUP($A34,'Annex 2 EHV charges'!$D:$P,12,FALSE)),"")</f>
        <v>0.05</v>
      </c>
      <c r="H34" s="138">
        <f>IFERROR(IF(VLOOKUP($A34,'Annex 2 EHV charges'!$D:$P,13,FALSE)=0,0,VLOOKUP($A34,'Annex 2 EHV charges'!$D:$P,13,FALSE)),"")</f>
        <v>0.05</v>
      </c>
    </row>
    <row r="35" spans="1:8" x14ac:dyDescent="0.25">
      <c r="A35" s="135">
        <f t="array" ref="A35">IFERROR(INDEX('Annex 2 EHV charges'!$D$10:$D$76, MATCH(0, IF(('Annex 2 EHV charges'!$D$10:$D$76=""),1, COUNTIF(A$4:$A34, 'Annex 2 EHV charges'!$D$10:$D$76)), 0)),"")</f>
        <v>802</v>
      </c>
      <c r="B35" s="129">
        <f>IF($A35="","",VLOOKUP($A35,'Annex 2 EHV charges'!$D:$P,2,0))</f>
        <v>802</v>
      </c>
      <c r="C35" s="130">
        <f>IF($A35="","",VLOOKUP($A35,'Annex 2 EHV charges'!$D:$P,3,0))</f>
        <v>1574000324790</v>
      </c>
      <c r="D35" s="131" t="str">
        <f>IF($A35="","",VLOOKUP($A35,'Annex 2 EHV charges'!$D:$P,4,0))</f>
        <v>EHV Site Specific (LLFC 563 &amp; 802)</v>
      </c>
      <c r="E35" s="136">
        <f>IFERROR(IF(VLOOKUP($A35,'Annex 2 EHV charges'!$D:$P,10,FALSE)=0,0,VLOOKUP($A35,'Annex 2 EHV charges'!$D:$P,10,FALSE)),"")</f>
        <v>0</v>
      </c>
      <c r="F35" s="137">
        <f>IFERROR(IF(VLOOKUP($A35,'Annex 2 EHV charges'!$D:$P,11,FALSE)=0,0,VLOOKUP($A35,'Annex 2 EHV charges'!$D:$P,11,FALSE)),"")</f>
        <v>145.59</v>
      </c>
      <c r="G35" s="138">
        <f>IFERROR(IF(VLOOKUP($A35,'Annex 2 EHV charges'!$D:$P,12,FALSE)=0,0,VLOOKUP($A35,'Annex 2 EHV charges'!$D:$P,12,FALSE)),"")</f>
        <v>0.05</v>
      </c>
      <c r="H35" s="138">
        <f>IFERROR(IF(VLOOKUP($A35,'Annex 2 EHV charges'!$D:$P,13,FALSE)=0,0,VLOOKUP($A35,'Annex 2 EHV charges'!$D:$P,13,FALSE)),"")</f>
        <v>0.05</v>
      </c>
    </row>
    <row r="36" spans="1:8" x14ac:dyDescent="0.25">
      <c r="A36" s="135">
        <f t="array" ref="A36">IFERROR(INDEX('Annex 2 EHV charges'!$D$10:$D$76, MATCH(0, IF(('Annex 2 EHV charges'!$D$10:$D$76=""),1, COUNTIF(A$4:$A35, 'Annex 2 EHV charges'!$D$10:$D$76)), 0)),"")</f>
        <v>769</v>
      </c>
      <c r="B36" s="129">
        <f>IF($A36="","",VLOOKUP($A36,'Annex 2 EHV charges'!$D:$P,2,0))</f>
        <v>769</v>
      </c>
      <c r="C36" s="130">
        <f>IF($A36="","",VLOOKUP($A36,'Annex 2 EHV charges'!$D:$P,3,0))</f>
        <v>1574000324781</v>
      </c>
      <c r="D36" s="131" t="str">
        <f>IF($A36="","",VLOOKUP($A36,'Annex 2 EHV charges'!$D:$P,4,0))</f>
        <v>EHV Site Specific (LLFC 562 &amp; 769)</v>
      </c>
      <c r="E36" s="136">
        <f>IFERROR(IF(VLOOKUP($A36,'Annex 2 EHV charges'!$D:$P,10,FALSE)=0,0,VLOOKUP($A36,'Annex 2 EHV charges'!$D:$P,10,FALSE)),"")</f>
        <v>0</v>
      </c>
      <c r="F36" s="137">
        <f>IFERROR(IF(VLOOKUP($A36,'Annex 2 EHV charges'!$D:$P,11,FALSE)=0,0,VLOOKUP($A36,'Annex 2 EHV charges'!$D:$P,11,FALSE)),"")</f>
        <v>145.59</v>
      </c>
      <c r="G36" s="138">
        <f>IFERROR(IF(VLOOKUP($A36,'Annex 2 EHV charges'!$D:$P,12,FALSE)=0,0,VLOOKUP($A36,'Annex 2 EHV charges'!$D:$P,12,FALSE)),"")</f>
        <v>0.05</v>
      </c>
      <c r="H36" s="138">
        <f>IFERROR(IF(VLOOKUP($A36,'Annex 2 EHV charges'!$D:$P,13,FALSE)=0,0,VLOOKUP($A36,'Annex 2 EHV charges'!$D:$P,13,FALSE)),"")</f>
        <v>0.05</v>
      </c>
    </row>
    <row r="37" spans="1:8" x14ac:dyDescent="0.25">
      <c r="A37" s="135">
        <f t="array" ref="A37">IFERROR(INDEX('Annex 2 EHV charges'!$D$10:$D$76, MATCH(0, IF(('Annex 2 EHV charges'!$D$10:$D$76=""),1, COUNTIF(A$4:$A36, 'Annex 2 EHV charges'!$D$10:$D$76)), 0)),"")</f>
        <v>803</v>
      </c>
      <c r="B37" s="129">
        <f>IF($A37="","",VLOOKUP($A37,'Annex 2 EHV charges'!$D:$P,2,0))</f>
        <v>803</v>
      </c>
      <c r="C37" s="130" t="str">
        <f>IF($A37="","",VLOOKUP($A37,'Annex 2 EHV charges'!$D:$P,3,0))</f>
        <v>MSID_7354</v>
      </c>
      <c r="D37" s="131" t="str">
        <f>IF($A37="","",VLOOKUP($A37,'Annex 2 EHV charges'!$D:$P,4,0))</f>
        <v>EHV Site Specific (LLFC 564 &amp; 803)</v>
      </c>
      <c r="E37" s="136">
        <f>IFERROR(IF(VLOOKUP($A37,'Annex 2 EHV charges'!$D:$P,10,FALSE)=0,0,VLOOKUP($A37,'Annex 2 EHV charges'!$D:$P,10,FALSE)),"")</f>
        <v>-1E-3</v>
      </c>
      <c r="F37" s="137">
        <f>IFERROR(IF(VLOOKUP($A37,'Annex 2 EHV charges'!$D:$P,11,FALSE)=0,0,VLOOKUP($A37,'Annex 2 EHV charges'!$D:$P,11,FALSE)),"")</f>
        <v>285.95999999999998</v>
      </c>
      <c r="G37" s="138">
        <f>IFERROR(IF(VLOOKUP($A37,'Annex 2 EHV charges'!$D:$P,12,FALSE)=0,0,VLOOKUP($A37,'Annex 2 EHV charges'!$D:$P,12,FALSE)),"")</f>
        <v>0.05</v>
      </c>
      <c r="H37" s="138">
        <f>IFERROR(IF(VLOOKUP($A37,'Annex 2 EHV charges'!$D:$P,13,FALSE)=0,0,VLOOKUP($A37,'Annex 2 EHV charges'!$D:$P,13,FALSE)),"")</f>
        <v>0.05</v>
      </c>
    </row>
    <row r="38" spans="1:8" x14ac:dyDescent="0.25">
      <c r="A38" s="135">
        <f t="array" ref="A38">IFERROR(INDEX('Annex 2 EHV charges'!$D$10:$D$76, MATCH(0, IF(('Annex 2 EHV charges'!$D$10:$D$76=""),1, COUNTIF(A$4:$A37, 'Annex 2 EHV charges'!$D$10:$D$76)), 0)),"")</f>
        <v>805</v>
      </c>
      <c r="B38" s="129">
        <f>IF($A38="","",VLOOKUP($A38,'Annex 2 EHV charges'!$D:$P,2,0))</f>
        <v>805</v>
      </c>
      <c r="C38" s="130">
        <f>IF($A38="","",VLOOKUP($A38,'Annex 2 EHV charges'!$D:$P,3,0))</f>
        <v>1574000327505</v>
      </c>
      <c r="D38" s="131" t="str">
        <f>IF($A38="","",VLOOKUP($A38,'Annex 2 EHV charges'!$D:$P,4,0))</f>
        <v>EHV Site Specific (LLFC 565 &amp; 805)</v>
      </c>
      <c r="E38" s="136">
        <f>IFERROR(IF(VLOOKUP($A38,'Annex 2 EHV charges'!$D:$P,10,FALSE)=0,0,VLOOKUP($A38,'Annex 2 EHV charges'!$D:$P,10,FALSE)),"")</f>
        <v>-0.13200000000000001</v>
      </c>
      <c r="F38" s="137">
        <f>IFERROR(IF(VLOOKUP($A38,'Annex 2 EHV charges'!$D:$P,11,FALSE)=0,0,VLOOKUP($A38,'Annex 2 EHV charges'!$D:$P,11,FALSE)),"")</f>
        <v>583.45000000000005</v>
      </c>
      <c r="G38" s="138">
        <f>IFERROR(IF(VLOOKUP($A38,'Annex 2 EHV charges'!$D:$P,12,FALSE)=0,0,VLOOKUP($A38,'Annex 2 EHV charges'!$D:$P,12,FALSE)),"")</f>
        <v>0.05</v>
      </c>
      <c r="H38" s="138">
        <f>IFERROR(IF(VLOOKUP($A38,'Annex 2 EHV charges'!$D:$P,13,FALSE)=0,0,VLOOKUP($A38,'Annex 2 EHV charges'!$D:$P,13,FALSE)),"")</f>
        <v>0.05</v>
      </c>
    </row>
    <row r="39" spans="1:8" x14ac:dyDescent="0.25">
      <c r="A39" s="135">
        <f t="array" ref="A39">IFERROR(INDEX('Annex 2 EHV charges'!$D$10:$D$76, MATCH(0, IF(('Annex 2 EHV charges'!$D$10:$D$76=""),1, COUNTIF(A$4:$A38, 'Annex 2 EHV charges'!$D$10:$D$76)), 0)),"")</f>
        <v>809</v>
      </c>
      <c r="B39" s="129">
        <f>IF($A39="","",VLOOKUP($A39,'Annex 2 EHV charges'!$D:$P,2,0))</f>
        <v>809</v>
      </c>
      <c r="C39" s="130">
        <f>IF($A39="","",VLOOKUP($A39,'Annex 2 EHV charges'!$D:$P,3,0))</f>
        <v>1574000328810</v>
      </c>
      <c r="D39" s="131" t="str">
        <f>IF($A39="","",VLOOKUP($A39,'Annex 2 EHV charges'!$D:$P,4,0))</f>
        <v>EHV Site Specific (LLFC 567 &amp; 809)</v>
      </c>
      <c r="E39" s="136">
        <f>IFERROR(IF(VLOOKUP($A39,'Annex 2 EHV charges'!$D:$P,10,FALSE)=0,0,VLOOKUP($A39,'Annex 2 EHV charges'!$D:$P,10,FALSE)),"")</f>
        <v>0</v>
      </c>
      <c r="F39" s="137">
        <f>IFERROR(IF(VLOOKUP($A39,'Annex 2 EHV charges'!$D:$P,11,FALSE)=0,0,VLOOKUP($A39,'Annex 2 EHV charges'!$D:$P,11,FALSE)),"")</f>
        <v>698.52</v>
      </c>
      <c r="G39" s="138">
        <f>IFERROR(IF(VLOOKUP($A39,'Annex 2 EHV charges'!$D:$P,12,FALSE)=0,0,VLOOKUP($A39,'Annex 2 EHV charges'!$D:$P,12,FALSE)),"")</f>
        <v>0.05</v>
      </c>
      <c r="H39" s="138">
        <f>IFERROR(IF(VLOOKUP($A39,'Annex 2 EHV charges'!$D:$P,13,FALSE)=0,0,VLOOKUP($A39,'Annex 2 EHV charges'!$D:$P,13,FALSE)),"")</f>
        <v>0.05</v>
      </c>
    </row>
    <row r="40" spans="1:8" x14ac:dyDescent="0.25">
      <c r="A40" s="135">
        <f t="array" ref="A40">IFERROR(INDEX('Annex 2 EHV charges'!$D$10:$D$76, MATCH(0, IF(('Annex 2 EHV charges'!$D$10:$D$76=""),1, COUNTIF(A$4:$A39, 'Annex 2 EHV charges'!$D$10:$D$76)), 0)),"")</f>
        <v>808</v>
      </c>
      <c r="B40" s="129">
        <f>IF($A40="","",VLOOKUP($A40,'Annex 2 EHV charges'!$D:$P,2,0))</f>
        <v>808</v>
      </c>
      <c r="C40" s="130">
        <f>IF($A40="","",VLOOKUP($A40,'Annex 2 EHV charges'!$D:$P,3,0))</f>
        <v>1574000328094</v>
      </c>
      <c r="D40" s="131" t="str">
        <f>IF($A40="","",VLOOKUP($A40,'Annex 2 EHV charges'!$D:$P,4,0))</f>
        <v>EHV Site Specific (LLFC 566 &amp; 808)</v>
      </c>
      <c r="E40" s="136">
        <f>IFERROR(IF(VLOOKUP($A40,'Annex 2 EHV charges'!$D:$P,10,FALSE)=0,0,VLOOKUP($A40,'Annex 2 EHV charges'!$D:$P,10,FALSE)),"")</f>
        <v>-7.0000000000000001E-3</v>
      </c>
      <c r="F40" s="137">
        <f>IFERROR(IF(VLOOKUP($A40,'Annex 2 EHV charges'!$D:$P,11,FALSE)=0,0,VLOOKUP($A40,'Annex 2 EHV charges'!$D:$P,11,FALSE)),"")</f>
        <v>2068.62</v>
      </c>
      <c r="G40" s="138">
        <f>IFERROR(IF(VLOOKUP($A40,'Annex 2 EHV charges'!$D:$P,12,FALSE)=0,0,VLOOKUP($A40,'Annex 2 EHV charges'!$D:$P,12,FALSE)),"")</f>
        <v>0.05</v>
      </c>
      <c r="H40" s="138">
        <f>IFERROR(IF(VLOOKUP($A40,'Annex 2 EHV charges'!$D:$P,13,FALSE)=0,0,VLOOKUP($A40,'Annex 2 EHV charges'!$D:$P,13,FALSE)),"")</f>
        <v>0.05</v>
      </c>
    </row>
    <row r="41" spans="1:8" x14ac:dyDescent="0.25">
      <c r="A41" s="135">
        <f t="array" ref="A41">IFERROR(INDEX('Annex 2 EHV charges'!$D$10:$D$76, MATCH(0, IF(('Annex 2 EHV charges'!$D$10:$D$76=""),1, COUNTIF(A$4:$A40, 'Annex 2 EHV charges'!$D$10:$D$76)), 0)),"")</f>
        <v>810</v>
      </c>
      <c r="B41" s="129">
        <f>IF($A41="","",VLOOKUP($A41,'Annex 2 EHV charges'!$D:$P,2,0))</f>
        <v>810</v>
      </c>
      <c r="C41" s="130">
        <f>IF($A41="","",VLOOKUP($A41,'Annex 2 EHV charges'!$D:$P,3,0))</f>
        <v>1574000332338</v>
      </c>
      <c r="D41" s="131" t="str">
        <f>IF($A41="","",VLOOKUP($A41,'Annex 2 EHV charges'!$D:$P,4,0))</f>
        <v>EHV Site Specific (LLFC 569 &amp; 810)</v>
      </c>
      <c r="E41" s="136">
        <f>IFERROR(IF(VLOOKUP($A41,'Annex 2 EHV charges'!$D:$P,10,FALSE)=0,0,VLOOKUP($A41,'Annex 2 EHV charges'!$D:$P,10,FALSE)),"")</f>
        <v>-6.9000000000000006E-2</v>
      </c>
      <c r="F41" s="137">
        <f>IFERROR(IF(VLOOKUP($A41,'Annex 2 EHV charges'!$D:$P,11,FALSE)=0,0,VLOOKUP($A41,'Annex 2 EHV charges'!$D:$P,11,FALSE)),"")</f>
        <v>1004.18</v>
      </c>
      <c r="G41" s="138">
        <f>IFERROR(IF(VLOOKUP($A41,'Annex 2 EHV charges'!$D:$P,12,FALSE)=0,0,VLOOKUP($A41,'Annex 2 EHV charges'!$D:$P,12,FALSE)),"")</f>
        <v>0.05</v>
      </c>
      <c r="H41" s="138">
        <f>IFERROR(IF(VLOOKUP($A41,'Annex 2 EHV charges'!$D:$P,13,FALSE)=0,0,VLOOKUP($A41,'Annex 2 EHV charges'!$D:$P,13,FALSE)),"")</f>
        <v>0.05</v>
      </c>
    </row>
    <row r="42" spans="1:8" ht="27" x14ac:dyDescent="0.25">
      <c r="A42" s="135">
        <f t="array" ref="A42">IFERROR(INDEX('Annex 2 EHV charges'!$D$10:$D$76, MATCH(0, IF(('Annex 2 EHV charges'!$D$10:$D$76=""),1, COUNTIF(A$4:$A41, 'Annex 2 EHV charges'!$D$10:$D$76)), 0)),"")</f>
        <v>812</v>
      </c>
      <c r="B42" s="129">
        <f>IF($A42="","",VLOOKUP($A42,'Annex 2 EHV charges'!$D:$P,2,0))</f>
        <v>812</v>
      </c>
      <c r="C42" s="130" t="str">
        <f>IF($A42="","",VLOOKUP($A42,'Annex 2 EHV charges'!$D:$P,3,0))</f>
        <v>1574200335241
1574200335250</v>
      </c>
      <c r="D42" s="131" t="str">
        <f>IF($A42="","",VLOOKUP($A42,'Annex 2 EHV charges'!$D:$P,4,0))</f>
        <v>EHV Site Specific (LLFC 571 &amp; 812)</v>
      </c>
      <c r="E42" s="136">
        <f>IFERROR(IF(VLOOKUP($A42,'Annex 2 EHV charges'!$D:$P,10,FALSE)=0,0,VLOOKUP($A42,'Annex 2 EHV charges'!$D:$P,10,FALSE)),"")</f>
        <v>0</v>
      </c>
      <c r="F42" s="137">
        <f>IFERROR(IF(VLOOKUP($A42,'Annex 2 EHV charges'!$D:$P,11,FALSE)=0,0,VLOOKUP($A42,'Annex 2 EHV charges'!$D:$P,11,FALSE)),"")</f>
        <v>660.35</v>
      </c>
      <c r="G42" s="138">
        <f>IFERROR(IF(VLOOKUP($A42,'Annex 2 EHV charges'!$D:$P,12,FALSE)=0,0,VLOOKUP($A42,'Annex 2 EHV charges'!$D:$P,12,FALSE)),"")</f>
        <v>0.05</v>
      </c>
      <c r="H42" s="138">
        <f>IFERROR(IF(VLOOKUP($A42,'Annex 2 EHV charges'!$D:$P,13,FALSE)=0,0,VLOOKUP($A42,'Annex 2 EHV charges'!$D:$P,13,FALSE)),"")</f>
        <v>0.05</v>
      </c>
    </row>
    <row r="43" spans="1:8" x14ac:dyDescent="0.25">
      <c r="A43" s="135">
        <f t="array" ref="A43">IFERROR(INDEX('Annex 2 EHV charges'!$D$10:$D$76, MATCH(0, IF(('Annex 2 EHV charges'!$D$10:$D$76=""),1, COUNTIF(A$4:$A42, 'Annex 2 EHV charges'!$D$10:$D$76)), 0)),"")</f>
        <v>813</v>
      </c>
      <c r="B43" s="129">
        <f>IF($A43="","",VLOOKUP($A43,'Annex 2 EHV charges'!$D:$P,2,0))</f>
        <v>813</v>
      </c>
      <c r="C43" s="130" t="str">
        <f>IF($A43="","",VLOOKUP($A43,'Annex 2 EHV charges'!$D:$P,3,0))</f>
        <v>TBC</v>
      </c>
      <c r="D43" s="131" t="str">
        <f>IF($A43="","",VLOOKUP($A43,'Annex 2 EHV charges'!$D:$P,4,0))</f>
        <v>EHV Site Specific (LLFC 572 &amp; 813)</v>
      </c>
      <c r="E43" s="136">
        <f>IFERROR(IF(VLOOKUP($A43,'Annex 2 EHV charges'!$D:$P,10,FALSE)=0,0,VLOOKUP($A43,'Annex 2 EHV charges'!$D:$P,10,FALSE)),"")</f>
        <v>0</v>
      </c>
      <c r="F43" s="137">
        <f>IFERROR(IF(VLOOKUP($A43,'Annex 2 EHV charges'!$D:$P,11,FALSE)=0,0,VLOOKUP($A43,'Annex 2 EHV charges'!$D:$P,11,FALSE)),"")</f>
        <v>145.6</v>
      </c>
      <c r="G43" s="138">
        <f>IFERROR(IF(VLOOKUP($A43,'Annex 2 EHV charges'!$D:$P,12,FALSE)=0,0,VLOOKUP($A43,'Annex 2 EHV charges'!$D:$P,12,FALSE)),"")</f>
        <v>0.05</v>
      </c>
      <c r="H43" s="138">
        <f>IFERROR(IF(VLOOKUP($A43,'Annex 2 EHV charges'!$D:$P,13,FALSE)=0,0,VLOOKUP($A43,'Annex 2 EHV charges'!$D:$P,13,FALSE)),"")</f>
        <v>0.05</v>
      </c>
    </row>
    <row r="44" spans="1:8" x14ac:dyDescent="0.25">
      <c r="A44" s="135">
        <f t="array" ref="A44">IFERROR(INDEX('Annex 2 EHV charges'!$D$10:$D$76, MATCH(0, IF(('Annex 2 EHV charges'!$D$10:$D$76=""),1, COUNTIF(A$4:$A43, 'Annex 2 EHV charges'!$D$10:$D$76)), 0)),"")</f>
        <v>814</v>
      </c>
      <c r="B44" s="129">
        <f>IF($A44="","",VLOOKUP($A44,'Annex 2 EHV charges'!$D:$P,2,0))</f>
        <v>814</v>
      </c>
      <c r="C44" s="130">
        <f>IF($A44="","",VLOOKUP($A44,'Annex 2 EHV charges'!$D:$P,3,0))</f>
        <v>1574200338093</v>
      </c>
      <c r="D44" s="131" t="str">
        <f>IF($A44="","",VLOOKUP($A44,'Annex 2 EHV charges'!$D:$P,4,0))</f>
        <v>EHV Site Specific (LLFC 573 &amp; 814)</v>
      </c>
      <c r="E44" s="136">
        <f>IFERROR(IF(VLOOKUP($A44,'Annex 2 EHV charges'!$D:$P,10,FALSE)=0,0,VLOOKUP($A44,'Annex 2 EHV charges'!$D:$P,10,FALSE)),"")</f>
        <v>0</v>
      </c>
      <c r="F44" s="137">
        <f>IFERROR(IF(VLOOKUP($A44,'Annex 2 EHV charges'!$D:$P,11,FALSE)=0,0,VLOOKUP($A44,'Annex 2 EHV charges'!$D:$P,11,FALSE)),"")</f>
        <v>439.51</v>
      </c>
      <c r="G44" s="138">
        <f>IFERROR(IF(VLOOKUP($A44,'Annex 2 EHV charges'!$D:$P,12,FALSE)=0,0,VLOOKUP($A44,'Annex 2 EHV charges'!$D:$P,12,FALSE)),"")</f>
        <v>0.05</v>
      </c>
      <c r="H44" s="138">
        <f>IFERROR(IF(VLOOKUP($A44,'Annex 2 EHV charges'!$D:$P,13,FALSE)=0,0,VLOOKUP($A44,'Annex 2 EHV charges'!$D:$P,13,FALSE)),"")</f>
        <v>0.05</v>
      </c>
    </row>
    <row r="45" spans="1:8" x14ac:dyDescent="0.25">
      <c r="A45" s="135">
        <f t="array" ref="A45">IFERROR(INDEX('Annex 2 EHV charges'!$D$10:$D$76, MATCH(0, IF(('Annex 2 EHV charges'!$D$10:$D$76=""),1, COUNTIF(A$4:$A44, 'Annex 2 EHV charges'!$D$10:$D$76)), 0)),"")</f>
        <v>815</v>
      </c>
      <c r="B45" s="129">
        <f>IF($A45="","",VLOOKUP($A45,'Annex 2 EHV charges'!$D:$P,2,0))</f>
        <v>815</v>
      </c>
      <c r="C45" s="130">
        <f>IF($A45="","",VLOOKUP($A45,'Annex 2 EHV charges'!$D:$P,3,0))</f>
        <v>1574200341272</v>
      </c>
      <c r="D45" s="131" t="str">
        <f>IF($A45="","",VLOOKUP($A45,'Annex 2 EHV charges'!$D:$P,4,0))</f>
        <v>EHV Site Specific (LLFC 574 &amp; 815)</v>
      </c>
      <c r="E45" s="136">
        <f>IFERROR(IF(VLOOKUP($A45,'Annex 2 EHV charges'!$D:$P,10,FALSE)=0,0,VLOOKUP($A45,'Annex 2 EHV charges'!$D:$P,10,FALSE)),"")</f>
        <v>0</v>
      </c>
      <c r="F45" s="137">
        <f>IFERROR(IF(VLOOKUP($A45,'Annex 2 EHV charges'!$D:$P,11,FALSE)=0,0,VLOOKUP($A45,'Annex 2 EHV charges'!$D:$P,11,FALSE)),"")</f>
        <v>302.08999999999997</v>
      </c>
      <c r="G45" s="138">
        <f>IFERROR(IF(VLOOKUP($A45,'Annex 2 EHV charges'!$D:$P,12,FALSE)=0,0,VLOOKUP($A45,'Annex 2 EHV charges'!$D:$P,12,FALSE)),"")</f>
        <v>0.05</v>
      </c>
      <c r="H45" s="138">
        <f>IFERROR(IF(VLOOKUP($A45,'Annex 2 EHV charges'!$D:$P,13,FALSE)=0,0,VLOOKUP($A45,'Annex 2 EHV charges'!$D:$P,13,FALSE)),"")</f>
        <v>0.05</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4"/>
  <sheetViews>
    <sheetView zoomScaleNormal="100" zoomScaleSheetLayoutView="100" workbookViewId="0">
      <selection activeCell="A2" sqref="A2:J2"/>
    </sheetView>
  </sheetViews>
  <sheetFormatPr defaultColWidth="9.1796875" defaultRowHeight="13.5" x14ac:dyDescent="0.35"/>
  <cols>
    <col min="1" max="1" width="27.453125" style="143" customWidth="1"/>
    <col min="2" max="2" width="11" style="143" customWidth="1"/>
    <col min="3" max="3" width="9.1796875" style="143"/>
    <col min="4" max="10" width="16.54296875" style="143" customWidth="1"/>
    <col min="11" max="16384" width="9.1796875" style="143"/>
  </cols>
  <sheetData>
    <row r="1" spans="1:10" s="141" customFormat="1" ht="27.75" customHeight="1" x14ac:dyDescent="0.35">
      <c r="A1" s="139" t="s">
        <v>18</v>
      </c>
      <c r="B1" s="140"/>
      <c r="D1" s="140"/>
      <c r="E1" s="140"/>
      <c r="F1" s="140"/>
      <c r="G1" s="142"/>
      <c r="H1" s="143"/>
      <c r="I1" s="143"/>
    </row>
    <row r="2" spans="1:10" s="141" customFormat="1" ht="27" customHeight="1" x14ac:dyDescent="0.25">
      <c r="A2" s="232" t="str">
        <f>Overview!B4&amp; " - Effective from "&amp;Overview!D4&amp;" - "&amp;Overview!E4&amp;" LV and HV tariffs"</f>
        <v>Northern Powergrid (Northeast) Plc - Effective from 1 April 2023 - Final LV and HV tariffs</v>
      </c>
      <c r="B2" s="232"/>
      <c r="C2" s="232"/>
      <c r="D2" s="232"/>
      <c r="E2" s="232"/>
      <c r="F2" s="232"/>
      <c r="G2" s="232"/>
      <c r="H2" s="232"/>
      <c r="I2" s="232"/>
      <c r="J2" s="232"/>
    </row>
    <row r="3" spans="1:10" s="141" customFormat="1" ht="27" customHeight="1" x14ac:dyDescent="0.25">
      <c r="A3" s="248" t="s">
        <v>642</v>
      </c>
      <c r="B3" s="249"/>
      <c r="C3" s="249"/>
      <c r="D3" s="249"/>
      <c r="E3" s="249"/>
      <c r="F3" s="249"/>
      <c r="G3" s="249"/>
      <c r="H3" s="249"/>
      <c r="I3" s="249"/>
      <c r="J3" s="250"/>
    </row>
    <row r="4" spans="1:10" s="141" customFormat="1" ht="71.25" customHeight="1" x14ac:dyDescent="0.25">
      <c r="A4" s="144"/>
      <c r="B4" s="82" t="s">
        <v>0</v>
      </c>
      <c r="C4" s="105" t="s">
        <v>23</v>
      </c>
      <c r="D4" s="105" t="s">
        <v>643</v>
      </c>
      <c r="E4" s="105" t="s">
        <v>644</v>
      </c>
      <c r="F4" s="105" t="s">
        <v>24</v>
      </c>
      <c r="G4" s="105"/>
      <c r="H4" s="105"/>
      <c r="I4" s="105"/>
      <c r="J4" s="105"/>
    </row>
    <row r="5" spans="1:10" s="141" customFormat="1" ht="32.25" customHeight="1" x14ac:dyDescent="0.25">
      <c r="A5" s="145"/>
      <c r="B5" s="146"/>
      <c r="C5" s="147"/>
      <c r="D5" s="148"/>
      <c r="E5" s="148"/>
      <c r="F5" s="149"/>
      <c r="G5" s="150"/>
      <c r="H5" s="150"/>
      <c r="I5" s="150"/>
      <c r="J5" s="150"/>
    </row>
    <row r="6" spans="1:10" ht="12.75" customHeight="1" x14ac:dyDescent="0.35">
      <c r="A6" s="251" t="s">
        <v>2</v>
      </c>
      <c r="B6" s="259"/>
      <c r="C6" s="260"/>
      <c r="D6" s="260"/>
      <c r="E6" s="260"/>
      <c r="F6" s="260"/>
      <c r="G6" s="260"/>
      <c r="H6" s="261"/>
      <c r="I6" s="261"/>
      <c r="J6" s="262"/>
    </row>
    <row r="7" spans="1:10" x14ac:dyDescent="0.35">
      <c r="A7" s="252"/>
      <c r="B7" s="259"/>
      <c r="C7" s="260"/>
      <c r="D7" s="260"/>
      <c r="E7" s="260"/>
      <c r="F7" s="260"/>
      <c r="G7" s="260"/>
      <c r="H7" s="261"/>
      <c r="I7" s="261"/>
      <c r="J7" s="262"/>
    </row>
    <row r="8" spans="1:10" x14ac:dyDescent="0.35">
      <c r="A8" s="263"/>
      <c r="B8" s="259"/>
      <c r="C8" s="260"/>
      <c r="D8" s="260"/>
      <c r="E8" s="260"/>
      <c r="F8" s="260"/>
      <c r="G8" s="260"/>
      <c r="H8" s="261"/>
      <c r="I8" s="261"/>
      <c r="J8" s="262"/>
    </row>
    <row r="11" spans="1:10" s="141" customFormat="1" ht="27" customHeight="1" x14ac:dyDescent="0.25">
      <c r="A11" s="248" t="s">
        <v>645</v>
      </c>
      <c r="B11" s="249"/>
      <c r="C11" s="249"/>
      <c r="D11" s="249"/>
      <c r="E11" s="249"/>
      <c r="F11" s="249"/>
      <c r="G11" s="249"/>
      <c r="H11" s="249"/>
      <c r="I11" s="249"/>
      <c r="J11" s="250"/>
    </row>
    <row r="12" spans="1:10" s="141" customFormat="1" ht="58.5" customHeight="1" x14ac:dyDescent="0.25">
      <c r="A12" s="144"/>
      <c r="B12" s="82" t="s">
        <v>0</v>
      </c>
      <c r="C12" s="105" t="s">
        <v>23</v>
      </c>
      <c r="D12" s="82" t="s">
        <v>646</v>
      </c>
      <c r="E12" s="82" t="s">
        <v>647</v>
      </c>
      <c r="F12" s="82" t="s">
        <v>648</v>
      </c>
      <c r="G12" s="105" t="s">
        <v>24</v>
      </c>
      <c r="H12" s="105" t="s">
        <v>25</v>
      </c>
      <c r="I12" s="82" t="s">
        <v>358</v>
      </c>
      <c r="J12" s="105" t="s">
        <v>256</v>
      </c>
    </row>
    <row r="13" spans="1:10" s="141" customFormat="1" ht="32.25" customHeight="1" x14ac:dyDescent="0.25">
      <c r="A13" s="145"/>
      <c r="B13" s="146"/>
      <c r="C13" s="147"/>
      <c r="D13" s="148"/>
      <c r="E13" s="148"/>
      <c r="F13" s="148"/>
      <c r="G13" s="149"/>
      <c r="H13" s="149"/>
      <c r="I13" s="149"/>
      <c r="J13" s="148"/>
    </row>
    <row r="14" spans="1:10" ht="12.75" customHeight="1" x14ac:dyDescent="0.35">
      <c r="A14" s="251" t="s">
        <v>2</v>
      </c>
      <c r="B14" s="255" t="s">
        <v>12</v>
      </c>
      <c r="C14" s="256"/>
      <c r="D14" s="256"/>
      <c r="E14" s="256"/>
      <c r="F14" s="256"/>
      <c r="G14" s="256"/>
      <c r="H14" s="257"/>
      <c r="I14" s="257"/>
      <c r="J14" s="258"/>
    </row>
    <row r="15" spans="1:10" ht="12.75" customHeight="1" x14ac:dyDescent="0.35">
      <c r="A15" s="252"/>
      <c r="B15" s="259"/>
      <c r="C15" s="260"/>
      <c r="D15" s="260"/>
      <c r="E15" s="260"/>
      <c r="F15" s="260"/>
      <c r="G15" s="260"/>
      <c r="H15" s="261"/>
      <c r="I15" s="261"/>
      <c r="J15" s="262"/>
    </row>
    <row r="16" spans="1:10" ht="12.75" customHeight="1" x14ac:dyDescent="0.35">
      <c r="A16" s="252"/>
      <c r="B16" s="259"/>
      <c r="C16" s="260"/>
      <c r="D16" s="260"/>
      <c r="E16" s="260"/>
      <c r="F16" s="260"/>
      <c r="G16" s="260"/>
      <c r="H16" s="261"/>
      <c r="I16" s="261"/>
      <c r="J16" s="262"/>
    </row>
    <row r="17" spans="1:10" ht="23.25" customHeight="1" x14ac:dyDescent="0.35">
      <c r="A17" s="253"/>
      <c r="B17" s="259"/>
      <c r="C17" s="260"/>
      <c r="D17" s="260"/>
      <c r="E17" s="260"/>
      <c r="F17" s="260"/>
      <c r="G17" s="260"/>
      <c r="H17" s="261"/>
      <c r="I17" s="261"/>
      <c r="J17" s="262"/>
    </row>
    <row r="18" spans="1:10" ht="12.75" customHeight="1" x14ac:dyDescent="0.35">
      <c r="A18" s="253"/>
      <c r="B18" s="259"/>
      <c r="C18" s="260"/>
      <c r="D18" s="260"/>
      <c r="E18" s="260"/>
      <c r="F18" s="260"/>
      <c r="G18" s="260"/>
      <c r="H18" s="261"/>
      <c r="I18" s="261"/>
      <c r="J18" s="262"/>
    </row>
    <row r="19" spans="1:10" x14ac:dyDescent="0.35">
      <c r="A19" s="253"/>
      <c r="B19" s="259"/>
      <c r="C19" s="260"/>
      <c r="D19" s="260"/>
      <c r="E19" s="260"/>
      <c r="F19" s="260"/>
      <c r="G19" s="260"/>
      <c r="H19" s="261"/>
      <c r="I19" s="261"/>
      <c r="J19" s="262"/>
    </row>
    <row r="20" spans="1:10" x14ac:dyDescent="0.35">
      <c r="A20" s="253"/>
      <c r="B20" s="259"/>
      <c r="C20" s="260"/>
      <c r="D20" s="260"/>
      <c r="E20" s="260"/>
      <c r="F20" s="260"/>
      <c r="G20" s="260"/>
      <c r="H20" s="261"/>
      <c r="I20" s="261"/>
      <c r="J20" s="262"/>
    </row>
    <row r="21" spans="1:10" x14ac:dyDescent="0.35">
      <c r="A21" s="254"/>
      <c r="B21" s="259"/>
      <c r="C21" s="260"/>
      <c r="D21" s="260"/>
      <c r="E21" s="260"/>
      <c r="F21" s="260"/>
      <c r="G21" s="260"/>
      <c r="H21" s="261"/>
      <c r="I21" s="261"/>
      <c r="J21" s="262"/>
    </row>
    <row r="24" spans="1:10" x14ac:dyDescent="0.35">
      <c r="A24" s="62" t="str">
        <f>Overview!B4&amp;" has no preserved charges/additional LLFCs"</f>
        <v>Northern Powergrid (Northeast) Plc has no preserved charges/additional LLFCs</v>
      </c>
    </row>
  </sheetData>
  <mergeCells count="16">
    <mergeCell ref="A2:J2"/>
    <mergeCell ref="A3:J3"/>
    <mergeCell ref="A6:A8"/>
    <mergeCell ref="B6:J6"/>
    <mergeCell ref="B7:J7"/>
    <mergeCell ref="B8:J8"/>
    <mergeCell ref="A11:J11"/>
    <mergeCell ref="A14:A21"/>
    <mergeCell ref="B14:J14"/>
    <mergeCell ref="B15:J15"/>
    <mergeCell ref="B16:J16"/>
    <mergeCell ref="B17:J17"/>
    <mergeCell ref="B18:J18"/>
    <mergeCell ref="B19:J19"/>
    <mergeCell ref="B20:J20"/>
    <mergeCell ref="B21:J21"/>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Normal="100" zoomScaleSheetLayoutView="100" workbookViewId="0">
      <selection activeCell="B11" sqref="B11"/>
    </sheetView>
  </sheetViews>
  <sheetFormatPr defaultColWidth="9.1796875" defaultRowHeight="27.75" customHeight="1" x14ac:dyDescent="0.35"/>
  <cols>
    <col min="1" max="1" width="58" style="63" bestFit="1" customWidth="1"/>
    <col min="2" max="2" width="17.7265625" style="97" customWidth="1"/>
    <col min="3" max="4" width="17.7265625" style="63" customWidth="1"/>
    <col min="5" max="7" width="17.7265625" style="97" customWidth="1"/>
    <col min="8" max="9" width="17.7265625" style="98" customWidth="1"/>
    <col min="10" max="10" width="17.7265625" style="66" customWidth="1"/>
    <col min="11" max="11" width="15.54296875" style="66" customWidth="1"/>
    <col min="12" max="16384" width="9.1796875" style="63"/>
  </cols>
  <sheetData>
    <row r="1" spans="1:11" ht="27.75" customHeight="1" x14ac:dyDescent="0.35">
      <c r="A1" s="101" t="s">
        <v>18</v>
      </c>
      <c r="B1" s="63"/>
      <c r="F1" s="63"/>
      <c r="G1" s="63"/>
      <c r="H1" s="63"/>
      <c r="I1" s="66"/>
      <c r="J1" s="63"/>
      <c r="K1" s="63"/>
    </row>
    <row r="2" spans="1:11" ht="27" customHeight="1" x14ac:dyDescent="0.35">
      <c r="A2" s="264" t="str">
        <f>Overview!B4&amp; " - Effective from "&amp;Overview!D4&amp;" - "&amp;Overview!E4&amp;" LDNO tariffs"</f>
        <v>Northern Powergrid (Northeast) Plc - Effective from 1 April 2023 - Final LDNO tariffs</v>
      </c>
      <c r="B2" s="264"/>
      <c r="C2" s="264"/>
      <c r="D2" s="264"/>
      <c r="E2" s="264"/>
      <c r="F2" s="264"/>
      <c r="G2" s="264"/>
      <c r="H2" s="264"/>
      <c r="I2" s="264"/>
      <c r="J2" s="264"/>
    </row>
    <row r="3" spans="1:11" ht="19" x14ac:dyDescent="0.35">
      <c r="A3" s="151"/>
      <c r="B3" s="151"/>
      <c r="C3" s="151"/>
      <c r="D3" s="151"/>
      <c r="E3" s="151"/>
      <c r="F3" s="151"/>
      <c r="G3" s="151"/>
      <c r="H3" s="151"/>
      <c r="I3" s="151"/>
      <c r="J3" s="151"/>
    </row>
    <row r="4" spans="1:11" ht="27" customHeight="1" x14ac:dyDescent="0.35">
      <c r="A4" s="232" t="s">
        <v>383</v>
      </c>
      <c r="B4" s="232"/>
      <c r="C4" s="232"/>
      <c r="D4" s="232"/>
      <c r="E4" s="152"/>
      <c r="F4" s="232" t="s">
        <v>384</v>
      </c>
      <c r="G4" s="232"/>
      <c r="H4" s="232"/>
      <c r="I4" s="232"/>
      <c r="J4" s="232"/>
    </row>
    <row r="5" spans="1:11" ht="32.25" customHeight="1" x14ac:dyDescent="0.25">
      <c r="A5" s="70" t="s">
        <v>12</v>
      </c>
      <c r="B5" s="71" t="s">
        <v>276</v>
      </c>
      <c r="C5" s="153" t="s">
        <v>277</v>
      </c>
      <c r="D5" s="72" t="s">
        <v>278</v>
      </c>
      <c r="E5" s="67"/>
      <c r="F5" s="236"/>
      <c r="G5" s="237"/>
      <c r="H5" s="73" t="s">
        <v>282</v>
      </c>
      <c r="I5" s="74" t="s">
        <v>283</v>
      </c>
      <c r="J5" s="72" t="s">
        <v>278</v>
      </c>
      <c r="K5" s="67"/>
    </row>
    <row r="6" spans="1:11" ht="56.25" customHeight="1" x14ac:dyDescent="0.25">
      <c r="A6" s="75" t="s">
        <v>279</v>
      </c>
      <c r="B6" s="77" t="s">
        <v>740</v>
      </c>
      <c r="C6" s="77" t="s">
        <v>741</v>
      </c>
      <c r="D6" s="77" t="s">
        <v>742</v>
      </c>
      <c r="E6" s="67"/>
      <c r="F6" s="224" t="s">
        <v>280</v>
      </c>
      <c r="G6" s="224"/>
      <c r="H6" s="76" t="s">
        <v>740</v>
      </c>
      <c r="I6" s="77" t="s">
        <v>741</v>
      </c>
      <c r="J6" s="77" t="s">
        <v>742</v>
      </c>
      <c r="K6" s="67"/>
    </row>
    <row r="7" spans="1:11" ht="56.25" customHeight="1" x14ac:dyDescent="0.25">
      <c r="A7" s="75" t="s">
        <v>14</v>
      </c>
      <c r="B7" s="78">
        <v>0</v>
      </c>
      <c r="C7" s="78">
        <v>0</v>
      </c>
      <c r="D7" s="77" t="s">
        <v>743</v>
      </c>
      <c r="E7" s="67"/>
      <c r="F7" s="224" t="s">
        <v>371</v>
      </c>
      <c r="G7" s="224"/>
      <c r="H7" s="78">
        <v>0</v>
      </c>
      <c r="I7" s="77" t="s">
        <v>745</v>
      </c>
      <c r="J7" s="77" t="s">
        <v>742</v>
      </c>
      <c r="K7" s="67"/>
    </row>
    <row r="8" spans="1:11" ht="55.5" customHeight="1" x14ac:dyDescent="0.25">
      <c r="A8" s="79" t="s">
        <v>13</v>
      </c>
      <c r="B8" s="266" t="s">
        <v>744</v>
      </c>
      <c r="C8" s="267"/>
      <c r="D8" s="268"/>
      <c r="E8" s="67"/>
      <c r="F8" s="224" t="s">
        <v>294</v>
      </c>
      <c r="G8" s="224"/>
      <c r="H8" s="78">
        <v>0</v>
      </c>
      <c r="I8" s="78">
        <v>0</v>
      </c>
      <c r="J8" s="77" t="s">
        <v>743</v>
      </c>
      <c r="K8" s="67"/>
    </row>
    <row r="9" spans="1:11" s="69" customFormat="1" ht="21" customHeight="1" x14ac:dyDescent="0.35">
      <c r="B9" s="67"/>
      <c r="C9" s="67"/>
      <c r="D9" s="67"/>
      <c r="E9" s="154"/>
      <c r="F9" s="231" t="s">
        <v>13</v>
      </c>
      <c r="G9" s="231"/>
      <c r="H9" s="265" t="s">
        <v>744</v>
      </c>
      <c r="I9" s="265"/>
      <c r="J9" s="265"/>
      <c r="K9" s="68"/>
    </row>
    <row r="10" spans="1:11" s="69" customFormat="1" ht="12" customHeight="1" x14ac:dyDescent="0.35">
      <c r="A10" s="67"/>
      <c r="B10" s="67"/>
      <c r="C10" s="67"/>
      <c r="D10" s="67"/>
      <c r="E10" s="67"/>
      <c r="F10" s="155"/>
      <c r="G10" s="155"/>
      <c r="H10" s="156"/>
      <c r="I10" s="156"/>
      <c r="J10" s="156"/>
      <c r="K10" s="68"/>
    </row>
    <row r="11" spans="1:11" ht="66" customHeight="1" x14ac:dyDescent="0.25">
      <c r="A11" s="157" t="s">
        <v>357</v>
      </c>
      <c r="B11" s="157" t="s">
        <v>31</v>
      </c>
      <c r="C11" s="158" t="s">
        <v>23</v>
      </c>
      <c r="D11" s="81" t="str">
        <f>'Annex 1 LV, HV and UMS charges'!D11</f>
        <v>Red/black unit charge
p/kWh</v>
      </c>
      <c r="E11" s="81" t="str">
        <f>'Annex 1 LV, HV and UMS charges'!E11</f>
        <v>Amber/yellow unit charge
p/kWh</v>
      </c>
      <c r="F11" s="81" t="str">
        <f>'Annex 1 LV, HV and UMS charges'!F11</f>
        <v>Green unit charge
p/kWh</v>
      </c>
      <c r="G11" s="81" t="str">
        <f>'Annex 1 LV, HV and UMS charges'!G11</f>
        <v>Fixed charge p/MPAN/day</v>
      </c>
      <c r="H11" s="81" t="str">
        <f>'Annex 1 LV, HV and UMS charges'!H11</f>
        <v>Capacity charge p/kVA/day</v>
      </c>
      <c r="I11" s="81" t="str">
        <f>'Annex 1 LV, HV and UMS charges'!I11</f>
        <v>Exceeded capacity charge
p/kVA/day</v>
      </c>
      <c r="J11" s="81" t="str">
        <f>'Annex 1 LV, HV and UMS charges'!J11</f>
        <v>Reactive power charge
p/kVArh</v>
      </c>
      <c r="K11" s="63"/>
    </row>
    <row r="12" spans="1:11" ht="27" customHeight="1" x14ac:dyDescent="0.25">
      <c r="A12" s="159" t="s">
        <v>480</v>
      </c>
      <c r="B12" s="84" t="s">
        <v>767</v>
      </c>
      <c r="C12" s="160" t="s">
        <v>449</v>
      </c>
      <c r="D12" s="86">
        <v>4.2590000000000003</v>
      </c>
      <c r="E12" s="87">
        <v>0.628</v>
      </c>
      <c r="F12" s="88">
        <v>0.127</v>
      </c>
      <c r="G12" s="161">
        <v>13.09</v>
      </c>
      <c r="H12" s="90">
        <v>0</v>
      </c>
      <c r="I12" s="90">
        <v>0</v>
      </c>
      <c r="J12" s="91">
        <v>0</v>
      </c>
      <c r="K12" s="63"/>
    </row>
    <row r="13" spans="1:11" ht="27" customHeight="1" x14ac:dyDescent="0.25">
      <c r="A13" s="159" t="s">
        <v>481</v>
      </c>
      <c r="B13" s="84" t="s">
        <v>905</v>
      </c>
      <c r="C13" s="160">
        <v>2</v>
      </c>
      <c r="D13" s="86">
        <v>4.2590000000000003</v>
      </c>
      <c r="E13" s="87">
        <v>0.628</v>
      </c>
      <c r="F13" s="88">
        <v>0.127</v>
      </c>
      <c r="G13" s="90">
        <v>0</v>
      </c>
      <c r="H13" s="90">
        <v>0</v>
      </c>
      <c r="I13" s="90">
        <v>0</v>
      </c>
      <c r="J13" s="91">
        <v>0</v>
      </c>
      <c r="K13" s="63"/>
    </row>
    <row r="14" spans="1:11" ht="27" customHeight="1" x14ac:dyDescent="0.25">
      <c r="A14" s="159" t="s">
        <v>482</v>
      </c>
      <c r="B14" s="84" t="s">
        <v>768</v>
      </c>
      <c r="C14" s="160" t="s">
        <v>450</v>
      </c>
      <c r="D14" s="86">
        <v>4.6180000000000003</v>
      </c>
      <c r="E14" s="87">
        <v>0.68100000000000005</v>
      </c>
      <c r="F14" s="88">
        <v>0.13800000000000001</v>
      </c>
      <c r="G14" s="161">
        <v>4.38</v>
      </c>
      <c r="H14" s="90">
        <v>0</v>
      </c>
      <c r="I14" s="90">
        <v>0</v>
      </c>
      <c r="J14" s="91">
        <v>0</v>
      </c>
      <c r="K14" s="63"/>
    </row>
    <row r="15" spans="1:11" ht="27" customHeight="1" x14ac:dyDescent="0.25">
      <c r="A15" s="159" t="s">
        <v>483</v>
      </c>
      <c r="B15" s="84" t="s">
        <v>769</v>
      </c>
      <c r="C15" s="160" t="s">
        <v>450</v>
      </c>
      <c r="D15" s="86">
        <v>4.6180000000000003</v>
      </c>
      <c r="E15" s="87">
        <v>0.68100000000000005</v>
      </c>
      <c r="F15" s="88">
        <v>0.13800000000000001</v>
      </c>
      <c r="G15" s="161">
        <v>7.4</v>
      </c>
      <c r="H15" s="90">
        <v>0</v>
      </c>
      <c r="I15" s="90">
        <v>0</v>
      </c>
      <c r="J15" s="91">
        <v>0</v>
      </c>
      <c r="K15" s="63"/>
    </row>
    <row r="16" spans="1:11" ht="27" customHeight="1" x14ac:dyDescent="0.25">
      <c r="A16" s="159" t="s">
        <v>484</v>
      </c>
      <c r="B16" s="84" t="s">
        <v>770</v>
      </c>
      <c r="C16" s="160" t="s">
        <v>450</v>
      </c>
      <c r="D16" s="86">
        <v>4.6180000000000003</v>
      </c>
      <c r="E16" s="87">
        <v>0.68100000000000005</v>
      </c>
      <c r="F16" s="88">
        <v>0.13800000000000001</v>
      </c>
      <c r="G16" s="161">
        <v>20.3</v>
      </c>
      <c r="H16" s="90">
        <v>0</v>
      </c>
      <c r="I16" s="90">
        <v>0</v>
      </c>
      <c r="J16" s="91">
        <v>0</v>
      </c>
      <c r="K16" s="63"/>
    </row>
    <row r="17" spans="1:11" ht="27" customHeight="1" x14ac:dyDescent="0.25">
      <c r="A17" s="159" t="s">
        <v>485</v>
      </c>
      <c r="B17" s="84" t="s">
        <v>771</v>
      </c>
      <c r="C17" s="160" t="s">
        <v>450</v>
      </c>
      <c r="D17" s="86">
        <v>4.6180000000000003</v>
      </c>
      <c r="E17" s="87">
        <v>0.68100000000000005</v>
      </c>
      <c r="F17" s="88">
        <v>0.13800000000000001</v>
      </c>
      <c r="G17" s="161">
        <v>43.97</v>
      </c>
      <c r="H17" s="90">
        <v>0</v>
      </c>
      <c r="I17" s="90">
        <v>0</v>
      </c>
      <c r="J17" s="91">
        <v>0</v>
      </c>
      <c r="K17" s="63"/>
    </row>
    <row r="18" spans="1:11" ht="27" customHeight="1" x14ac:dyDescent="0.25">
      <c r="A18" s="159" t="s">
        <v>486</v>
      </c>
      <c r="B18" s="84" t="s">
        <v>772</v>
      </c>
      <c r="C18" s="160" t="s">
        <v>450</v>
      </c>
      <c r="D18" s="86">
        <v>4.6180000000000003</v>
      </c>
      <c r="E18" s="87">
        <v>0.68100000000000005</v>
      </c>
      <c r="F18" s="88">
        <v>0.13800000000000001</v>
      </c>
      <c r="G18" s="161">
        <v>124.16</v>
      </c>
      <c r="H18" s="90">
        <v>0</v>
      </c>
      <c r="I18" s="90">
        <v>0</v>
      </c>
      <c r="J18" s="91">
        <v>0</v>
      </c>
      <c r="K18" s="63"/>
    </row>
    <row r="19" spans="1:11" ht="27" customHeight="1" x14ac:dyDescent="0.25">
      <c r="A19" s="159" t="s">
        <v>398</v>
      </c>
      <c r="B19" s="84" t="s">
        <v>906</v>
      </c>
      <c r="C19" s="160">
        <v>4</v>
      </c>
      <c r="D19" s="86">
        <v>4.6180000000000003</v>
      </c>
      <c r="E19" s="87">
        <v>0.68100000000000005</v>
      </c>
      <c r="F19" s="88">
        <v>0.13800000000000001</v>
      </c>
      <c r="G19" s="90">
        <v>0</v>
      </c>
      <c r="H19" s="90">
        <v>0</v>
      </c>
      <c r="I19" s="90">
        <v>0</v>
      </c>
      <c r="J19" s="91">
        <v>0</v>
      </c>
      <c r="K19" s="63"/>
    </row>
    <row r="20" spans="1:11" ht="27" customHeight="1" x14ac:dyDescent="0.25">
      <c r="A20" s="159" t="s">
        <v>487</v>
      </c>
      <c r="B20" s="84" t="s">
        <v>773</v>
      </c>
      <c r="C20" s="160">
        <v>0</v>
      </c>
      <c r="D20" s="86">
        <v>3.5110000000000001</v>
      </c>
      <c r="E20" s="87">
        <v>0.502</v>
      </c>
      <c r="F20" s="88">
        <v>0.1</v>
      </c>
      <c r="G20" s="161">
        <v>8.56</v>
      </c>
      <c r="H20" s="161">
        <v>1.23</v>
      </c>
      <c r="I20" s="215">
        <v>2.62</v>
      </c>
      <c r="J20" s="93">
        <v>8.6999999999999994E-2</v>
      </c>
      <c r="K20" s="63"/>
    </row>
    <row r="21" spans="1:11" ht="27" customHeight="1" x14ac:dyDescent="0.25">
      <c r="A21" s="159" t="s">
        <v>488</v>
      </c>
      <c r="B21" s="84" t="s">
        <v>774</v>
      </c>
      <c r="C21" s="160">
        <v>0</v>
      </c>
      <c r="D21" s="86">
        <v>3.5110000000000001</v>
      </c>
      <c r="E21" s="87">
        <v>0.502</v>
      </c>
      <c r="F21" s="88">
        <v>0.1</v>
      </c>
      <c r="G21" s="161">
        <v>183.58</v>
      </c>
      <c r="H21" s="161">
        <v>1.23</v>
      </c>
      <c r="I21" s="215">
        <v>2.62</v>
      </c>
      <c r="J21" s="93">
        <v>8.6999999999999994E-2</v>
      </c>
      <c r="K21" s="63"/>
    </row>
    <row r="22" spans="1:11" ht="27" customHeight="1" x14ac:dyDescent="0.25">
      <c r="A22" s="159" t="s">
        <v>489</v>
      </c>
      <c r="B22" s="84" t="s">
        <v>775</v>
      </c>
      <c r="C22" s="160">
        <v>0</v>
      </c>
      <c r="D22" s="86">
        <v>3.5110000000000001</v>
      </c>
      <c r="E22" s="87">
        <v>0.502</v>
      </c>
      <c r="F22" s="88">
        <v>0.1</v>
      </c>
      <c r="G22" s="161">
        <v>405.97</v>
      </c>
      <c r="H22" s="161">
        <v>1.23</v>
      </c>
      <c r="I22" s="215">
        <v>2.62</v>
      </c>
      <c r="J22" s="93">
        <v>8.6999999999999994E-2</v>
      </c>
      <c r="K22" s="63"/>
    </row>
    <row r="23" spans="1:11" ht="27" customHeight="1" x14ac:dyDescent="0.25">
      <c r="A23" s="159" t="s">
        <v>490</v>
      </c>
      <c r="B23" s="84" t="s">
        <v>776</v>
      </c>
      <c r="C23" s="160">
        <v>0</v>
      </c>
      <c r="D23" s="86">
        <v>3.5110000000000001</v>
      </c>
      <c r="E23" s="87">
        <v>0.502</v>
      </c>
      <c r="F23" s="88">
        <v>0.1</v>
      </c>
      <c r="G23" s="161">
        <v>618.65</v>
      </c>
      <c r="H23" s="161">
        <v>1.23</v>
      </c>
      <c r="I23" s="215">
        <v>2.62</v>
      </c>
      <c r="J23" s="93">
        <v>8.6999999999999994E-2</v>
      </c>
      <c r="K23" s="63"/>
    </row>
    <row r="24" spans="1:11" ht="27" customHeight="1" x14ac:dyDescent="0.25">
      <c r="A24" s="159" t="s">
        <v>491</v>
      </c>
      <c r="B24" s="84" t="s">
        <v>777</v>
      </c>
      <c r="C24" s="160">
        <v>0</v>
      </c>
      <c r="D24" s="86">
        <v>3.5110000000000001</v>
      </c>
      <c r="E24" s="87">
        <v>0.502</v>
      </c>
      <c r="F24" s="88">
        <v>0.1</v>
      </c>
      <c r="G24" s="161">
        <v>1582.33</v>
      </c>
      <c r="H24" s="161">
        <v>1.23</v>
      </c>
      <c r="I24" s="215">
        <v>2.62</v>
      </c>
      <c r="J24" s="93">
        <v>8.6999999999999994E-2</v>
      </c>
      <c r="K24" s="63"/>
    </row>
    <row r="25" spans="1:11" ht="27" customHeight="1" x14ac:dyDescent="0.25">
      <c r="A25" s="159" t="s">
        <v>399</v>
      </c>
      <c r="B25" s="84" t="s">
        <v>907</v>
      </c>
      <c r="C25" s="160" t="s">
        <v>451</v>
      </c>
      <c r="D25" s="94">
        <v>11.180999999999999</v>
      </c>
      <c r="E25" s="95">
        <v>1.288</v>
      </c>
      <c r="F25" s="96">
        <v>0.89300000000000002</v>
      </c>
      <c r="G25" s="90">
        <v>0</v>
      </c>
      <c r="H25" s="90">
        <v>0</v>
      </c>
      <c r="I25" s="90">
        <v>0</v>
      </c>
      <c r="J25" s="91">
        <v>0</v>
      </c>
      <c r="K25" s="63"/>
    </row>
    <row r="26" spans="1:11" ht="27" customHeight="1" x14ac:dyDescent="0.25">
      <c r="A26" s="159" t="s">
        <v>400</v>
      </c>
      <c r="B26" s="84" t="s">
        <v>908</v>
      </c>
      <c r="C26" s="160" t="s">
        <v>958</v>
      </c>
      <c r="D26" s="86">
        <v>-5.234</v>
      </c>
      <c r="E26" s="87">
        <v>-0.77200000000000002</v>
      </c>
      <c r="F26" s="88">
        <v>-0.156</v>
      </c>
      <c r="G26" s="90">
        <v>0</v>
      </c>
      <c r="H26" s="90">
        <v>0</v>
      </c>
      <c r="I26" s="90">
        <v>0</v>
      </c>
      <c r="J26" s="91">
        <v>0</v>
      </c>
      <c r="K26" s="63"/>
    </row>
    <row r="27" spans="1:11" ht="27" customHeight="1" x14ac:dyDescent="0.25">
      <c r="A27" s="159" t="s">
        <v>401</v>
      </c>
      <c r="B27" s="84" t="s">
        <v>909</v>
      </c>
      <c r="C27" s="160">
        <v>0</v>
      </c>
      <c r="D27" s="86">
        <v>-5.234</v>
      </c>
      <c r="E27" s="87">
        <v>-0.77200000000000002</v>
      </c>
      <c r="F27" s="88">
        <v>-0.156</v>
      </c>
      <c r="G27" s="90">
        <v>0</v>
      </c>
      <c r="H27" s="90">
        <v>0</v>
      </c>
      <c r="I27" s="90">
        <v>0</v>
      </c>
      <c r="J27" s="93">
        <v>0.11799999999999999</v>
      </c>
      <c r="K27" s="63"/>
    </row>
    <row r="28" spans="1:11" ht="27" customHeight="1" x14ac:dyDescent="0.25">
      <c r="A28" s="162" t="s">
        <v>492</v>
      </c>
      <c r="B28" s="84" t="s">
        <v>778</v>
      </c>
      <c r="C28" s="160" t="s">
        <v>449</v>
      </c>
      <c r="D28" s="86">
        <v>2.8639999999999999</v>
      </c>
      <c r="E28" s="87">
        <v>0.42199999999999999</v>
      </c>
      <c r="F28" s="88">
        <v>8.5000000000000006E-2</v>
      </c>
      <c r="G28" s="161">
        <v>9.7100000000000009</v>
      </c>
      <c r="H28" s="90">
        <v>0</v>
      </c>
      <c r="I28" s="90">
        <v>0</v>
      </c>
      <c r="J28" s="91">
        <v>0</v>
      </c>
      <c r="K28" s="63"/>
    </row>
    <row r="29" spans="1:11" ht="27" customHeight="1" x14ac:dyDescent="0.25">
      <c r="A29" s="162" t="s">
        <v>493</v>
      </c>
      <c r="B29" s="84" t="s">
        <v>910</v>
      </c>
      <c r="C29" s="160">
        <v>2</v>
      </c>
      <c r="D29" s="86">
        <v>2.8639999999999999</v>
      </c>
      <c r="E29" s="87">
        <v>0.42199999999999999</v>
      </c>
      <c r="F29" s="88">
        <v>8.5000000000000006E-2</v>
      </c>
      <c r="G29" s="90">
        <v>0</v>
      </c>
      <c r="H29" s="90">
        <v>0</v>
      </c>
      <c r="I29" s="90">
        <v>0</v>
      </c>
      <c r="J29" s="91">
        <v>0</v>
      </c>
      <c r="K29" s="63"/>
    </row>
    <row r="30" spans="1:11" ht="27" customHeight="1" x14ac:dyDescent="0.25">
      <c r="A30" s="162" t="s">
        <v>494</v>
      </c>
      <c r="B30" s="84" t="s">
        <v>779</v>
      </c>
      <c r="C30" s="160" t="s">
        <v>450</v>
      </c>
      <c r="D30" s="86">
        <v>3.1059999999999999</v>
      </c>
      <c r="E30" s="87">
        <v>0.45800000000000002</v>
      </c>
      <c r="F30" s="88">
        <v>9.2999999999999999E-2</v>
      </c>
      <c r="G30" s="161">
        <v>2.99</v>
      </c>
      <c r="H30" s="90">
        <v>0</v>
      </c>
      <c r="I30" s="90">
        <v>0</v>
      </c>
      <c r="J30" s="91">
        <v>0</v>
      </c>
      <c r="K30" s="63"/>
    </row>
    <row r="31" spans="1:11" ht="27" customHeight="1" x14ac:dyDescent="0.25">
      <c r="A31" s="162" t="s">
        <v>495</v>
      </c>
      <c r="B31" s="84" t="s">
        <v>780</v>
      </c>
      <c r="C31" s="160" t="s">
        <v>450</v>
      </c>
      <c r="D31" s="86">
        <v>3.1059999999999999</v>
      </c>
      <c r="E31" s="87">
        <v>0.45800000000000002</v>
      </c>
      <c r="F31" s="88">
        <v>9.2999999999999999E-2</v>
      </c>
      <c r="G31" s="161">
        <v>5.0199999999999996</v>
      </c>
      <c r="H31" s="90">
        <v>0</v>
      </c>
      <c r="I31" s="90">
        <v>0</v>
      </c>
      <c r="J31" s="91">
        <v>0</v>
      </c>
      <c r="K31" s="63"/>
    </row>
    <row r="32" spans="1:11" ht="27" customHeight="1" x14ac:dyDescent="0.25">
      <c r="A32" s="162" t="s">
        <v>496</v>
      </c>
      <c r="B32" s="84" t="s">
        <v>781</v>
      </c>
      <c r="C32" s="160" t="s">
        <v>450</v>
      </c>
      <c r="D32" s="86">
        <v>3.1059999999999999</v>
      </c>
      <c r="E32" s="87">
        <v>0.45800000000000002</v>
      </c>
      <c r="F32" s="88">
        <v>9.2999999999999999E-2</v>
      </c>
      <c r="G32" s="161">
        <v>13.7</v>
      </c>
      <c r="H32" s="90">
        <v>0</v>
      </c>
      <c r="I32" s="90">
        <v>0</v>
      </c>
      <c r="J32" s="91">
        <v>0</v>
      </c>
      <c r="K32" s="63"/>
    </row>
    <row r="33" spans="1:11" ht="27" customHeight="1" x14ac:dyDescent="0.25">
      <c r="A33" s="162" t="s">
        <v>497</v>
      </c>
      <c r="B33" s="84" t="s">
        <v>782</v>
      </c>
      <c r="C33" s="160" t="s">
        <v>450</v>
      </c>
      <c r="D33" s="86">
        <v>3.1059999999999999</v>
      </c>
      <c r="E33" s="87">
        <v>0.45800000000000002</v>
      </c>
      <c r="F33" s="88">
        <v>9.2999999999999999E-2</v>
      </c>
      <c r="G33" s="161">
        <v>29.62</v>
      </c>
      <c r="H33" s="90">
        <v>0</v>
      </c>
      <c r="I33" s="90">
        <v>0</v>
      </c>
      <c r="J33" s="91">
        <v>0</v>
      </c>
      <c r="K33" s="63"/>
    </row>
    <row r="34" spans="1:11" ht="27" customHeight="1" x14ac:dyDescent="0.25">
      <c r="A34" s="162" t="s">
        <v>498</v>
      </c>
      <c r="B34" s="84" t="s">
        <v>783</v>
      </c>
      <c r="C34" s="160" t="s">
        <v>450</v>
      </c>
      <c r="D34" s="86">
        <v>3.1059999999999999</v>
      </c>
      <c r="E34" s="87">
        <v>0.45800000000000002</v>
      </c>
      <c r="F34" s="88">
        <v>9.2999999999999999E-2</v>
      </c>
      <c r="G34" s="161">
        <v>83.54</v>
      </c>
      <c r="H34" s="90">
        <v>0</v>
      </c>
      <c r="I34" s="90">
        <v>0</v>
      </c>
      <c r="J34" s="91">
        <v>0</v>
      </c>
      <c r="K34" s="63"/>
    </row>
    <row r="35" spans="1:11" ht="27" customHeight="1" x14ac:dyDescent="0.25">
      <c r="A35" s="162" t="s">
        <v>402</v>
      </c>
      <c r="B35" s="84" t="s">
        <v>911</v>
      </c>
      <c r="C35" s="160">
        <v>4</v>
      </c>
      <c r="D35" s="86">
        <v>3.1059999999999999</v>
      </c>
      <c r="E35" s="87">
        <v>0.45800000000000002</v>
      </c>
      <c r="F35" s="88">
        <v>9.2999999999999999E-2</v>
      </c>
      <c r="G35" s="90">
        <v>0</v>
      </c>
      <c r="H35" s="90">
        <v>0</v>
      </c>
      <c r="I35" s="90">
        <v>0</v>
      </c>
      <c r="J35" s="91">
        <v>0</v>
      </c>
      <c r="K35" s="63"/>
    </row>
    <row r="36" spans="1:11" ht="27" customHeight="1" x14ac:dyDescent="0.25">
      <c r="A36" s="162" t="s">
        <v>499</v>
      </c>
      <c r="B36" s="84" t="s">
        <v>784</v>
      </c>
      <c r="C36" s="160">
        <v>0</v>
      </c>
      <c r="D36" s="86">
        <v>2.3610000000000002</v>
      </c>
      <c r="E36" s="87">
        <v>0.33800000000000002</v>
      </c>
      <c r="F36" s="88">
        <v>6.7000000000000004E-2</v>
      </c>
      <c r="G36" s="161">
        <v>5.8</v>
      </c>
      <c r="H36" s="161">
        <v>0.83</v>
      </c>
      <c r="I36" s="215">
        <v>1.76</v>
      </c>
      <c r="J36" s="93">
        <v>5.8999999999999997E-2</v>
      </c>
      <c r="K36" s="63"/>
    </row>
    <row r="37" spans="1:11" ht="27" customHeight="1" x14ac:dyDescent="0.25">
      <c r="A37" s="162" t="s">
        <v>500</v>
      </c>
      <c r="B37" s="84" t="s">
        <v>785</v>
      </c>
      <c r="C37" s="160">
        <v>0</v>
      </c>
      <c r="D37" s="86">
        <v>2.3610000000000002</v>
      </c>
      <c r="E37" s="87">
        <v>0.33800000000000002</v>
      </c>
      <c r="F37" s="88">
        <v>6.7000000000000004E-2</v>
      </c>
      <c r="G37" s="161">
        <v>123.5</v>
      </c>
      <c r="H37" s="161">
        <v>0.83</v>
      </c>
      <c r="I37" s="215">
        <v>1.76</v>
      </c>
      <c r="J37" s="93">
        <v>5.8999999999999997E-2</v>
      </c>
      <c r="K37" s="63"/>
    </row>
    <row r="38" spans="1:11" ht="27" customHeight="1" x14ac:dyDescent="0.25">
      <c r="A38" s="162" t="s">
        <v>501</v>
      </c>
      <c r="B38" s="84" t="s">
        <v>786</v>
      </c>
      <c r="C38" s="160">
        <v>0</v>
      </c>
      <c r="D38" s="86">
        <v>2.3610000000000002</v>
      </c>
      <c r="E38" s="87">
        <v>0.33800000000000002</v>
      </c>
      <c r="F38" s="88">
        <v>6.7000000000000004E-2</v>
      </c>
      <c r="G38" s="161">
        <v>273.06</v>
      </c>
      <c r="H38" s="161">
        <v>0.83</v>
      </c>
      <c r="I38" s="215">
        <v>1.76</v>
      </c>
      <c r="J38" s="93">
        <v>5.8999999999999997E-2</v>
      </c>
      <c r="K38" s="63"/>
    </row>
    <row r="39" spans="1:11" ht="27" customHeight="1" x14ac:dyDescent="0.25">
      <c r="A39" s="162" t="s">
        <v>502</v>
      </c>
      <c r="B39" s="84" t="s">
        <v>787</v>
      </c>
      <c r="C39" s="160">
        <v>0</v>
      </c>
      <c r="D39" s="86">
        <v>2.3610000000000002</v>
      </c>
      <c r="E39" s="87">
        <v>0.33800000000000002</v>
      </c>
      <c r="F39" s="88">
        <v>6.7000000000000004E-2</v>
      </c>
      <c r="G39" s="161">
        <v>416.09</v>
      </c>
      <c r="H39" s="161">
        <v>0.83</v>
      </c>
      <c r="I39" s="215">
        <v>1.76</v>
      </c>
      <c r="J39" s="93">
        <v>5.8999999999999997E-2</v>
      </c>
      <c r="K39" s="63"/>
    </row>
    <row r="40" spans="1:11" ht="27" customHeight="1" x14ac:dyDescent="0.25">
      <c r="A40" s="162" t="s">
        <v>503</v>
      </c>
      <c r="B40" s="84" t="s">
        <v>788</v>
      </c>
      <c r="C40" s="160">
        <v>0</v>
      </c>
      <c r="D40" s="86">
        <v>2.3610000000000002</v>
      </c>
      <c r="E40" s="87">
        <v>0.33800000000000002</v>
      </c>
      <c r="F40" s="88">
        <v>6.7000000000000004E-2</v>
      </c>
      <c r="G40" s="161">
        <v>1064.17</v>
      </c>
      <c r="H40" s="161">
        <v>0.83</v>
      </c>
      <c r="I40" s="215">
        <v>1.76</v>
      </c>
      <c r="J40" s="93">
        <v>5.8999999999999997E-2</v>
      </c>
      <c r="K40" s="63"/>
    </row>
    <row r="41" spans="1:11" ht="27" customHeight="1" x14ac:dyDescent="0.25">
      <c r="A41" s="162" t="s">
        <v>504</v>
      </c>
      <c r="B41" s="84" t="s">
        <v>789</v>
      </c>
      <c r="C41" s="160">
        <v>0</v>
      </c>
      <c r="D41" s="86">
        <v>2.4929999999999999</v>
      </c>
      <c r="E41" s="87">
        <v>0.32500000000000001</v>
      </c>
      <c r="F41" s="88">
        <v>6.0999999999999999E-2</v>
      </c>
      <c r="G41" s="161">
        <v>9.7100000000000009</v>
      </c>
      <c r="H41" s="161">
        <v>1.9</v>
      </c>
      <c r="I41" s="215">
        <v>2.98</v>
      </c>
      <c r="J41" s="93">
        <v>5.6000000000000001E-2</v>
      </c>
      <c r="K41" s="63"/>
    </row>
    <row r="42" spans="1:11" ht="27" customHeight="1" x14ac:dyDescent="0.25">
      <c r="A42" s="162" t="s">
        <v>505</v>
      </c>
      <c r="B42" s="84" t="s">
        <v>790</v>
      </c>
      <c r="C42" s="160">
        <v>0</v>
      </c>
      <c r="D42" s="86">
        <v>2.4929999999999999</v>
      </c>
      <c r="E42" s="87">
        <v>0.32500000000000001</v>
      </c>
      <c r="F42" s="88">
        <v>6.0999999999999999E-2</v>
      </c>
      <c r="G42" s="161">
        <v>208.65</v>
      </c>
      <c r="H42" s="161">
        <v>1.9</v>
      </c>
      <c r="I42" s="215">
        <v>2.98</v>
      </c>
      <c r="J42" s="93">
        <v>5.6000000000000001E-2</v>
      </c>
      <c r="K42" s="63"/>
    </row>
    <row r="43" spans="1:11" ht="27" customHeight="1" x14ac:dyDescent="0.25">
      <c r="A43" s="162" t="s">
        <v>506</v>
      </c>
      <c r="B43" s="84" t="s">
        <v>791</v>
      </c>
      <c r="C43" s="160">
        <v>0</v>
      </c>
      <c r="D43" s="86">
        <v>2.4929999999999999</v>
      </c>
      <c r="E43" s="87">
        <v>0.32500000000000001</v>
      </c>
      <c r="F43" s="88">
        <v>6.0999999999999999E-2</v>
      </c>
      <c r="G43" s="161">
        <v>461.44</v>
      </c>
      <c r="H43" s="161">
        <v>1.9</v>
      </c>
      <c r="I43" s="215">
        <v>2.98</v>
      </c>
      <c r="J43" s="93">
        <v>5.6000000000000001E-2</v>
      </c>
      <c r="K43" s="63"/>
    </row>
    <row r="44" spans="1:11" ht="27" customHeight="1" x14ac:dyDescent="0.25">
      <c r="A44" s="162" t="s">
        <v>507</v>
      </c>
      <c r="B44" s="84" t="s">
        <v>792</v>
      </c>
      <c r="C44" s="160">
        <v>0</v>
      </c>
      <c r="D44" s="86">
        <v>2.4929999999999999</v>
      </c>
      <c r="E44" s="87">
        <v>0.32500000000000001</v>
      </c>
      <c r="F44" s="88">
        <v>6.0999999999999999E-2</v>
      </c>
      <c r="G44" s="161">
        <v>703.19</v>
      </c>
      <c r="H44" s="161">
        <v>1.9</v>
      </c>
      <c r="I44" s="215">
        <v>2.98</v>
      </c>
      <c r="J44" s="93">
        <v>5.6000000000000001E-2</v>
      </c>
      <c r="K44" s="63"/>
    </row>
    <row r="45" spans="1:11" ht="27" customHeight="1" x14ac:dyDescent="0.25">
      <c r="A45" s="162" t="s">
        <v>508</v>
      </c>
      <c r="B45" s="84" t="s">
        <v>793</v>
      </c>
      <c r="C45" s="160">
        <v>0</v>
      </c>
      <c r="D45" s="86">
        <v>2.4929999999999999</v>
      </c>
      <c r="E45" s="87">
        <v>0.32500000000000001</v>
      </c>
      <c r="F45" s="88">
        <v>6.0999999999999999E-2</v>
      </c>
      <c r="G45" s="161">
        <v>1798.58</v>
      </c>
      <c r="H45" s="161">
        <v>1.9</v>
      </c>
      <c r="I45" s="215">
        <v>2.98</v>
      </c>
      <c r="J45" s="93">
        <v>5.6000000000000001E-2</v>
      </c>
      <c r="K45" s="63"/>
    </row>
    <row r="46" spans="1:11" ht="27" customHeight="1" x14ac:dyDescent="0.25">
      <c r="A46" s="162" t="s">
        <v>509</v>
      </c>
      <c r="B46" s="84" t="s">
        <v>794</v>
      </c>
      <c r="C46" s="160">
        <v>0</v>
      </c>
      <c r="D46" s="86">
        <v>2.3719999999999999</v>
      </c>
      <c r="E46" s="87">
        <v>0.27800000000000002</v>
      </c>
      <c r="F46" s="88">
        <v>4.8000000000000001E-2</v>
      </c>
      <c r="G46" s="161">
        <v>141.47999999999999</v>
      </c>
      <c r="H46" s="161">
        <v>2.37</v>
      </c>
      <c r="I46" s="215">
        <v>4.0199999999999996</v>
      </c>
      <c r="J46" s="93">
        <v>5.0999999999999997E-2</v>
      </c>
      <c r="K46" s="63"/>
    </row>
    <row r="47" spans="1:11" ht="27" customHeight="1" x14ac:dyDescent="0.25">
      <c r="A47" s="162" t="s">
        <v>510</v>
      </c>
      <c r="B47" s="84" t="s">
        <v>795</v>
      </c>
      <c r="C47" s="160">
        <v>0</v>
      </c>
      <c r="D47" s="86">
        <v>2.3719999999999999</v>
      </c>
      <c r="E47" s="87">
        <v>0.27800000000000002</v>
      </c>
      <c r="F47" s="88">
        <v>4.8000000000000001E-2</v>
      </c>
      <c r="G47" s="161">
        <v>1908.29</v>
      </c>
      <c r="H47" s="161">
        <v>2.37</v>
      </c>
      <c r="I47" s="215">
        <v>4.0199999999999996</v>
      </c>
      <c r="J47" s="93">
        <v>5.0999999999999997E-2</v>
      </c>
      <c r="K47" s="63"/>
    </row>
    <row r="48" spans="1:11" ht="27" customHeight="1" x14ac:dyDescent="0.25">
      <c r="A48" s="162" t="s">
        <v>511</v>
      </c>
      <c r="B48" s="84" t="s">
        <v>796</v>
      </c>
      <c r="C48" s="160">
        <v>0</v>
      </c>
      <c r="D48" s="86">
        <v>2.3719999999999999</v>
      </c>
      <c r="E48" s="87">
        <v>0.27800000000000002</v>
      </c>
      <c r="F48" s="88">
        <v>4.8000000000000001E-2</v>
      </c>
      <c r="G48" s="161">
        <v>4717.34</v>
      </c>
      <c r="H48" s="161">
        <v>2.37</v>
      </c>
      <c r="I48" s="215">
        <v>4.0199999999999996</v>
      </c>
      <c r="J48" s="93">
        <v>5.0999999999999997E-2</v>
      </c>
      <c r="K48" s="63"/>
    </row>
    <row r="49" spans="1:11" ht="27" customHeight="1" x14ac:dyDescent="0.25">
      <c r="A49" s="162" t="s">
        <v>512</v>
      </c>
      <c r="B49" s="84" t="s">
        <v>797</v>
      </c>
      <c r="C49" s="160">
        <v>0</v>
      </c>
      <c r="D49" s="86">
        <v>2.3719999999999999</v>
      </c>
      <c r="E49" s="87">
        <v>0.27800000000000002</v>
      </c>
      <c r="F49" s="88">
        <v>4.8000000000000001E-2</v>
      </c>
      <c r="G49" s="161">
        <v>8503.83</v>
      </c>
      <c r="H49" s="161">
        <v>2.37</v>
      </c>
      <c r="I49" s="215">
        <v>4.0199999999999996</v>
      </c>
      <c r="J49" s="93">
        <v>5.0999999999999997E-2</v>
      </c>
      <c r="K49" s="63"/>
    </row>
    <row r="50" spans="1:11" ht="27" customHeight="1" x14ac:dyDescent="0.25">
      <c r="A50" s="162" t="s">
        <v>513</v>
      </c>
      <c r="B50" s="84" t="s">
        <v>798</v>
      </c>
      <c r="C50" s="160">
        <v>0</v>
      </c>
      <c r="D50" s="86">
        <v>2.3719999999999999</v>
      </c>
      <c r="E50" s="87">
        <v>0.27800000000000002</v>
      </c>
      <c r="F50" s="88">
        <v>4.8000000000000001E-2</v>
      </c>
      <c r="G50" s="161">
        <v>22323.27</v>
      </c>
      <c r="H50" s="161">
        <v>2.37</v>
      </c>
      <c r="I50" s="215">
        <v>4.0199999999999996</v>
      </c>
      <c r="J50" s="93">
        <v>5.0999999999999997E-2</v>
      </c>
      <c r="K50" s="63"/>
    </row>
    <row r="51" spans="1:11" ht="27" customHeight="1" x14ac:dyDescent="0.25">
      <c r="A51" s="162" t="s">
        <v>403</v>
      </c>
      <c r="B51" s="84" t="s">
        <v>912</v>
      </c>
      <c r="C51" s="160" t="s">
        <v>451</v>
      </c>
      <c r="D51" s="94">
        <v>7.5190000000000001</v>
      </c>
      <c r="E51" s="95">
        <v>0.86599999999999999</v>
      </c>
      <c r="F51" s="96">
        <v>0.60099999999999998</v>
      </c>
      <c r="G51" s="90">
        <v>0</v>
      </c>
      <c r="H51" s="90">
        <v>0</v>
      </c>
      <c r="I51" s="90">
        <v>0</v>
      </c>
      <c r="J51" s="91">
        <v>0</v>
      </c>
      <c r="K51" s="63"/>
    </row>
    <row r="52" spans="1:11" ht="27" customHeight="1" x14ac:dyDescent="0.25">
      <c r="A52" s="162" t="s">
        <v>404</v>
      </c>
      <c r="B52" s="84" t="s">
        <v>913</v>
      </c>
      <c r="C52" s="160" t="s">
        <v>958</v>
      </c>
      <c r="D52" s="86">
        <v>-5.234</v>
      </c>
      <c r="E52" s="87">
        <v>-0.77200000000000002</v>
      </c>
      <c r="F52" s="88">
        <v>-0.156</v>
      </c>
      <c r="G52" s="90">
        <v>0</v>
      </c>
      <c r="H52" s="90">
        <v>0</v>
      </c>
      <c r="I52" s="90">
        <v>0</v>
      </c>
      <c r="J52" s="91">
        <v>0</v>
      </c>
      <c r="K52" s="63"/>
    </row>
    <row r="53" spans="1:11" ht="27" customHeight="1" x14ac:dyDescent="0.25">
      <c r="A53" s="162" t="s">
        <v>405</v>
      </c>
      <c r="B53" s="84" t="s">
        <v>914</v>
      </c>
      <c r="C53" s="160">
        <v>8</v>
      </c>
      <c r="D53" s="86">
        <v>-4.7229999999999999</v>
      </c>
      <c r="E53" s="87">
        <v>-0.68600000000000005</v>
      </c>
      <c r="F53" s="88">
        <v>-0.13800000000000001</v>
      </c>
      <c r="G53" s="90">
        <v>0</v>
      </c>
      <c r="H53" s="90">
        <v>0</v>
      </c>
      <c r="I53" s="90">
        <v>0</v>
      </c>
      <c r="J53" s="91">
        <v>0</v>
      </c>
      <c r="K53" s="63"/>
    </row>
    <row r="54" spans="1:11" ht="27" customHeight="1" x14ac:dyDescent="0.25">
      <c r="A54" s="162" t="s">
        <v>406</v>
      </c>
      <c r="B54" s="84" t="s">
        <v>915</v>
      </c>
      <c r="C54" s="160">
        <v>0</v>
      </c>
      <c r="D54" s="86">
        <v>-5.234</v>
      </c>
      <c r="E54" s="87">
        <v>-0.77200000000000002</v>
      </c>
      <c r="F54" s="88">
        <v>-0.156</v>
      </c>
      <c r="G54" s="90">
        <v>0</v>
      </c>
      <c r="H54" s="90">
        <v>0</v>
      </c>
      <c r="I54" s="90">
        <v>0</v>
      </c>
      <c r="J54" s="93">
        <v>0.11799999999999999</v>
      </c>
      <c r="K54" s="63"/>
    </row>
    <row r="55" spans="1:11" ht="27" customHeight="1" x14ac:dyDescent="0.25">
      <c r="A55" s="162" t="s">
        <v>407</v>
      </c>
      <c r="B55" s="84" t="s">
        <v>916</v>
      </c>
      <c r="C55" s="160">
        <v>0</v>
      </c>
      <c r="D55" s="86">
        <v>-4.7229999999999999</v>
      </c>
      <c r="E55" s="87">
        <v>-0.68600000000000005</v>
      </c>
      <c r="F55" s="88">
        <v>-0.13800000000000001</v>
      </c>
      <c r="G55" s="90">
        <v>0</v>
      </c>
      <c r="H55" s="90">
        <v>0</v>
      </c>
      <c r="I55" s="90">
        <v>0</v>
      </c>
      <c r="J55" s="93">
        <v>0.113</v>
      </c>
      <c r="K55" s="63"/>
    </row>
    <row r="56" spans="1:11" ht="27" customHeight="1" x14ac:dyDescent="0.25">
      <c r="A56" s="162" t="s">
        <v>408</v>
      </c>
      <c r="B56" s="84" t="s">
        <v>917</v>
      </c>
      <c r="C56" s="160">
        <v>0</v>
      </c>
      <c r="D56" s="86">
        <v>-3.157</v>
      </c>
      <c r="E56" s="87">
        <v>-0.40600000000000003</v>
      </c>
      <c r="F56" s="88">
        <v>-7.5999999999999998E-2</v>
      </c>
      <c r="G56" s="90">
        <v>0</v>
      </c>
      <c r="H56" s="90">
        <v>0</v>
      </c>
      <c r="I56" s="90">
        <v>0</v>
      </c>
      <c r="J56" s="93">
        <v>0.09</v>
      </c>
      <c r="K56" s="63"/>
    </row>
    <row r="57" spans="1:11" ht="27" customHeight="1" x14ac:dyDescent="0.25">
      <c r="A57" s="159" t="s">
        <v>514</v>
      </c>
      <c r="B57" s="84" t="s">
        <v>799</v>
      </c>
      <c r="C57" s="160" t="s">
        <v>449</v>
      </c>
      <c r="D57" s="86">
        <v>1.9750000000000001</v>
      </c>
      <c r="E57" s="87">
        <v>0.29099999999999998</v>
      </c>
      <c r="F57" s="88">
        <v>5.8999999999999997E-2</v>
      </c>
      <c r="G57" s="161">
        <v>7.56</v>
      </c>
      <c r="H57" s="90">
        <v>0</v>
      </c>
      <c r="I57" s="90">
        <v>0</v>
      </c>
      <c r="J57" s="91">
        <v>0</v>
      </c>
      <c r="K57" s="63"/>
    </row>
    <row r="58" spans="1:11" ht="27" customHeight="1" x14ac:dyDescent="0.25">
      <c r="A58" s="159" t="s">
        <v>515</v>
      </c>
      <c r="B58" s="84" t="s">
        <v>918</v>
      </c>
      <c r="C58" s="160">
        <v>2</v>
      </c>
      <c r="D58" s="86">
        <v>1.9750000000000001</v>
      </c>
      <c r="E58" s="87">
        <v>0.29099999999999998</v>
      </c>
      <c r="F58" s="88">
        <v>5.8999999999999997E-2</v>
      </c>
      <c r="G58" s="90">
        <v>0</v>
      </c>
      <c r="H58" s="90">
        <v>0</v>
      </c>
      <c r="I58" s="90">
        <v>0</v>
      </c>
      <c r="J58" s="91">
        <v>0</v>
      </c>
      <c r="K58" s="63"/>
    </row>
    <row r="59" spans="1:11" ht="27" customHeight="1" x14ac:dyDescent="0.25">
      <c r="A59" s="159" t="s">
        <v>516</v>
      </c>
      <c r="B59" s="84" t="s">
        <v>800</v>
      </c>
      <c r="C59" s="160" t="s">
        <v>450</v>
      </c>
      <c r="D59" s="86">
        <v>2.1419999999999999</v>
      </c>
      <c r="E59" s="87">
        <v>0.316</v>
      </c>
      <c r="F59" s="88">
        <v>6.4000000000000001E-2</v>
      </c>
      <c r="G59" s="161">
        <v>2.1</v>
      </c>
      <c r="H59" s="90">
        <v>0</v>
      </c>
      <c r="I59" s="90">
        <v>0</v>
      </c>
      <c r="J59" s="91">
        <v>0</v>
      </c>
      <c r="K59" s="63"/>
    </row>
    <row r="60" spans="1:11" ht="27" customHeight="1" x14ac:dyDescent="0.25">
      <c r="A60" s="159" t="s">
        <v>517</v>
      </c>
      <c r="B60" s="84" t="s">
        <v>801</v>
      </c>
      <c r="C60" s="160" t="s">
        <v>450</v>
      </c>
      <c r="D60" s="86">
        <v>2.1419999999999999</v>
      </c>
      <c r="E60" s="87">
        <v>0.316</v>
      </c>
      <c r="F60" s="88">
        <v>6.4000000000000001E-2</v>
      </c>
      <c r="G60" s="161">
        <v>3.5</v>
      </c>
      <c r="H60" s="90">
        <v>0</v>
      </c>
      <c r="I60" s="90">
        <v>0</v>
      </c>
      <c r="J60" s="91">
        <v>0</v>
      </c>
      <c r="K60" s="63"/>
    </row>
    <row r="61" spans="1:11" ht="27" customHeight="1" x14ac:dyDescent="0.25">
      <c r="A61" s="159" t="s">
        <v>518</v>
      </c>
      <c r="B61" s="84" t="s">
        <v>802</v>
      </c>
      <c r="C61" s="160" t="s">
        <v>450</v>
      </c>
      <c r="D61" s="86">
        <v>2.1419999999999999</v>
      </c>
      <c r="E61" s="87">
        <v>0.316</v>
      </c>
      <c r="F61" s="88">
        <v>6.4000000000000001E-2</v>
      </c>
      <c r="G61" s="161">
        <v>9.49</v>
      </c>
      <c r="H61" s="90">
        <v>0</v>
      </c>
      <c r="I61" s="90">
        <v>0</v>
      </c>
      <c r="J61" s="91">
        <v>0</v>
      </c>
      <c r="K61" s="63"/>
    </row>
    <row r="62" spans="1:11" ht="27" customHeight="1" x14ac:dyDescent="0.25">
      <c r="A62" s="159" t="s">
        <v>519</v>
      </c>
      <c r="B62" s="84" t="s">
        <v>803</v>
      </c>
      <c r="C62" s="160" t="s">
        <v>450</v>
      </c>
      <c r="D62" s="86">
        <v>2.1419999999999999</v>
      </c>
      <c r="E62" s="87">
        <v>0.316</v>
      </c>
      <c r="F62" s="88">
        <v>6.4000000000000001E-2</v>
      </c>
      <c r="G62" s="161">
        <v>20.46</v>
      </c>
      <c r="H62" s="90">
        <v>0</v>
      </c>
      <c r="I62" s="90">
        <v>0</v>
      </c>
      <c r="J62" s="91">
        <v>0</v>
      </c>
      <c r="K62" s="63"/>
    </row>
    <row r="63" spans="1:11" ht="27" customHeight="1" x14ac:dyDescent="0.25">
      <c r="A63" s="159" t="s">
        <v>520</v>
      </c>
      <c r="B63" s="84" t="s">
        <v>804</v>
      </c>
      <c r="C63" s="160" t="s">
        <v>450</v>
      </c>
      <c r="D63" s="86">
        <v>2.1419999999999999</v>
      </c>
      <c r="E63" s="87">
        <v>0.316</v>
      </c>
      <c r="F63" s="88">
        <v>6.4000000000000001E-2</v>
      </c>
      <c r="G63" s="161">
        <v>57.65</v>
      </c>
      <c r="H63" s="90">
        <v>0</v>
      </c>
      <c r="I63" s="90">
        <v>0</v>
      </c>
      <c r="J63" s="91">
        <v>0</v>
      </c>
      <c r="K63" s="63"/>
    </row>
    <row r="64" spans="1:11" ht="27" customHeight="1" x14ac:dyDescent="0.25">
      <c r="A64" s="159" t="s">
        <v>409</v>
      </c>
      <c r="B64" s="84" t="s">
        <v>919</v>
      </c>
      <c r="C64" s="160">
        <v>4</v>
      </c>
      <c r="D64" s="86">
        <v>2.1419999999999999</v>
      </c>
      <c r="E64" s="87">
        <v>0.316</v>
      </c>
      <c r="F64" s="88">
        <v>6.4000000000000001E-2</v>
      </c>
      <c r="G64" s="90">
        <v>0</v>
      </c>
      <c r="H64" s="90">
        <v>0</v>
      </c>
      <c r="I64" s="90">
        <v>0</v>
      </c>
      <c r="J64" s="91">
        <v>0</v>
      </c>
      <c r="K64" s="63"/>
    </row>
    <row r="65" spans="1:11" ht="27" customHeight="1" x14ac:dyDescent="0.25">
      <c r="A65" s="159" t="s">
        <v>521</v>
      </c>
      <c r="B65" s="84" t="s">
        <v>805</v>
      </c>
      <c r="C65" s="160">
        <v>0</v>
      </c>
      <c r="D65" s="86">
        <v>1.6279999999999999</v>
      </c>
      <c r="E65" s="87">
        <v>0.23300000000000001</v>
      </c>
      <c r="F65" s="88">
        <v>4.5999999999999999E-2</v>
      </c>
      <c r="G65" s="161">
        <v>4.04</v>
      </c>
      <c r="H65" s="161">
        <v>0.56999999999999995</v>
      </c>
      <c r="I65" s="215">
        <v>1.22</v>
      </c>
      <c r="J65" s="93">
        <v>0.04</v>
      </c>
      <c r="K65" s="63"/>
    </row>
    <row r="66" spans="1:11" ht="27" customHeight="1" x14ac:dyDescent="0.25">
      <c r="A66" s="159" t="s">
        <v>522</v>
      </c>
      <c r="B66" s="84" t="s">
        <v>806</v>
      </c>
      <c r="C66" s="160">
        <v>0</v>
      </c>
      <c r="D66" s="86">
        <v>1.6279999999999999</v>
      </c>
      <c r="E66" s="87">
        <v>0.23300000000000001</v>
      </c>
      <c r="F66" s="88">
        <v>4.5999999999999999E-2</v>
      </c>
      <c r="G66" s="161">
        <v>85.21</v>
      </c>
      <c r="H66" s="161">
        <v>0.56999999999999995</v>
      </c>
      <c r="I66" s="215">
        <v>1.22</v>
      </c>
      <c r="J66" s="93">
        <v>0.04</v>
      </c>
      <c r="K66" s="63"/>
    </row>
    <row r="67" spans="1:11" ht="27" customHeight="1" x14ac:dyDescent="0.25">
      <c r="A67" s="159" t="s">
        <v>523</v>
      </c>
      <c r="B67" s="84" t="s">
        <v>807</v>
      </c>
      <c r="C67" s="160">
        <v>0</v>
      </c>
      <c r="D67" s="86">
        <v>1.6279999999999999</v>
      </c>
      <c r="E67" s="87">
        <v>0.23300000000000001</v>
      </c>
      <c r="F67" s="88">
        <v>4.5999999999999999E-2</v>
      </c>
      <c r="G67" s="161">
        <v>188.35</v>
      </c>
      <c r="H67" s="161">
        <v>0.56999999999999995</v>
      </c>
      <c r="I67" s="215">
        <v>1.22</v>
      </c>
      <c r="J67" s="93">
        <v>0.04</v>
      </c>
      <c r="K67" s="63"/>
    </row>
    <row r="68" spans="1:11" ht="27" customHeight="1" x14ac:dyDescent="0.25">
      <c r="A68" s="159" t="s">
        <v>524</v>
      </c>
      <c r="B68" s="84" t="s">
        <v>808</v>
      </c>
      <c r="C68" s="160">
        <v>0</v>
      </c>
      <c r="D68" s="86">
        <v>1.6279999999999999</v>
      </c>
      <c r="E68" s="87">
        <v>0.23300000000000001</v>
      </c>
      <c r="F68" s="88">
        <v>4.5999999999999999E-2</v>
      </c>
      <c r="G68" s="161">
        <v>286.98</v>
      </c>
      <c r="H68" s="161">
        <v>0.56999999999999995</v>
      </c>
      <c r="I68" s="215">
        <v>1.22</v>
      </c>
      <c r="J68" s="93">
        <v>0.04</v>
      </c>
      <c r="K68" s="63"/>
    </row>
    <row r="69" spans="1:11" ht="27" customHeight="1" x14ac:dyDescent="0.25">
      <c r="A69" s="159" t="s">
        <v>525</v>
      </c>
      <c r="B69" s="84" t="s">
        <v>809</v>
      </c>
      <c r="C69" s="160">
        <v>0</v>
      </c>
      <c r="D69" s="86">
        <v>1.6279999999999999</v>
      </c>
      <c r="E69" s="87">
        <v>0.23300000000000001</v>
      </c>
      <c r="F69" s="88">
        <v>4.5999999999999999E-2</v>
      </c>
      <c r="G69" s="161">
        <v>733.9</v>
      </c>
      <c r="H69" s="161">
        <v>0.56999999999999995</v>
      </c>
      <c r="I69" s="215">
        <v>1.22</v>
      </c>
      <c r="J69" s="93">
        <v>0.04</v>
      </c>
      <c r="K69" s="63"/>
    </row>
    <row r="70" spans="1:11" ht="27" customHeight="1" x14ac:dyDescent="0.25">
      <c r="A70" s="159" t="s">
        <v>526</v>
      </c>
      <c r="B70" s="84" t="s">
        <v>810</v>
      </c>
      <c r="C70" s="160">
        <v>0</v>
      </c>
      <c r="D70" s="86">
        <v>1.698</v>
      </c>
      <c r="E70" s="87">
        <v>0.221</v>
      </c>
      <c r="F70" s="88">
        <v>4.1000000000000002E-2</v>
      </c>
      <c r="G70" s="161">
        <v>6.65</v>
      </c>
      <c r="H70" s="161">
        <v>1.3</v>
      </c>
      <c r="I70" s="215">
        <v>2.0299999999999998</v>
      </c>
      <c r="J70" s="93">
        <v>3.7999999999999999E-2</v>
      </c>
      <c r="K70" s="63"/>
    </row>
    <row r="71" spans="1:11" ht="27" customHeight="1" x14ac:dyDescent="0.25">
      <c r="A71" s="159" t="s">
        <v>527</v>
      </c>
      <c r="B71" s="84" t="s">
        <v>811</v>
      </c>
      <c r="C71" s="160">
        <v>0</v>
      </c>
      <c r="D71" s="86">
        <v>1.698</v>
      </c>
      <c r="E71" s="87">
        <v>0.221</v>
      </c>
      <c r="F71" s="88">
        <v>4.1000000000000002E-2</v>
      </c>
      <c r="G71" s="161">
        <v>142.13</v>
      </c>
      <c r="H71" s="161">
        <v>1.3</v>
      </c>
      <c r="I71" s="215">
        <v>2.0299999999999998</v>
      </c>
      <c r="J71" s="93">
        <v>3.7999999999999999E-2</v>
      </c>
      <c r="K71" s="63"/>
    </row>
    <row r="72" spans="1:11" ht="27" customHeight="1" x14ac:dyDescent="0.25">
      <c r="A72" s="159" t="s">
        <v>528</v>
      </c>
      <c r="B72" s="84" t="s">
        <v>812</v>
      </c>
      <c r="C72" s="160">
        <v>0</v>
      </c>
      <c r="D72" s="86">
        <v>1.698</v>
      </c>
      <c r="E72" s="87">
        <v>0.221</v>
      </c>
      <c r="F72" s="88">
        <v>4.1000000000000002E-2</v>
      </c>
      <c r="G72" s="161">
        <v>314.29000000000002</v>
      </c>
      <c r="H72" s="161">
        <v>1.3</v>
      </c>
      <c r="I72" s="215">
        <v>2.0299999999999998</v>
      </c>
      <c r="J72" s="93">
        <v>3.7999999999999999E-2</v>
      </c>
      <c r="K72" s="63"/>
    </row>
    <row r="73" spans="1:11" ht="27" customHeight="1" x14ac:dyDescent="0.25">
      <c r="A73" s="159" t="s">
        <v>529</v>
      </c>
      <c r="B73" s="84" t="s">
        <v>813</v>
      </c>
      <c r="C73" s="160">
        <v>0</v>
      </c>
      <c r="D73" s="86">
        <v>1.698</v>
      </c>
      <c r="E73" s="87">
        <v>0.221</v>
      </c>
      <c r="F73" s="88">
        <v>4.1000000000000002E-2</v>
      </c>
      <c r="G73" s="161">
        <v>478.92</v>
      </c>
      <c r="H73" s="161">
        <v>1.3</v>
      </c>
      <c r="I73" s="215">
        <v>2.0299999999999998</v>
      </c>
      <c r="J73" s="93">
        <v>3.7999999999999999E-2</v>
      </c>
      <c r="K73" s="63"/>
    </row>
    <row r="74" spans="1:11" ht="27" customHeight="1" x14ac:dyDescent="0.25">
      <c r="A74" s="159" t="s">
        <v>530</v>
      </c>
      <c r="B74" s="84" t="s">
        <v>814</v>
      </c>
      <c r="C74" s="160">
        <v>0</v>
      </c>
      <c r="D74" s="86">
        <v>1.698</v>
      </c>
      <c r="E74" s="87">
        <v>0.221</v>
      </c>
      <c r="F74" s="88">
        <v>4.1000000000000002E-2</v>
      </c>
      <c r="G74" s="161">
        <v>1224.9000000000001</v>
      </c>
      <c r="H74" s="161">
        <v>1.3</v>
      </c>
      <c r="I74" s="215">
        <v>2.0299999999999998</v>
      </c>
      <c r="J74" s="93">
        <v>3.7999999999999999E-2</v>
      </c>
      <c r="K74" s="63"/>
    </row>
    <row r="75" spans="1:11" ht="27" customHeight="1" x14ac:dyDescent="0.25">
      <c r="A75" s="159" t="s">
        <v>531</v>
      </c>
      <c r="B75" s="84" t="s">
        <v>815</v>
      </c>
      <c r="C75" s="160">
        <v>0</v>
      </c>
      <c r="D75" s="86">
        <v>1.6</v>
      </c>
      <c r="E75" s="87">
        <v>0.187</v>
      </c>
      <c r="F75" s="88">
        <v>3.3000000000000002E-2</v>
      </c>
      <c r="G75" s="161">
        <v>95.47</v>
      </c>
      <c r="H75" s="161">
        <v>1.6</v>
      </c>
      <c r="I75" s="215">
        <v>2.71</v>
      </c>
      <c r="J75" s="93">
        <v>3.4000000000000002E-2</v>
      </c>
      <c r="K75" s="63"/>
    </row>
    <row r="76" spans="1:11" ht="27" customHeight="1" x14ac:dyDescent="0.25">
      <c r="A76" s="159" t="s">
        <v>532</v>
      </c>
      <c r="B76" s="84" t="s">
        <v>816</v>
      </c>
      <c r="C76" s="160">
        <v>0</v>
      </c>
      <c r="D76" s="86">
        <v>1.6</v>
      </c>
      <c r="E76" s="87">
        <v>0.187</v>
      </c>
      <c r="F76" s="88">
        <v>3.3000000000000002E-2</v>
      </c>
      <c r="G76" s="161">
        <v>1287.17</v>
      </c>
      <c r="H76" s="161">
        <v>1.6</v>
      </c>
      <c r="I76" s="215">
        <v>2.71</v>
      </c>
      <c r="J76" s="93">
        <v>3.4000000000000002E-2</v>
      </c>
      <c r="K76" s="63"/>
    </row>
    <row r="77" spans="1:11" ht="27" customHeight="1" x14ac:dyDescent="0.25">
      <c r="A77" s="159" t="s">
        <v>533</v>
      </c>
      <c r="B77" s="84" t="s">
        <v>817</v>
      </c>
      <c r="C77" s="160">
        <v>0</v>
      </c>
      <c r="D77" s="86">
        <v>1.6</v>
      </c>
      <c r="E77" s="87">
        <v>0.187</v>
      </c>
      <c r="F77" s="88">
        <v>3.3000000000000002E-2</v>
      </c>
      <c r="G77" s="161">
        <v>3181.85</v>
      </c>
      <c r="H77" s="161">
        <v>1.6</v>
      </c>
      <c r="I77" s="215">
        <v>2.71</v>
      </c>
      <c r="J77" s="93">
        <v>3.4000000000000002E-2</v>
      </c>
      <c r="K77" s="63"/>
    </row>
    <row r="78" spans="1:11" ht="27" customHeight="1" x14ac:dyDescent="0.25">
      <c r="A78" s="159" t="s">
        <v>534</v>
      </c>
      <c r="B78" s="84" t="s">
        <v>818</v>
      </c>
      <c r="C78" s="160">
        <v>0</v>
      </c>
      <c r="D78" s="86">
        <v>1.6</v>
      </c>
      <c r="E78" s="87">
        <v>0.187</v>
      </c>
      <c r="F78" s="88">
        <v>3.3000000000000002E-2</v>
      </c>
      <c r="G78" s="161">
        <v>5735.81</v>
      </c>
      <c r="H78" s="161">
        <v>1.6</v>
      </c>
      <c r="I78" s="215">
        <v>2.71</v>
      </c>
      <c r="J78" s="93">
        <v>3.4000000000000002E-2</v>
      </c>
      <c r="K78" s="63"/>
    </row>
    <row r="79" spans="1:11" ht="27" customHeight="1" x14ac:dyDescent="0.25">
      <c r="A79" s="159" t="s">
        <v>535</v>
      </c>
      <c r="B79" s="84" t="s">
        <v>819</v>
      </c>
      <c r="C79" s="160">
        <v>0</v>
      </c>
      <c r="D79" s="86">
        <v>1.6</v>
      </c>
      <c r="E79" s="87">
        <v>0.187</v>
      </c>
      <c r="F79" s="88">
        <v>3.3000000000000002E-2</v>
      </c>
      <c r="G79" s="161">
        <v>15056.91</v>
      </c>
      <c r="H79" s="161">
        <v>1.6</v>
      </c>
      <c r="I79" s="215">
        <v>2.71</v>
      </c>
      <c r="J79" s="93">
        <v>3.4000000000000002E-2</v>
      </c>
      <c r="K79" s="63"/>
    </row>
    <row r="80" spans="1:11" ht="27" customHeight="1" x14ac:dyDescent="0.25">
      <c r="A80" s="159" t="s">
        <v>410</v>
      </c>
      <c r="B80" s="84" t="s">
        <v>920</v>
      </c>
      <c r="C80" s="160" t="s">
        <v>451</v>
      </c>
      <c r="D80" s="94">
        <v>5.1849999999999996</v>
      </c>
      <c r="E80" s="95">
        <v>0.59699999999999998</v>
      </c>
      <c r="F80" s="96">
        <v>0.41399999999999998</v>
      </c>
      <c r="G80" s="90">
        <v>0</v>
      </c>
      <c r="H80" s="90">
        <v>0</v>
      </c>
      <c r="I80" s="90">
        <v>0</v>
      </c>
      <c r="J80" s="91">
        <v>0</v>
      </c>
      <c r="K80" s="63"/>
    </row>
    <row r="81" spans="1:11" ht="27" customHeight="1" x14ac:dyDescent="0.25">
      <c r="A81" s="159" t="s">
        <v>411</v>
      </c>
      <c r="B81" s="84" t="s">
        <v>921</v>
      </c>
      <c r="C81" s="160" t="s">
        <v>958</v>
      </c>
      <c r="D81" s="86">
        <v>-2.4119999999999999</v>
      </c>
      <c r="E81" s="87">
        <v>-0.35599999999999998</v>
      </c>
      <c r="F81" s="88">
        <v>-7.1999999999999995E-2</v>
      </c>
      <c r="G81" s="90">
        <v>0</v>
      </c>
      <c r="H81" s="90">
        <v>0</v>
      </c>
      <c r="I81" s="90">
        <v>0</v>
      </c>
      <c r="J81" s="91">
        <v>0</v>
      </c>
      <c r="K81" s="63"/>
    </row>
    <row r="82" spans="1:11" ht="27" customHeight="1" x14ac:dyDescent="0.25">
      <c r="A82" s="159" t="s">
        <v>412</v>
      </c>
      <c r="B82" s="84" t="s">
        <v>922</v>
      </c>
      <c r="C82" s="160">
        <v>8</v>
      </c>
      <c r="D82" s="86">
        <v>-2.6480000000000001</v>
      </c>
      <c r="E82" s="87">
        <v>-0.38500000000000001</v>
      </c>
      <c r="F82" s="88">
        <v>-7.6999999999999999E-2</v>
      </c>
      <c r="G82" s="90">
        <v>0</v>
      </c>
      <c r="H82" s="90">
        <v>0</v>
      </c>
      <c r="I82" s="90">
        <v>0</v>
      </c>
      <c r="J82" s="91">
        <v>0</v>
      </c>
      <c r="K82" s="63"/>
    </row>
    <row r="83" spans="1:11" ht="27" customHeight="1" x14ac:dyDescent="0.25">
      <c r="A83" s="159" t="s">
        <v>413</v>
      </c>
      <c r="B83" s="84" t="s">
        <v>923</v>
      </c>
      <c r="C83" s="160">
        <v>0</v>
      </c>
      <c r="D83" s="86">
        <v>-2.4119999999999999</v>
      </c>
      <c r="E83" s="87">
        <v>-0.35599999999999998</v>
      </c>
      <c r="F83" s="88">
        <v>-7.1999999999999995E-2</v>
      </c>
      <c r="G83" s="90">
        <v>0</v>
      </c>
      <c r="H83" s="90">
        <v>0</v>
      </c>
      <c r="I83" s="90">
        <v>0</v>
      </c>
      <c r="J83" s="93">
        <v>5.3999999999999999E-2</v>
      </c>
      <c r="K83" s="63"/>
    </row>
    <row r="84" spans="1:11" ht="27" customHeight="1" x14ac:dyDescent="0.25">
      <c r="A84" s="159" t="s">
        <v>414</v>
      </c>
      <c r="B84" s="84" t="s">
        <v>924</v>
      </c>
      <c r="C84" s="160">
        <v>0</v>
      </c>
      <c r="D84" s="86">
        <v>-2.6480000000000001</v>
      </c>
      <c r="E84" s="87">
        <v>-0.38500000000000001</v>
      </c>
      <c r="F84" s="88">
        <v>-7.6999999999999999E-2</v>
      </c>
      <c r="G84" s="90">
        <v>0</v>
      </c>
      <c r="H84" s="90">
        <v>0</v>
      </c>
      <c r="I84" s="90">
        <v>0</v>
      </c>
      <c r="J84" s="93">
        <v>6.3E-2</v>
      </c>
      <c r="K84" s="63"/>
    </row>
    <row r="85" spans="1:11" ht="27" customHeight="1" x14ac:dyDescent="0.25">
      <c r="A85" s="159" t="s">
        <v>415</v>
      </c>
      <c r="B85" s="84" t="s">
        <v>925</v>
      </c>
      <c r="C85" s="160">
        <v>0</v>
      </c>
      <c r="D85" s="86">
        <v>-3.157</v>
      </c>
      <c r="E85" s="87">
        <v>-0.40600000000000003</v>
      </c>
      <c r="F85" s="88">
        <v>-7.5999999999999998E-2</v>
      </c>
      <c r="G85" s="161">
        <v>106.5</v>
      </c>
      <c r="H85" s="90">
        <v>0</v>
      </c>
      <c r="I85" s="90">
        <v>0</v>
      </c>
      <c r="J85" s="93">
        <v>0.09</v>
      </c>
      <c r="K85" s="63"/>
    </row>
    <row r="86" spans="1:11" ht="27" customHeight="1" x14ac:dyDescent="0.25">
      <c r="A86" s="159" t="s">
        <v>536</v>
      </c>
      <c r="B86" s="84" t="s">
        <v>820</v>
      </c>
      <c r="C86" s="160" t="s">
        <v>449</v>
      </c>
      <c r="D86" s="86">
        <v>1.373</v>
      </c>
      <c r="E86" s="87">
        <v>0.20200000000000001</v>
      </c>
      <c r="F86" s="88">
        <v>4.1000000000000002E-2</v>
      </c>
      <c r="G86" s="161">
        <v>6.1</v>
      </c>
      <c r="H86" s="90">
        <v>0</v>
      </c>
      <c r="I86" s="90">
        <v>0</v>
      </c>
      <c r="J86" s="91">
        <v>0</v>
      </c>
      <c r="K86" s="63"/>
    </row>
    <row r="87" spans="1:11" ht="27" customHeight="1" x14ac:dyDescent="0.25">
      <c r="A87" s="159" t="s">
        <v>537</v>
      </c>
      <c r="B87" s="84" t="s">
        <v>926</v>
      </c>
      <c r="C87" s="160">
        <v>2</v>
      </c>
      <c r="D87" s="86">
        <v>1.373</v>
      </c>
      <c r="E87" s="87">
        <v>0.20200000000000001</v>
      </c>
      <c r="F87" s="88">
        <v>4.1000000000000002E-2</v>
      </c>
      <c r="G87" s="90">
        <v>0</v>
      </c>
      <c r="H87" s="90">
        <v>0</v>
      </c>
      <c r="I87" s="90">
        <v>0</v>
      </c>
      <c r="J87" s="91">
        <v>0</v>
      </c>
      <c r="K87" s="63"/>
    </row>
    <row r="88" spans="1:11" ht="27" customHeight="1" x14ac:dyDescent="0.25">
      <c r="A88" s="159" t="s">
        <v>538</v>
      </c>
      <c r="B88" s="84" t="s">
        <v>821</v>
      </c>
      <c r="C88" s="160" t="s">
        <v>450</v>
      </c>
      <c r="D88" s="86">
        <v>1.4890000000000001</v>
      </c>
      <c r="E88" s="87">
        <v>0.219</v>
      </c>
      <c r="F88" s="88">
        <v>4.3999999999999997E-2</v>
      </c>
      <c r="G88" s="161">
        <v>1.5</v>
      </c>
      <c r="H88" s="90">
        <v>0</v>
      </c>
      <c r="I88" s="90">
        <v>0</v>
      </c>
      <c r="J88" s="91">
        <v>0</v>
      </c>
      <c r="K88" s="63"/>
    </row>
    <row r="89" spans="1:11" ht="27" customHeight="1" x14ac:dyDescent="0.25">
      <c r="A89" s="159" t="s">
        <v>539</v>
      </c>
      <c r="B89" s="84" t="s">
        <v>822</v>
      </c>
      <c r="C89" s="160" t="s">
        <v>450</v>
      </c>
      <c r="D89" s="86">
        <v>1.4890000000000001</v>
      </c>
      <c r="E89" s="87">
        <v>0.219</v>
      </c>
      <c r="F89" s="88">
        <v>4.3999999999999997E-2</v>
      </c>
      <c r="G89" s="161">
        <v>2.4700000000000002</v>
      </c>
      <c r="H89" s="90">
        <v>0</v>
      </c>
      <c r="I89" s="90">
        <v>0</v>
      </c>
      <c r="J89" s="91">
        <v>0</v>
      </c>
      <c r="K89" s="63"/>
    </row>
    <row r="90" spans="1:11" ht="27" customHeight="1" x14ac:dyDescent="0.25">
      <c r="A90" s="159" t="s">
        <v>540</v>
      </c>
      <c r="B90" s="84" t="s">
        <v>823</v>
      </c>
      <c r="C90" s="160" t="s">
        <v>450</v>
      </c>
      <c r="D90" s="86">
        <v>1.4890000000000001</v>
      </c>
      <c r="E90" s="87">
        <v>0.219</v>
      </c>
      <c r="F90" s="88">
        <v>4.3999999999999997E-2</v>
      </c>
      <c r="G90" s="161">
        <v>6.63</v>
      </c>
      <c r="H90" s="90">
        <v>0</v>
      </c>
      <c r="I90" s="90">
        <v>0</v>
      </c>
      <c r="J90" s="91">
        <v>0</v>
      </c>
      <c r="K90" s="63"/>
    </row>
    <row r="91" spans="1:11" ht="27" customHeight="1" x14ac:dyDescent="0.25">
      <c r="A91" s="159" t="s">
        <v>541</v>
      </c>
      <c r="B91" s="84" t="s">
        <v>824</v>
      </c>
      <c r="C91" s="160" t="s">
        <v>450</v>
      </c>
      <c r="D91" s="86">
        <v>1.4890000000000001</v>
      </c>
      <c r="E91" s="87">
        <v>0.219</v>
      </c>
      <c r="F91" s="88">
        <v>4.3999999999999997E-2</v>
      </c>
      <c r="G91" s="161">
        <v>14.27</v>
      </c>
      <c r="H91" s="90">
        <v>0</v>
      </c>
      <c r="I91" s="90">
        <v>0</v>
      </c>
      <c r="J91" s="91">
        <v>0</v>
      </c>
      <c r="K91" s="63"/>
    </row>
    <row r="92" spans="1:11" ht="27" customHeight="1" x14ac:dyDescent="0.25">
      <c r="A92" s="159" t="s">
        <v>542</v>
      </c>
      <c r="B92" s="84" t="s">
        <v>825</v>
      </c>
      <c r="C92" s="160" t="s">
        <v>450</v>
      </c>
      <c r="D92" s="86">
        <v>1.4890000000000001</v>
      </c>
      <c r="E92" s="87">
        <v>0.219</v>
      </c>
      <c r="F92" s="88">
        <v>4.3999999999999997E-2</v>
      </c>
      <c r="G92" s="161">
        <v>40.119999999999997</v>
      </c>
      <c r="H92" s="90">
        <v>0</v>
      </c>
      <c r="I92" s="90">
        <v>0</v>
      </c>
      <c r="J92" s="91">
        <v>0</v>
      </c>
      <c r="K92" s="63"/>
    </row>
    <row r="93" spans="1:11" ht="27" customHeight="1" x14ac:dyDescent="0.25">
      <c r="A93" s="159" t="s">
        <v>416</v>
      </c>
      <c r="B93" s="84" t="s">
        <v>927</v>
      </c>
      <c r="C93" s="160">
        <v>4</v>
      </c>
      <c r="D93" s="86">
        <v>1.4890000000000001</v>
      </c>
      <c r="E93" s="87">
        <v>0.219</v>
      </c>
      <c r="F93" s="88">
        <v>4.3999999999999997E-2</v>
      </c>
      <c r="G93" s="90">
        <v>0</v>
      </c>
      <c r="H93" s="90">
        <v>0</v>
      </c>
      <c r="I93" s="90">
        <v>0</v>
      </c>
      <c r="J93" s="91">
        <v>0</v>
      </c>
      <c r="K93" s="63"/>
    </row>
    <row r="94" spans="1:11" ht="27" customHeight="1" x14ac:dyDescent="0.25">
      <c r="A94" s="159" t="s">
        <v>543</v>
      </c>
      <c r="B94" s="84" t="s">
        <v>826</v>
      </c>
      <c r="C94" s="160">
        <v>0</v>
      </c>
      <c r="D94" s="86">
        <v>1.1319999999999999</v>
      </c>
      <c r="E94" s="87">
        <v>0.16200000000000001</v>
      </c>
      <c r="F94" s="88">
        <v>3.2000000000000001E-2</v>
      </c>
      <c r="G94" s="161">
        <v>2.85</v>
      </c>
      <c r="H94" s="161">
        <v>0.4</v>
      </c>
      <c r="I94" s="215">
        <v>0.84</v>
      </c>
      <c r="J94" s="93">
        <v>2.8000000000000001E-2</v>
      </c>
      <c r="K94" s="63"/>
    </row>
    <row r="95" spans="1:11" ht="27" customHeight="1" x14ac:dyDescent="0.25">
      <c r="A95" s="159" t="s">
        <v>544</v>
      </c>
      <c r="B95" s="84" t="s">
        <v>827</v>
      </c>
      <c r="C95" s="160">
        <v>0</v>
      </c>
      <c r="D95" s="86">
        <v>1.1319999999999999</v>
      </c>
      <c r="E95" s="87">
        <v>0.16200000000000001</v>
      </c>
      <c r="F95" s="88">
        <v>3.2000000000000001E-2</v>
      </c>
      <c r="G95" s="161">
        <v>59.28</v>
      </c>
      <c r="H95" s="161">
        <v>0.4</v>
      </c>
      <c r="I95" s="215">
        <v>0.84</v>
      </c>
      <c r="J95" s="93">
        <v>2.8000000000000001E-2</v>
      </c>
      <c r="K95" s="63"/>
    </row>
    <row r="96" spans="1:11" ht="27" customHeight="1" x14ac:dyDescent="0.25">
      <c r="A96" s="159" t="s">
        <v>545</v>
      </c>
      <c r="B96" s="84" t="s">
        <v>828</v>
      </c>
      <c r="C96" s="160">
        <v>0</v>
      </c>
      <c r="D96" s="86">
        <v>1.1319999999999999</v>
      </c>
      <c r="E96" s="87">
        <v>0.16200000000000001</v>
      </c>
      <c r="F96" s="88">
        <v>3.2000000000000001E-2</v>
      </c>
      <c r="G96" s="161">
        <v>130.97999999999999</v>
      </c>
      <c r="H96" s="161">
        <v>0.4</v>
      </c>
      <c r="I96" s="215">
        <v>0.84</v>
      </c>
      <c r="J96" s="93">
        <v>2.8000000000000001E-2</v>
      </c>
      <c r="K96" s="63"/>
    </row>
    <row r="97" spans="1:11" ht="27" customHeight="1" x14ac:dyDescent="0.25">
      <c r="A97" s="159" t="s">
        <v>546</v>
      </c>
      <c r="B97" s="84" t="s">
        <v>829</v>
      </c>
      <c r="C97" s="160">
        <v>0</v>
      </c>
      <c r="D97" s="86">
        <v>1.1319999999999999</v>
      </c>
      <c r="E97" s="87">
        <v>0.16200000000000001</v>
      </c>
      <c r="F97" s="88">
        <v>3.2000000000000001E-2</v>
      </c>
      <c r="G97" s="161">
        <v>199.55</v>
      </c>
      <c r="H97" s="161">
        <v>0.4</v>
      </c>
      <c r="I97" s="215">
        <v>0.84</v>
      </c>
      <c r="J97" s="93">
        <v>2.8000000000000001E-2</v>
      </c>
      <c r="K97" s="63"/>
    </row>
    <row r="98" spans="1:11" ht="27" customHeight="1" x14ac:dyDescent="0.25">
      <c r="A98" s="159" t="s">
        <v>547</v>
      </c>
      <c r="B98" s="84" t="s">
        <v>830</v>
      </c>
      <c r="C98" s="160">
        <v>0</v>
      </c>
      <c r="D98" s="86">
        <v>1.1319999999999999</v>
      </c>
      <c r="E98" s="87">
        <v>0.16200000000000001</v>
      </c>
      <c r="F98" s="88">
        <v>3.2000000000000001E-2</v>
      </c>
      <c r="G98" s="161">
        <v>510.24</v>
      </c>
      <c r="H98" s="161">
        <v>0.4</v>
      </c>
      <c r="I98" s="215">
        <v>0.84</v>
      </c>
      <c r="J98" s="93">
        <v>2.8000000000000001E-2</v>
      </c>
      <c r="K98" s="63"/>
    </row>
    <row r="99" spans="1:11" ht="27" customHeight="1" x14ac:dyDescent="0.25">
      <c r="A99" s="159" t="s">
        <v>548</v>
      </c>
      <c r="B99" s="84" t="s">
        <v>831</v>
      </c>
      <c r="C99" s="160">
        <v>0</v>
      </c>
      <c r="D99" s="86">
        <v>1.18</v>
      </c>
      <c r="E99" s="87">
        <v>0.154</v>
      </c>
      <c r="F99" s="88">
        <v>2.9000000000000001E-2</v>
      </c>
      <c r="G99" s="161">
        <v>4.67</v>
      </c>
      <c r="H99" s="161">
        <v>0.9</v>
      </c>
      <c r="I99" s="215">
        <v>1.41</v>
      </c>
      <c r="J99" s="93">
        <v>2.5999999999999999E-2</v>
      </c>
      <c r="K99" s="63"/>
    </row>
    <row r="100" spans="1:11" ht="27" customHeight="1" x14ac:dyDescent="0.25">
      <c r="A100" s="159" t="s">
        <v>549</v>
      </c>
      <c r="B100" s="84" t="s">
        <v>832</v>
      </c>
      <c r="C100" s="160">
        <v>0</v>
      </c>
      <c r="D100" s="86">
        <v>1.18</v>
      </c>
      <c r="E100" s="87">
        <v>0.154</v>
      </c>
      <c r="F100" s="88">
        <v>2.9000000000000001E-2</v>
      </c>
      <c r="G100" s="161">
        <v>98.85</v>
      </c>
      <c r="H100" s="161">
        <v>0.9</v>
      </c>
      <c r="I100" s="215">
        <v>1.41</v>
      </c>
      <c r="J100" s="93">
        <v>2.5999999999999999E-2</v>
      </c>
      <c r="K100" s="63"/>
    </row>
    <row r="101" spans="1:11" ht="27" customHeight="1" x14ac:dyDescent="0.25">
      <c r="A101" s="159" t="s">
        <v>550</v>
      </c>
      <c r="B101" s="84" t="s">
        <v>833</v>
      </c>
      <c r="C101" s="160">
        <v>0</v>
      </c>
      <c r="D101" s="86">
        <v>1.18</v>
      </c>
      <c r="E101" s="87">
        <v>0.154</v>
      </c>
      <c r="F101" s="88">
        <v>2.9000000000000001E-2</v>
      </c>
      <c r="G101" s="161">
        <v>218.53</v>
      </c>
      <c r="H101" s="161">
        <v>0.9</v>
      </c>
      <c r="I101" s="215">
        <v>1.41</v>
      </c>
      <c r="J101" s="93">
        <v>2.5999999999999999E-2</v>
      </c>
      <c r="K101" s="63"/>
    </row>
    <row r="102" spans="1:11" ht="27" customHeight="1" x14ac:dyDescent="0.25">
      <c r="A102" s="159" t="s">
        <v>551</v>
      </c>
      <c r="B102" s="84" t="s">
        <v>834</v>
      </c>
      <c r="C102" s="160">
        <v>0</v>
      </c>
      <c r="D102" s="86">
        <v>1.18</v>
      </c>
      <c r="E102" s="87">
        <v>0.154</v>
      </c>
      <c r="F102" s="88">
        <v>2.9000000000000001E-2</v>
      </c>
      <c r="G102" s="161">
        <v>332.99</v>
      </c>
      <c r="H102" s="161">
        <v>0.9</v>
      </c>
      <c r="I102" s="215">
        <v>1.41</v>
      </c>
      <c r="J102" s="93">
        <v>2.5999999999999999E-2</v>
      </c>
      <c r="K102" s="63"/>
    </row>
    <row r="103" spans="1:11" ht="27" customHeight="1" x14ac:dyDescent="0.25">
      <c r="A103" s="159" t="s">
        <v>552</v>
      </c>
      <c r="B103" s="84" t="s">
        <v>835</v>
      </c>
      <c r="C103" s="160">
        <v>0</v>
      </c>
      <c r="D103" s="86">
        <v>1.18</v>
      </c>
      <c r="E103" s="87">
        <v>0.154</v>
      </c>
      <c r="F103" s="88">
        <v>2.9000000000000001E-2</v>
      </c>
      <c r="G103" s="161">
        <v>851.59</v>
      </c>
      <c r="H103" s="161">
        <v>0.9</v>
      </c>
      <c r="I103" s="215">
        <v>1.41</v>
      </c>
      <c r="J103" s="93">
        <v>2.5999999999999999E-2</v>
      </c>
      <c r="K103" s="63"/>
    </row>
    <row r="104" spans="1:11" ht="27" customHeight="1" x14ac:dyDescent="0.25">
      <c r="A104" s="159" t="s">
        <v>553</v>
      </c>
      <c r="B104" s="84" t="s">
        <v>836</v>
      </c>
      <c r="C104" s="160">
        <v>0</v>
      </c>
      <c r="D104" s="86">
        <v>1.1120000000000001</v>
      </c>
      <c r="E104" s="87">
        <v>0.13</v>
      </c>
      <c r="F104" s="88">
        <v>2.3E-2</v>
      </c>
      <c r="G104" s="161">
        <v>66.41</v>
      </c>
      <c r="H104" s="161">
        <v>1.1100000000000001</v>
      </c>
      <c r="I104" s="215">
        <v>1.89</v>
      </c>
      <c r="J104" s="93">
        <v>2.4E-2</v>
      </c>
      <c r="K104" s="63"/>
    </row>
    <row r="105" spans="1:11" ht="27" customHeight="1" x14ac:dyDescent="0.25">
      <c r="A105" s="159" t="s">
        <v>554</v>
      </c>
      <c r="B105" s="84" t="s">
        <v>837</v>
      </c>
      <c r="C105" s="160">
        <v>0</v>
      </c>
      <c r="D105" s="86">
        <v>1.1120000000000001</v>
      </c>
      <c r="E105" s="87">
        <v>0.13</v>
      </c>
      <c r="F105" s="88">
        <v>2.3E-2</v>
      </c>
      <c r="G105" s="161">
        <v>894.88</v>
      </c>
      <c r="H105" s="161">
        <v>1.1100000000000001</v>
      </c>
      <c r="I105" s="215">
        <v>1.89</v>
      </c>
      <c r="J105" s="93">
        <v>2.4E-2</v>
      </c>
      <c r="K105" s="63"/>
    </row>
    <row r="106" spans="1:11" ht="27" customHeight="1" x14ac:dyDescent="0.25">
      <c r="A106" s="159" t="s">
        <v>555</v>
      </c>
      <c r="B106" s="84" t="s">
        <v>838</v>
      </c>
      <c r="C106" s="160">
        <v>0</v>
      </c>
      <c r="D106" s="86">
        <v>1.1120000000000001</v>
      </c>
      <c r="E106" s="87">
        <v>0.13</v>
      </c>
      <c r="F106" s="88">
        <v>2.3E-2</v>
      </c>
      <c r="G106" s="161">
        <v>2212.06</v>
      </c>
      <c r="H106" s="161">
        <v>1.1100000000000001</v>
      </c>
      <c r="I106" s="215">
        <v>1.89</v>
      </c>
      <c r="J106" s="93">
        <v>2.4E-2</v>
      </c>
      <c r="K106" s="63"/>
    </row>
    <row r="107" spans="1:11" ht="27" customHeight="1" x14ac:dyDescent="0.25">
      <c r="A107" s="159" t="s">
        <v>556</v>
      </c>
      <c r="B107" s="84" t="s">
        <v>839</v>
      </c>
      <c r="C107" s="160">
        <v>0</v>
      </c>
      <c r="D107" s="86">
        <v>1.1120000000000001</v>
      </c>
      <c r="E107" s="87">
        <v>0.13</v>
      </c>
      <c r="F107" s="88">
        <v>2.3E-2</v>
      </c>
      <c r="G107" s="161">
        <v>3987.57</v>
      </c>
      <c r="H107" s="161">
        <v>1.1100000000000001</v>
      </c>
      <c r="I107" s="215">
        <v>1.89</v>
      </c>
      <c r="J107" s="93">
        <v>2.4E-2</v>
      </c>
      <c r="K107" s="63"/>
    </row>
    <row r="108" spans="1:11" ht="27" customHeight="1" x14ac:dyDescent="0.25">
      <c r="A108" s="159" t="s">
        <v>557</v>
      </c>
      <c r="B108" s="84" t="s">
        <v>840</v>
      </c>
      <c r="C108" s="160">
        <v>0</v>
      </c>
      <c r="D108" s="86">
        <v>1.1120000000000001</v>
      </c>
      <c r="E108" s="87">
        <v>0.13</v>
      </c>
      <c r="F108" s="88">
        <v>2.3E-2</v>
      </c>
      <c r="G108" s="161">
        <v>10467.59</v>
      </c>
      <c r="H108" s="161">
        <v>1.1100000000000001</v>
      </c>
      <c r="I108" s="215">
        <v>1.89</v>
      </c>
      <c r="J108" s="93">
        <v>2.4E-2</v>
      </c>
      <c r="K108" s="63"/>
    </row>
    <row r="109" spans="1:11" ht="27" customHeight="1" x14ac:dyDescent="0.25">
      <c r="A109" s="159" t="s">
        <v>417</v>
      </c>
      <c r="B109" s="84" t="s">
        <v>928</v>
      </c>
      <c r="C109" s="160" t="s">
        <v>451</v>
      </c>
      <c r="D109" s="94">
        <v>3.605</v>
      </c>
      <c r="E109" s="95">
        <v>0.41499999999999998</v>
      </c>
      <c r="F109" s="96">
        <v>0.28799999999999998</v>
      </c>
      <c r="G109" s="90">
        <v>0</v>
      </c>
      <c r="H109" s="90">
        <v>0</v>
      </c>
      <c r="I109" s="90">
        <v>0</v>
      </c>
      <c r="J109" s="91">
        <v>0</v>
      </c>
      <c r="K109" s="63"/>
    </row>
    <row r="110" spans="1:11" ht="27" customHeight="1" x14ac:dyDescent="0.25">
      <c r="A110" s="159" t="s">
        <v>418</v>
      </c>
      <c r="B110" s="84" t="s">
        <v>929</v>
      </c>
      <c r="C110" s="160" t="s">
        <v>958</v>
      </c>
      <c r="D110" s="86">
        <v>-1.677</v>
      </c>
      <c r="E110" s="87">
        <v>-0.247</v>
      </c>
      <c r="F110" s="88">
        <v>-0.05</v>
      </c>
      <c r="G110" s="90">
        <v>0</v>
      </c>
      <c r="H110" s="90">
        <v>0</v>
      </c>
      <c r="I110" s="90">
        <v>0</v>
      </c>
      <c r="J110" s="91">
        <v>0</v>
      </c>
      <c r="K110" s="63"/>
    </row>
    <row r="111" spans="1:11" ht="27" customHeight="1" x14ac:dyDescent="0.25">
      <c r="A111" s="159" t="s">
        <v>419</v>
      </c>
      <c r="B111" s="84" t="s">
        <v>930</v>
      </c>
      <c r="C111" s="160">
        <v>8</v>
      </c>
      <c r="D111" s="86">
        <v>-1.841</v>
      </c>
      <c r="E111" s="87">
        <v>-0.26800000000000002</v>
      </c>
      <c r="F111" s="88">
        <v>-5.3999999999999999E-2</v>
      </c>
      <c r="G111" s="90">
        <v>0</v>
      </c>
      <c r="H111" s="90">
        <v>0</v>
      </c>
      <c r="I111" s="90">
        <v>0</v>
      </c>
      <c r="J111" s="91">
        <v>0</v>
      </c>
      <c r="K111" s="63"/>
    </row>
    <row r="112" spans="1:11" ht="27" customHeight="1" x14ac:dyDescent="0.25">
      <c r="A112" s="159" t="s">
        <v>420</v>
      </c>
      <c r="B112" s="84" t="s">
        <v>931</v>
      </c>
      <c r="C112" s="160">
        <v>0</v>
      </c>
      <c r="D112" s="86">
        <v>-1.677</v>
      </c>
      <c r="E112" s="87">
        <v>-0.247</v>
      </c>
      <c r="F112" s="88">
        <v>-0.05</v>
      </c>
      <c r="G112" s="90">
        <v>0</v>
      </c>
      <c r="H112" s="90">
        <v>0</v>
      </c>
      <c r="I112" s="90">
        <v>0</v>
      </c>
      <c r="J112" s="93">
        <v>3.7999999999999999E-2</v>
      </c>
      <c r="K112" s="63"/>
    </row>
    <row r="113" spans="1:11" ht="27" customHeight="1" x14ac:dyDescent="0.25">
      <c r="A113" s="159" t="s">
        <v>421</v>
      </c>
      <c r="B113" s="84" t="s">
        <v>932</v>
      </c>
      <c r="C113" s="160">
        <v>0</v>
      </c>
      <c r="D113" s="86">
        <v>-1.841</v>
      </c>
      <c r="E113" s="87">
        <v>-0.26800000000000002</v>
      </c>
      <c r="F113" s="88">
        <v>-5.3999999999999999E-2</v>
      </c>
      <c r="G113" s="90">
        <v>0</v>
      </c>
      <c r="H113" s="90">
        <v>0</v>
      </c>
      <c r="I113" s="90">
        <v>0</v>
      </c>
      <c r="J113" s="93">
        <v>4.3999999999999997E-2</v>
      </c>
      <c r="K113" s="63"/>
    </row>
    <row r="114" spans="1:11" ht="27" customHeight="1" x14ac:dyDescent="0.25">
      <c r="A114" s="159" t="s">
        <v>422</v>
      </c>
      <c r="B114" s="84" t="s">
        <v>933</v>
      </c>
      <c r="C114" s="160">
        <v>0</v>
      </c>
      <c r="D114" s="86">
        <v>-2.1949999999999998</v>
      </c>
      <c r="E114" s="87">
        <v>-0.28199999999999997</v>
      </c>
      <c r="F114" s="88">
        <v>-5.2999999999999999E-2</v>
      </c>
      <c r="G114" s="161">
        <v>74.040000000000006</v>
      </c>
      <c r="H114" s="90">
        <v>0</v>
      </c>
      <c r="I114" s="90">
        <v>0</v>
      </c>
      <c r="J114" s="93">
        <v>6.3E-2</v>
      </c>
      <c r="K114" s="63"/>
    </row>
    <row r="115" spans="1:11" ht="27" customHeight="1" x14ac:dyDescent="0.25">
      <c r="A115" s="159" t="s">
        <v>558</v>
      </c>
      <c r="B115" s="84" t="s">
        <v>841</v>
      </c>
      <c r="C115" s="160" t="s">
        <v>449</v>
      </c>
      <c r="D115" s="86">
        <v>0.91</v>
      </c>
      <c r="E115" s="87">
        <v>0.13400000000000001</v>
      </c>
      <c r="F115" s="88">
        <v>2.7E-2</v>
      </c>
      <c r="G115" s="161">
        <v>4.97</v>
      </c>
      <c r="H115" s="90">
        <v>0</v>
      </c>
      <c r="I115" s="90">
        <v>0</v>
      </c>
      <c r="J115" s="91">
        <v>0</v>
      </c>
      <c r="K115" s="63"/>
    </row>
    <row r="116" spans="1:11" ht="27" customHeight="1" x14ac:dyDescent="0.25">
      <c r="A116" s="159" t="s">
        <v>559</v>
      </c>
      <c r="B116" s="84" t="s">
        <v>934</v>
      </c>
      <c r="C116" s="160">
        <v>2</v>
      </c>
      <c r="D116" s="86">
        <v>0.91</v>
      </c>
      <c r="E116" s="87">
        <v>0.13400000000000001</v>
      </c>
      <c r="F116" s="88">
        <v>2.7E-2</v>
      </c>
      <c r="G116" s="90">
        <v>0</v>
      </c>
      <c r="H116" s="90">
        <v>0</v>
      </c>
      <c r="I116" s="90">
        <v>0</v>
      </c>
      <c r="J116" s="91">
        <v>0</v>
      </c>
      <c r="K116" s="63"/>
    </row>
    <row r="117" spans="1:11" ht="27" customHeight="1" x14ac:dyDescent="0.25">
      <c r="A117" s="159" t="s">
        <v>560</v>
      </c>
      <c r="B117" s="84" t="s">
        <v>842</v>
      </c>
      <c r="C117" s="160" t="s">
        <v>450</v>
      </c>
      <c r="D117" s="86">
        <v>0.98599999999999999</v>
      </c>
      <c r="E117" s="87">
        <v>0.14499999999999999</v>
      </c>
      <c r="F117" s="88">
        <v>2.9000000000000001E-2</v>
      </c>
      <c r="G117" s="161">
        <v>1.04</v>
      </c>
      <c r="H117" s="90">
        <v>0</v>
      </c>
      <c r="I117" s="90">
        <v>0</v>
      </c>
      <c r="J117" s="91">
        <v>0</v>
      </c>
      <c r="K117" s="63"/>
    </row>
    <row r="118" spans="1:11" ht="27" customHeight="1" x14ac:dyDescent="0.25">
      <c r="A118" s="159" t="s">
        <v>561</v>
      </c>
      <c r="B118" s="84" t="s">
        <v>843</v>
      </c>
      <c r="C118" s="160" t="s">
        <v>450</v>
      </c>
      <c r="D118" s="86">
        <v>0.98599999999999999</v>
      </c>
      <c r="E118" s="87">
        <v>0.14499999999999999</v>
      </c>
      <c r="F118" s="88">
        <v>2.9000000000000001E-2</v>
      </c>
      <c r="G118" s="161">
        <v>1.68</v>
      </c>
      <c r="H118" s="90">
        <v>0</v>
      </c>
      <c r="I118" s="90">
        <v>0</v>
      </c>
      <c r="J118" s="91">
        <v>0</v>
      </c>
      <c r="K118" s="63"/>
    </row>
    <row r="119" spans="1:11" ht="27" customHeight="1" x14ac:dyDescent="0.25">
      <c r="A119" s="159" t="s">
        <v>562</v>
      </c>
      <c r="B119" s="84" t="s">
        <v>844</v>
      </c>
      <c r="C119" s="160" t="s">
        <v>450</v>
      </c>
      <c r="D119" s="86">
        <v>0.98599999999999999</v>
      </c>
      <c r="E119" s="87">
        <v>0.14499999999999999</v>
      </c>
      <c r="F119" s="88">
        <v>2.9000000000000001E-2</v>
      </c>
      <c r="G119" s="161">
        <v>4.4400000000000004</v>
      </c>
      <c r="H119" s="90">
        <v>0</v>
      </c>
      <c r="I119" s="90">
        <v>0</v>
      </c>
      <c r="J119" s="91">
        <v>0</v>
      </c>
      <c r="K119" s="63"/>
    </row>
    <row r="120" spans="1:11" ht="27" customHeight="1" x14ac:dyDescent="0.25">
      <c r="A120" s="159" t="s">
        <v>563</v>
      </c>
      <c r="B120" s="84" t="s">
        <v>845</v>
      </c>
      <c r="C120" s="160" t="s">
        <v>450</v>
      </c>
      <c r="D120" s="86">
        <v>0.98599999999999999</v>
      </c>
      <c r="E120" s="87">
        <v>0.14499999999999999</v>
      </c>
      <c r="F120" s="88">
        <v>2.9000000000000001E-2</v>
      </c>
      <c r="G120" s="161">
        <v>9.49</v>
      </c>
      <c r="H120" s="90">
        <v>0</v>
      </c>
      <c r="I120" s="90">
        <v>0</v>
      </c>
      <c r="J120" s="91">
        <v>0</v>
      </c>
      <c r="K120" s="63"/>
    </row>
    <row r="121" spans="1:11" ht="27" customHeight="1" x14ac:dyDescent="0.25">
      <c r="A121" s="159" t="s">
        <v>564</v>
      </c>
      <c r="B121" s="84" t="s">
        <v>846</v>
      </c>
      <c r="C121" s="160" t="s">
        <v>450</v>
      </c>
      <c r="D121" s="86">
        <v>0.98599999999999999</v>
      </c>
      <c r="E121" s="87">
        <v>0.14499999999999999</v>
      </c>
      <c r="F121" s="88">
        <v>2.9000000000000001E-2</v>
      </c>
      <c r="G121" s="161">
        <v>26.62</v>
      </c>
      <c r="H121" s="90">
        <v>0</v>
      </c>
      <c r="I121" s="90">
        <v>0</v>
      </c>
      <c r="J121" s="91">
        <v>0</v>
      </c>
      <c r="K121" s="63"/>
    </row>
    <row r="122" spans="1:11" ht="27" customHeight="1" x14ac:dyDescent="0.25">
      <c r="A122" s="159" t="s">
        <v>423</v>
      </c>
      <c r="B122" s="84" t="s">
        <v>935</v>
      </c>
      <c r="C122" s="160">
        <v>4</v>
      </c>
      <c r="D122" s="86">
        <v>0.98599999999999999</v>
      </c>
      <c r="E122" s="87">
        <v>0.14499999999999999</v>
      </c>
      <c r="F122" s="88">
        <v>2.9000000000000001E-2</v>
      </c>
      <c r="G122" s="90">
        <v>0</v>
      </c>
      <c r="H122" s="90">
        <v>0</v>
      </c>
      <c r="I122" s="90">
        <v>0</v>
      </c>
      <c r="J122" s="91">
        <v>0</v>
      </c>
      <c r="K122" s="63"/>
    </row>
    <row r="123" spans="1:11" ht="27" customHeight="1" x14ac:dyDescent="0.25">
      <c r="A123" s="159" t="s">
        <v>565</v>
      </c>
      <c r="B123" s="84" t="s">
        <v>847</v>
      </c>
      <c r="C123" s="160">
        <v>0</v>
      </c>
      <c r="D123" s="86">
        <v>0.75</v>
      </c>
      <c r="E123" s="87">
        <v>0.107</v>
      </c>
      <c r="F123" s="88">
        <v>2.1000000000000001E-2</v>
      </c>
      <c r="G123" s="161">
        <v>1.93</v>
      </c>
      <c r="H123" s="161">
        <v>0.26</v>
      </c>
      <c r="I123" s="215">
        <v>0.56000000000000005</v>
      </c>
      <c r="J123" s="93">
        <v>1.9E-2</v>
      </c>
      <c r="K123" s="63"/>
    </row>
    <row r="124" spans="1:11" ht="27" customHeight="1" x14ac:dyDescent="0.25">
      <c r="A124" s="159" t="s">
        <v>566</v>
      </c>
      <c r="B124" s="84" t="s">
        <v>848</v>
      </c>
      <c r="C124" s="160">
        <v>0</v>
      </c>
      <c r="D124" s="86">
        <v>0.75</v>
      </c>
      <c r="E124" s="87">
        <v>0.107</v>
      </c>
      <c r="F124" s="88">
        <v>2.1000000000000001E-2</v>
      </c>
      <c r="G124" s="161">
        <v>39.31</v>
      </c>
      <c r="H124" s="161">
        <v>0.26</v>
      </c>
      <c r="I124" s="215">
        <v>0.56000000000000005</v>
      </c>
      <c r="J124" s="93">
        <v>1.9E-2</v>
      </c>
      <c r="K124" s="63"/>
    </row>
    <row r="125" spans="1:11" ht="27" customHeight="1" x14ac:dyDescent="0.25">
      <c r="A125" s="159" t="s">
        <v>567</v>
      </c>
      <c r="B125" s="84" t="s">
        <v>849</v>
      </c>
      <c r="C125" s="160">
        <v>0</v>
      </c>
      <c r="D125" s="86">
        <v>0.75</v>
      </c>
      <c r="E125" s="87">
        <v>0.107</v>
      </c>
      <c r="F125" s="88">
        <v>2.1000000000000001E-2</v>
      </c>
      <c r="G125" s="161">
        <v>86.81</v>
      </c>
      <c r="H125" s="161">
        <v>0.26</v>
      </c>
      <c r="I125" s="215">
        <v>0.56000000000000005</v>
      </c>
      <c r="J125" s="93">
        <v>1.9E-2</v>
      </c>
      <c r="K125" s="63"/>
    </row>
    <row r="126" spans="1:11" ht="27" customHeight="1" x14ac:dyDescent="0.25">
      <c r="A126" s="159" t="s">
        <v>568</v>
      </c>
      <c r="B126" s="84" t="s">
        <v>850</v>
      </c>
      <c r="C126" s="160">
        <v>0</v>
      </c>
      <c r="D126" s="86">
        <v>0.75</v>
      </c>
      <c r="E126" s="87">
        <v>0.107</v>
      </c>
      <c r="F126" s="88">
        <v>2.1000000000000001E-2</v>
      </c>
      <c r="G126" s="161">
        <v>132.22999999999999</v>
      </c>
      <c r="H126" s="161">
        <v>0.26</v>
      </c>
      <c r="I126" s="215">
        <v>0.56000000000000005</v>
      </c>
      <c r="J126" s="93">
        <v>1.9E-2</v>
      </c>
      <c r="K126" s="63"/>
    </row>
    <row r="127" spans="1:11" ht="27" customHeight="1" x14ac:dyDescent="0.25">
      <c r="A127" s="159" t="s">
        <v>569</v>
      </c>
      <c r="B127" s="84" t="s">
        <v>851</v>
      </c>
      <c r="C127" s="160">
        <v>0</v>
      </c>
      <c r="D127" s="86">
        <v>0.75</v>
      </c>
      <c r="E127" s="87">
        <v>0.107</v>
      </c>
      <c r="F127" s="88">
        <v>2.1000000000000001E-2</v>
      </c>
      <c r="G127" s="161">
        <v>338.05</v>
      </c>
      <c r="H127" s="161">
        <v>0.26</v>
      </c>
      <c r="I127" s="215">
        <v>0.56000000000000005</v>
      </c>
      <c r="J127" s="93">
        <v>1.9E-2</v>
      </c>
      <c r="K127" s="63"/>
    </row>
    <row r="128" spans="1:11" ht="27" customHeight="1" x14ac:dyDescent="0.25">
      <c r="A128" s="159" t="s">
        <v>570</v>
      </c>
      <c r="B128" s="84" t="s">
        <v>852</v>
      </c>
      <c r="C128" s="160">
        <v>0</v>
      </c>
      <c r="D128" s="86">
        <v>0.78200000000000003</v>
      </c>
      <c r="E128" s="87">
        <v>0.10199999999999999</v>
      </c>
      <c r="F128" s="88">
        <v>1.9E-2</v>
      </c>
      <c r="G128" s="161">
        <v>3.14</v>
      </c>
      <c r="H128" s="161">
        <v>0.6</v>
      </c>
      <c r="I128" s="215">
        <v>0.93</v>
      </c>
      <c r="J128" s="93">
        <v>1.7999999999999999E-2</v>
      </c>
      <c r="K128" s="63"/>
    </row>
    <row r="129" spans="1:11" ht="27" customHeight="1" x14ac:dyDescent="0.25">
      <c r="A129" s="159" t="s">
        <v>571</v>
      </c>
      <c r="B129" s="84" t="s">
        <v>853</v>
      </c>
      <c r="C129" s="160">
        <v>0</v>
      </c>
      <c r="D129" s="86">
        <v>0.78200000000000003</v>
      </c>
      <c r="E129" s="87">
        <v>0.10199999999999999</v>
      </c>
      <c r="F129" s="88">
        <v>1.9E-2</v>
      </c>
      <c r="G129" s="161">
        <v>65.53</v>
      </c>
      <c r="H129" s="161">
        <v>0.6</v>
      </c>
      <c r="I129" s="215">
        <v>0.93</v>
      </c>
      <c r="J129" s="93">
        <v>1.7999999999999999E-2</v>
      </c>
      <c r="K129" s="63"/>
    </row>
    <row r="130" spans="1:11" ht="27" customHeight="1" x14ac:dyDescent="0.25">
      <c r="A130" s="159" t="s">
        <v>572</v>
      </c>
      <c r="B130" s="84" t="s">
        <v>854</v>
      </c>
      <c r="C130" s="160">
        <v>0</v>
      </c>
      <c r="D130" s="86">
        <v>0.78200000000000003</v>
      </c>
      <c r="E130" s="87">
        <v>0.10199999999999999</v>
      </c>
      <c r="F130" s="88">
        <v>1.9E-2</v>
      </c>
      <c r="G130" s="161">
        <v>144.81</v>
      </c>
      <c r="H130" s="161">
        <v>0.6</v>
      </c>
      <c r="I130" s="215">
        <v>0.93</v>
      </c>
      <c r="J130" s="93">
        <v>1.7999999999999999E-2</v>
      </c>
      <c r="K130" s="63"/>
    </row>
    <row r="131" spans="1:11" ht="27" customHeight="1" x14ac:dyDescent="0.25">
      <c r="A131" s="159" t="s">
        <v>573</v>
      </c>
      <c r="B131" s="84" t="s">
        <v>855</v>
      </c>
      <c r="C131" s="160">
        <v>0</v>
      </c>
      <c r="D131" s="86">
        <v>0.78200000000000003</v>
      </c>
      <c r="E131" s="87">
        <v>0.10199999999999999</v>
      </c>
      <c r="F131" s="88">
        <v>1.9E-2</v>
      </c>
      <c r="G131" s="161">
        <v>220.63</v>
      </c>
      <c r="H131" s="161">
        <v>0.6</v>
      </c>
      <c r="I131" s="215">
        <v>0.93</v>
      </c>
      <c r="J131" s="93">
        <v>1.7999999999999999E-2</v>
      </c>
      <c r="K131" s="63"/>
    </row>
    <row r="132" spans="1:11" ht="27" customHeight="1" x14ac:dyDescent="0.25">
      <c r="A132" s="159" t="s">
        <v>574</v>
      </c>
      <c r="B132" s="84" t="s">
        <v>856</v>
      </c>
      <c r="C132" s="160">
        <v>0</v>
      </c>
      <c r="D132" s="86">
        <v>0.78200000000000003</v>
      </c>
      <c r="E132" s="87">
        <v>0.10199999999999999</v>
      </c>
      <c r="F132" s="88">
        <v>1.9E-2</v>
      </c>
      <c r="G132" s="161">
        <v>564.16999999999996</v>
      </c>
      <c r="H132" s="161">
        <v>0.6</v>
      </c>
      <c r="I132" s="215">
        <v>0.93</v>
      </c>
      <c r="J132" s="93">
        <v>1.7999999999999999E-2</v>
      </c>
      <c r="K132" s="63"/>
    </row>
    <row r="133" spans="1:11" ht="27" customHeight="1" x14ac:dyDescent="0.25">
      <c r="A133" s="159" t="s">
        <v>575</v>
      </c>
      <c r="B133" s="84" t="s">
        <v>857</v>
      </c>
      <c r="C133" s="160">
        <v>0</v>
      </c>
      <c r="D133" s="86">
        <v>0.73699999999999999</v>
      </c>
      <c r="E133" s="87">
        <v>8.5999999999999993E-2</v>
      </c>
      <c r="F133" s="88">
        <v>1.4999999999999999E-2</v>
      </c>
      <c r="G133" s="161">
        <v>44.04</v>
      </c>
      <c r="H133" s="161">
        <v>0.74</v>
      </c>
      <c r="I133" s="215">
        <v>1.25</v>
      </c>
      <c r="J133" s="93">
        <v>1.6E-2</v>
      </c>
      <c r="K133" s="63"/>
    </row>
    <row r="134" spans="1:11" ht="27" customHeight="1" x14ac:dyDescent="0.25">
      <c r="A134" s="159" t="s">
        <v>576</v>
      </c>
      <c r="B134" s="84" t="s">
        <v>858</v>
      </c>
      <c r="C134" s="160">
        <v>0</v>
      </c>
      <c r="D134" s="86">
        <v>0.73699999999999999</v>
      </c>
      <c r="E134" s="87">
        <v>8.5999999999999993E-2</v>
      </c>
      <c r="F134" s="88">
        <v>1.4999999999999999E-2</v>
      </c>
      <c r="G134" s="161">
        <v>592.85</v>
      </c>
      <c r="H134" s="161">
        <v>0.74</v>
      </c>
      <c r="I134" s="215">
        <v>1.25</v>
      </c>
      <c r="J134" s="93">
        <v>1.6E-2</v>
      </c>
      <c r="K134" s="63"/>
    </row>
    <row r="135" spans="1:11" ht="27" customHeight="1" x14ac:dyDescent="0.25">
      <c r="A135" s="159" t="s">
        <v>577</v>
      </c>
      <c r="B135" s="84" t="s">
        <v>859</v>
      </c>
      <c r="C135" s="160">
        <v>0</v>
      </c>
      <c r="D135" s="86">
        <v>0.73699999999999999</v>
      </c>
      <c r="E135" s="87">
        <v>8.5999999999999993E-2</v>
      </c>
      <c r="F135" s="88">
        <v>1.4999999999999999E-2</v>
      </c>
      <c r="G135" s="161">
        <v>1465.4</v>
      </c>
      <c r="H135" s="161">
        <v>0.74</v>
      </c>
      <c r="I135" s="215">
        <v>1.25</v>
      </c>
      <c r="J135" s="93">
        <v>1.6E-2</v>
      </c>
      <c r="K135" s="63"/>
    </row>
    <row r="136" spans="1:11" ht="27" customHeight="1" x14ac:dyDescent="0.25">
      <c r="A136" s="159" t="s">
        <v>578</v>
      </c>
      <c r="B136" s="84" t="s">
        <v>860</v>
      </c>
      <c r="C136" s="160">
        <v>0</v>
      </c>
      <c r="D136" s="86">
        <v>0.73699999999999999</v>
      </c>
      <c r="E136" s="87">
        <v>8.5999999999999993E-2</v>
      </c>
      <c r="F136" s="88">
        <v>1.4999999999999999E-2</v>
      </c>
      <c r="G136" s="161">
        <v>2641.57</v>
      </c>
      <c r="H136" s="161">
        <v>0.74</v>
      </c>
      <c r="I136" s="215">
        <v>1.25</v>
      </c>
      <c r="J136" s="93">
        <v>1.6E-2</v>
      </c>
      <c r="K136" s="63"/>
    </row>
    <row r="137" spans="1:11" ht="27" customHeight="1" x14ac:dyDescent="0.25">
      <c r="A137" s="159" t="s">
        <v>579</v>
      </c>
      <c r="B137" s="84" t="s">
        <v>861</v>
      </c>
      <c r="C137" s="160">
        <v>0</v>
      </c>
      <c r="D137" s="86">
        <v>0.73699999999999999</v>
      </c>
      <c r="E137" s="87">
        <v>8.5999999999999993E-2</v>
      </c>
      <c r="F137" s="88">
        <v>1.4999999999999999E-2</v>
      </c>
      <c r="G137" s="161">
        <v>6934.2</v>
      </c>
      <c r="H137" s="161">
        <v>0.74</v>
      </c>
      <c r="I137" s="215">
        <v>1.25</v>
      </c>
      <c r="J137" s="93">
        <v>1.6E-2</v>
      </c>
      <c r="K137" s="63"/>
    </row>
    <row r="138" spans="1:11" ht="27" customHeight="1" x14ac:dyDescent="0.25">
      <c r="A138" s="159" t="s">
        <v>424</v>
      </c>
      <c r="B138" s="84" t="s">
        <v>936</v>
      </c>
      <c r="C138" s="160" t="s">
        <v>451</v>
      </c>
      <c r="D138" s="94">
        <v>2.3879999999999999</v>
      </c>
      <c r="E138" s="95">
        <v>0.27500000000000002</v>
      </c>
      <c r="F138" s="96">
        <v>0.191</v>
      </c>
      <c r="G138" s="90">
        <v>0</v>
      </c>
      <c r="H138" s="90">
        <v>0</v>
      </c>
      <c r="I138" s="90">
        <v>0</v>
      </c>
      <c r="J138" s="91">
        <v>0</v>
      </c>
      <c r="K138" s="63"/>
    </row>
    <row r="139" spans="1:11" ht="27" customHeight="1" x14ac:dyDescent="0.25">
      <c r="A139" s="159" t="s">
        <v>425</v>
      </c>
      <c r="B139" s="84" t="s">
        <v>937</v>
      </c>
      <c r="C139" s="160" t="s">
        <v>958</v>
      </c>
      <c r="D139" s="86">
        <v>-1.111</v>
      </c>
      <c r="E139" s="87">
        <v>-0.16400000000000001</v>
      </c>
      <c r="F139" s="88">
        <v>-3.3000000000000002E-2</v>
      </c>
      <c r="G139" s="90">
        <v>0</v>
      </c>
      <c r="H139" s="90">
        <v>0</v>
      </c>
      <c r="I139" s="90">
        <v>0</v>
      </c>
      <c r="J139" s="91">
        <v>0</v>
      </c>
      <c r="K139" s="63"/>
    </row>
    <row r="140" spans="1:11" ht="27" customHeight="1" x14ac:dyDescent="0.25">
      <c r="A140" s="159" t="s">
        <v>426</v>
      </c>
      <c r="B140" s="84" t="s">
        <v>938</v>
      </c>
      <c r="C140" s="160">
        <v>8</v>
      </c>
      <c r="D140" s="86">
        <v>-1.22</v>
      </c>
      <c r="E140" s="87">
        <v>-0.17699999999999999</v>
      </c>
      <c r="F140" s="88">
        <v>-3.5999999999999997E-2</v>
      </c>
      <c r="G140" s="90">
        <v>0</v>
      </c>
      <c r="H140" s="90">
        <v>0</v>
      </c>
      <c r="I140" s="90">
        <v>0</v>
      </c>
      <c r="J140" s="91">
        <v>0</v>
      </c>
      <c r="K140" s="63"/>
    </row>
    <row r="141" spans="1:11" ht="27" customHeight="1" x14ac:dyDescent="0.25">
      <c r="A141" s="159" t="s">
        <v>427</v>
      </c>
      <c r="B141" s="84" t="s">
        <v>939</v>
      </c>
      <c r="C141" s="160">
        <v>0</v>
      </c>
      <c r="D141" s="86">
        <v>-1.111</v>
      </c>
      <c r="E141" s="87">
        <v>-0.16400000000000001</v>
      </c>
      <c r="F141" s="88">
        <v>-3.3000000000000002E-2</v>
      </c>
      <c r="G141" s="90">
        <v>0</v>
      </c>
      <c r="H141" s="90">
        <v>0</v>
      </c>
      <c r="I141" s="90">
        <v>0</v>
      </c>
      <c r="J141" s="93">
        <v>2.5000000000000001E-2</v>
      </c>
      <c r="K141" s="63"/>
    </row>
    <row r="142" spans="1:11" ht="27" customHeight="1" x14ac:dyDescent="0.25">
      <c r="A142" s="159" t="s">
        <v>428</v>
      </c>
      <c r="B142" s="84" t="s">
        <v>940</v>
      </c>
      <c r="C142" s="160">
        <v>0</v>
      </c>
      <c r="D142" s="86">
        <v>-1.22</v>
      </c>
      <c r="E142" s="87">
        <v>-0.17699999999999999</v>
      </c>
      <c r="F142" s="88">
        <v>-3.5999999999999997E-2</v>
      </c>
      <c r="G142" s="90">
        <v>0</v>
      </c>
      <c r="H142" s="90">
        <v>0</v>
      </c>
      <c r="I142" s="90">
        <v>0</v>
      </c>
      <c r="J142" s="93">
        <v>2.9000000000000001E-2</v>
      </c>
      <c r="K142" s="63"/>
    </row>
    <row r="143" spans="1:11" ht="27" customHeight="1" x14ac:dyDescent="0.25">
      <c r="A143" s="159" t="s">
        <v>429</v>
      </c>
      <c r="B143" s="84" t="s">
        <v>941</v>
      </c>
      <c r="C143" s="160">
        <v>0</v>
      </c>
      <c r="D143" s="86">
        <v>-1.454</v>
      </c>
      <c r="E143" s="87">
        <v>-0.187</v>
      </c>
      <c r="F143" s="88">
        <v>-3.5000000000000003E-2</v>
      </c>
      <c r="G143" s="161">
        <v>49.05</v>
      </c>
      <c r="H143" s="90">
        <v>0</v>
      </c>
      <c r="I143" s="90">
        <v>0</v>
      </c>
      <c r="J143" s="93">
        <v>4.1000000000000002E-2</v>
      </c>
      <c r="K143" s="63"/>
    </row>
    <row r="144" spans="1:11" ht="27" customHeight="1" x14ac:dyDescent="0.25">
      <c r="A144" s="159" t="s">
        <v>580</v>
      </c>
      <c r="B144" s="84" t="s">
        <v>862</v>
      </c>
      <c r="C144" s="160" t="s">
        <v>449</v>
      </c>
      <c r="D144" s="86">
        <v>0.46200000000000002</v>
      </c>
      <c r="E144" s="87">
        <v>6.8000000000000005E-2</v>
      </c>
      <c r="F144" s="88">
        <v>1.4E-2</v>
      </c>
      <c r="G144" s="161">
        <v>3.89</v>
      </c>
      <c r="H144" s="90">
        <v>0</v>
      </c>
      <c r="I144" s="90">
        <v>0</v>
      </c>
      <c r="J144" s="91">
        <v>0</v>
      </c>
      <c r="K144" s="63"/>
    </row>
    <row r="145" spans="1:11" ht="27" customHeight="1" x14ac:dyDescent="0.25">
      <c r="A145" s="159" t="s">
        <v>581</v>
      </c>
      <c r="B145" s="84" t="s">
        <v>942</v>
      </c>
      <c r="C145" s="160">
        <v>2</v>
      </c>
      <c r="D145" s="86">
        <v>0.46200000000000002</v>
      </c>
      <c r="E145" s="87">
        <v>6.8000000000000005E-2</v>
      </c>
      <c r="F145" s="88">
        <v>1.4E-2</v>
      </c>
      <c r="G145" s="90">
        <v>0</v>
      </c>
      <c r="H145" s="90">
        <v>0</v>
      </c>
      <c r="I145" s="90">
        <v>0</v>
      </c>
      <c r="J145" s="91">
        <v>0</v>
      </c>
      <c r="K145" s="63"/>
    </row>
    <row r="146" spans="1:11" ht="27" customHeight="1" x14ac:dyDescent="0.25">
      <c r="A146" s="159" t="s">
        <v>582</v>
      </c>
      <c r="B146" s="84" t="s">
        <v>863</v>
      </c>
      <c r="C146" s="160" t="s">
        <v>450</v>
      </c>
      <c r="D146" s="86">
        <v>0.501</v>
      </c>
      <c r="E146" s="87">
        <v>7.3999999999999996E-2</v>
      </c>
      <c r="F146" s="88">
        <v>1.4999999999999999E-2</v>
      </c>
      <c r="G146" s="161">
        <v>0.59</v>
      </c>
      <c r="H146" s="90">
        <v>0</v>
      </c>
      <c r="I146" s="90">
        <v>0</v>
      </c>
      <c r="J146" s="91">
        <v>0</v>
      </c>
      <c r="K146" s="63"/>
    </row>
    <row r="147" spans="1:11" ht="27" customHeight="1" x14ac:dyDescent="0.25">
      <c r="A147" s="159" t="s">
        <v>583</v>
      </c>
      <c r="B147" s="84" t="s">
        <v>864</v>
      </c>
      <c r="C147" s="160" t="s">
        <v>450</v>
      </c>
      <c r="D147" s="86">
        <v>0.501</v>
      </c>
      <c r="E147" s="87">
        <v>7.3999999999999996E-2</v>
      </c>
      <c r="F147" s="88">
        <v>1.4999999999999999E-2</v>
      </c>
      <c r="G147" s="161">
        <v>0.92</v>
      </c>
      <c r="H147" s="90">
        <v>0</v>
      </c>
      <c r="I147" s="90">
        <v>0</v>
      </c>
      <c r="J147" s="91">
        <v>0</v>
      </c>
      <c r="K147" s="63"/>
    </row>
    <row r="148" spans="1:11" ht="27" customHeight="1" x14ac:dyDescent="0.25">
      <c r="A148" s="159" t="s">
        <v>584</v>
      </c>
      <c r="B148" s="84" t="s">
        <v>865</v>
      </c>
      <c r="C148" s="160" t="s">
        <v>450</v>
      </c>
      <c r="D148" s="86">
        <v>0.501</v>
      </c>
      <c r="E148" s="87">
        <v>7.3999999999999996E-2</v>
      </c>
      <c r="F148" s="88">
        <v>1.4999999999999999E-2</v>
      </c>
      <c r="G148" s="161">
        <v>2.3199999999999998</v>
      </c>
      <c r="H148" s="90">
        <v>0</v>
      </c>
      <c r="I148" s="90">
        <v>0</v>
      </c>
      <c r="J148" s="91">
        <v>0</v>
      </c>
      <c r="K148" s="63"/>
    </row>
    <row r="149" spans="1:11" ht="27" customHeight="1" x14ac:dyDescent="0.25">
      <c r="A149" s="159" t="s">
        <v>585</v>
      </c>
      <c r="B149" s="84" t="s">
        <v>866</v>
      </c>
      <c r="C149" s="160" t="s">
        <v>450</v>
      </c>
      <c r="D149" s="86">
        <v>0.501</v>
      </c>
      <c r="E149" s="87">
        <v>7.3999999999999996E-2</v>
      </c>
      <c r="F149" s="88">
        <v>1.4999999999999999E-2</v>
      </c>
      <c r="G149" s="161">
        <v>4.8899999999999997</v>
      </c>
      <c r="H149" s="90">
        <v>0</v>
      </c>
      <c r="I149" s="90">
        <v>0</v>
      </c>
      <c r="J149" s="91">
        <v>0</v>
      </c>
      <c r="K149" s="63"/>
    </row>
    <row r="150" spans="1:11" ht="27" customHeight="1" x14ac:dyDescent="0.25">
      <c r="A150" s="159" t="s">
        <v>586</v>
      </c>
      <c r="B150" s="84" t="s">
        <v>867</v>
      </c>
      <c r="C150" s="160" t="s">
        <v>450</v>
      </c>
      <c r="D150" s="86">
        <v>0.501</v>
      </c>
      <c r="E150" s="87">
        <v>7.3999999999999996E-2</v>
      </c>
      <c r="F150" s="88">
        <v>1.4999999999999999E-2</v>
      </c>
      <c r="G150" s="161">
        <v>13.59</v>
      </c>
      <c r="H150" s="90">
        <v>0</v>
      </c>
      <c r="I150" s="90">
        <v>0</v>
      </c>
      <c r="J150" s="91">
        <v>0</v>
      </c>
      <c r="K150" s="63"/>
    </row>
    <row r="151" spans="1:11" ht="27" customHeight="1" x14ac:dyDescent="0.25">
      <c r="A151" s="159" t="s">
        <v>430</v>
      </c>
      <c r="B151" s="84" t="s">
        <v>943</v>
      </c>
      <c r="C151" s="160">
        <v>4</v>
      </c>
      <c r="D151" s="86">
        <v>0.501</v>
      </c>
      <c r="E151" s="87">
        <v>7.3999999999999996E-2</v>
      </c>
      <c r="F151" s="88">
        <v>1.4999999999999999E-2</v>
      </c>
      <c r="G151" s="90">
        <v>0</v>
      </c>
      <c r="H151" s="90">
        <v>0</v>
      </c>
      <c r="I151" s="90">
        <v>0</v>
      </c>
      <c r="J151" s="91">
        <v>0</v>
      </c>
      <c r="K151" s="63"/>
    </row>
    <row r="152" spans="1:11" ht="27" customHeight="1" x14ac:dyDescent="0.25">
      <c r="A152" s="159" t="s">
        <v>587</v>
      </c>
      <c r="B152" s="84" t="s">
        <v>868</v>
      </c>
      <c r="C152" s="160">
        <v>0</v>
      </c>
      <c r="D152" s="86">
        <v>0.38100000000000001</v>
      </c>
      <c r="E152" s="87">
        <v>5.5E-2</v>
      </c>
      <c r="F152" s="88">
        <v>1.0999999999999999E-2</v>
      </c>
      <c r="G152" s="161">
        <v>1.05</v>
      </c>
      <c r="H152" s="161">
        <v>0.13</v>
      </c>
      <c r="I152" s="215">
        <v>0.28000000000000003</v>
      </c>
      <c r="J152" s="93">
        <v>8.9999999999999993E-3</v>
      </c>
      <c r="K152" s="63"/>
    </row>
    <row r="153" spans="1:11" ht="27" customHeight="1" x14ac:dyDescent="0.25">
      <c r="A153" s="159" t="s">
        <v>588</v>
      </c>
      <c r="B153" s="84" t="s">
        <v>869</v>
      </c>
      <c r="C153" s="160">
        <v>0</v>
      </c>
      <c r="D153" s="86">
        <v>0.38100000000000001</v>
      </c>
      <c r="E153" s="87">
        <v>5.5E-2</v>
      </c>
      <c r="F153" s="88">
        <v>1.0999999999999999E-2</v>
      </c>
      <c r="G153" s="161">
        <v>20.04</v>
      </c>
      <c r="H153" s="161">
        <v>0.13</v>
      </c>
      <c r="I153" s="215">
        <v>0.28000000000000003</v>
      </c>
      <c r="J153" s="93">
        <v>8.9999999999999993E-3</v>
      </c>
      <c r="K153" s="63"/>
    </row>
    <row r="154" spans="1:11" ht="27" customHeight="1" x14ac:dyDescent="0.25">
      <c r="A154" s="159" t="s">
        <v>589</v>
      </c>
      <c r="B154" s="84" t="s">
        <v>870</v>
      </c>
      <c r="C154" s="160">
        <v>0</v>
      </c>
      <c r="D154" s="86">
        <v>0.38100000000000001</v>
      </c>
      <c r="E154" s="87">
        <v>5.5E-2</v>
      </c>
      <c r="F154" s="88">
        <v>1.0999999999999999E-2</v>
      </c>
      <c r="G154" s="161">
        <v>44.17</v>
      </c>
      <c r="H154" s="161">
        <v>0.13</v>
      </c>
      <c r="I154" s="215">
        <v>0.28000000000000003</v>
      </c>
      <c r="J154" s="93">
        <v>8.9999999999999993E-3</v>
      </c>
      <c r="K154" s="63"/>
    </row>
    <row r="155" spans="1:11" ht="27" customHeight="1" x14ac:dyDescent="0.25">
      <c r="A155" s="159" t="s">
        <v>590</v>
      </c>
      <c r="B155" s="84" t="s">
        <v>871</v>
      </c>
      <c r="C155" s="160">
        <v>0</v>
      </c>
      <c r="D155" s="86">
        <v>0.38100000000000001</v>
      </c>
      <c r="E155" s="87">
        <v>5.5E-2</v>
      </c>
      <c r="F155" s="88">
        <v>1.0999999999999999E-2</v>
      </c>
      <c r="G155" s="161">
        <v>67.25</v>
      </c>
      <c r="H155" s="161">
        <v>0.13</v>
      </c>
      <c r="I155" s="215">
        <v>0.28000000000000003</v>
      </c>
      <c r="J155" s="93">
        <v>8.9999999999999993E-3</v>
      </c>
      <c r="K155" s="63"/>
    </row>
    <row r="156" spans="1:11" ht="27" customHeight="1" x14ac:dyDescent="0.25">
      <c r="A156" s="159" t="s">
        <v>591</v>
      </c>
      <c r="B156" s="84" t="s">
        <v>872</v>
      </c>
      <c r="C156" s="160">
        <v>0</v>
      </c>
      <c r="D156" s="86">
        <v>0.38100000000000001</v>
      </c>
      <c r="E156" s="87">
        <v>5.5E-2</v>
      </c>
      <c r="F156" s="88">
        <v>1.0999999999999999E-2</v>
      </c>
      <c r="G156" s="161">
        <v>171.83</v>
      </c>
      <c r="H156" s="161">
        <v>0.13</v>
      </c>
      <c r="I156" s="215">
        <v>0.28000000000000003</v>
      </c>
      <c r="J156" s="93">
        <v>8.9999999999999993E-3</v>
      </c>
      <c r="K156" s="63"/>
    </row>
    <row r="157" spans="1:11" ht="27" customHeight="1" x14ac:dyDescent="0.25">
      <c r="A157" s="159" t="s">
        <v>592</v>
      </c>
      <c r="B157" s="84" t="s">
        <v>873</v>
      </c>
      <c r="C157" s="160">
        <v>0</v>
      </c>
      <c r="D157" s="86">
        <v>0.39700000000000002</v>
      </c>
      <c r="E157" s="87">
        <v>5.1999999999999998E-2</v>
      </c>
      <c r="F157" s="88">
        <v>0.01</v>
      </c>
      <c r="G157" s="161">
        <v>1.66</v>
      </c>
      <c r="H157" s="161">
        <v>0.3</v>
      </c>
      <c r="I157" s="215">
        <v>0.47</v>
      </c>
      <c r="J157" s="93">
        <v>8.9999999999999993E-3</v>
      </c>
      <c r="K157" s="63"/>
    </row>
    <row r="158" spans="1:11" ht="27" customHeight="1" x14ac:dyDescent="0.25">
      <c r="A158" s="159" t="s">
        <v>593</v>
      </c>
      <c r="B158" s="84" t="s">
        <v>874</v>
      </c>
      <c r="C158" s="160">
        <v>0</v>
      </c>
      <c r="D158" s="86">
        <v>0.39700000000000002</v>
      </c>
      <c r="E158" s="87">
        <v>5.1999999999999998E-2</v>
      </c>
      <c r="F158" s="88">
        <v>0.01</v>
      </c>
      <c r="G158" s="161">
        <v>33.36</v>
      </c>
      <c r="H158" s="161">
        <v>0.3</v>
      </c>
      <c r="I158" s="215">
        <v>0.47</v>
      </c>
      <c r="J158" s="93">
        <v>8.9999999999999993E-3</v>
      </c>
      <c r="K158" s="63"/>
    </row>
    <row r="159" spans="1:11" ht="27" customHeight="1" x14ac:dyDescent="0.25">
      <c r="A159" s="159" t="s">
        <v>594</v>
      </c>
      <c r="B159" s="84" t="s">
        <v>875</v>
      </c>
      <c r="C159" s="160">
        <v>0</v>
      </c>
      <c r="D159" s="86">
        <v>0.39700000000000002</v>
      </c>
      <c r="E159" s="87">
        <v>5.1999999999999998E-2</v>
      </c>
      <c r="F159" s="88">
        <v>0.01</v>
      </c>
      <c r="G159" s="161">
        <v>73.64</v>
      </c>
      <c r="H159" s="161">
        <v>0.3</v>
      </c>
      <c r="I159" s="215">
        <v>0.47</v>
      </c>
      <c r="J159" s="93">
        <v>8.9999999999999993E-3</v>
      </c>
      <c r="K159" s="63"/>
    </row>
    <row r="160" spans="1:11" ht="27" customHeight="1" x14ac:dyDescent="0.25">
      <c r="A160" s="159" t="s">
        <v>595</v>
      </c>
      <c r="B160" s="84" t="s">
        <v>876</v>
      </c>
      <c r="C160" s="160">
        <v>0</v>
      </c>
      <c r="D160" s="86">
        <v>0.39700000000000002</v>
      </c>
      <c r="E160" s="87">
        <v>5.1999999999999998E-2</v>
      </c>
      <c r="F160" s="88">
        <v>0.01</v>
      </c>
      <c r="G160" s="161">
        <v>112.16</v>
      </c>
      <c r="H160" s="161">
        <v>0.3</v>
      </c>
      <c r="I160" s="215">
        <v>0.47</v>
      </c>
      <c r="J160" s="93">
        <v>8.9999999999999993E-3</v>
      </c>
      <c r="K160" s="63"/>
    </row>
    <row r="161" spans="1:11" ht="27" customHeight="1" x14ac:dyDescent="0.25">
      <c r="A161" s="159" t="s">
        <v>596</v>
      </c>
      <c r="B161" s="84" t="s">
        <v>877</v>
      </c>
      <c r="C161" s="160">
        <v>0</v>
      </c>
      <c r="D161" s="86">
        <v>0.39700000000000002</v>
      </c>
      <c r="E161" s="87">
        <v>5.1999999999999998E-2</v>
      </c>
      <c r="F161" s="88">
        <v>0.01</v>
      </c>
      <c r="G161" s="161">
        <v>286.72000000000003</v>
      </c>
      <c r="H161" s="161">
        <v>0.3</v>
      </c>
      <c r="I161" s="215">
        <v>0.47</v>
      </c>
      <c r="J161" s="93">
        <v>8.9999999999999993E-3</v>
      </c>
      <c r="K161" s="63"/>
    </row>
    <row r="162" spans="1:11" ht="27" customHeight="1" x14ac:dyDescent="0.25">
      <c r="A162" s="159" t="s">
        <v>597</v>
      </c>
      <c r="B162" s="84" t="s">
        <v>878</v>
      </c>
      <c r="C162" s="160">
        <v>0</v>
      </c>
      <c r="D162" s="86">
        <v>0.374</v>
      </c>
      <c r="E162" s="87">
        <v>4.3999999999999997E-2</v>
      </c>
      <c r="F162" s="88">
        <v>8.0000000000000002E-3</v>
      </c>
      <c r="G162" s="161">
        <v>22.44</v>
      </c>
      <c r="H162" s="161">
        <v>0.37</v>
      </c>
      <c r="I162" s="215">
        <v>0.63</v>
      </c>
      <c r="J162" s="93">
        <v>8.0000000000000002E-3</v>
      </c>
      <c r="K162" s="63"/>
    </row>
    <row r="163" spans="1:11" ht="27" customHeight="1" x14ac:dyDescent="0.25">
      <c r="A163" s="159" t="s">
        <v>598</v>
      </c>
      <c r="B163" s="84" t="s">
        <v>879</v>
      </c>
      <c r="C163" s="160">
        <v>0</v>
      </c>
      <c r="D163" s="86">
        <v>0.374</v>
      </c>
      <c r="E163" s="87">
        <v>4.3999999999999997E-2</v>
      </c>
      <c r="F163" s="88">
        <v>8.0000000000000002E-3</v>
      </c>
      <c r="G163" s="161">
        <v>301.29000000000002</v>
      </c>
      <c r="H163" s="161">
        <v>0.37</v>
      </c>
      <c r="I163" s="215">
        <v>0.63</v>
      </c>
      <c r="J163" s="93">
        <v>8.0000000000000002E-3</v>
      </c>
      <c r="K163" s="63"/>
    </row>
    <row r="164" spans="1:11" ht="27" customHeight="1" x14ac:dyDescent="0.25">
      <c r="A164" s="159" t="s">
        <v>599</v>
      </c>
      <c r="B164" s="84" t="s">
        <v>880</v>
      </c>
      <c r="C164" s="160">
        <v>0</v>
      </c>
      <c r="D164" s="86">
        <v>0.374</v>
      </c>
      <c r="E164" s="87">
        <v>4.3999999999999997E-2</v>
      </c>
      <c r="F164" s="88">
        <v>8.0000000000000002E-3</v>
      </c>
      <c r="G164" s="161">
        <v>744.62</v>
      </c>
      <c r="H164" s="161">
        <v>0.37</v>
      </c>
      <c r="I164" s="215">
        <v>0.63</v>
      </c>
      <c r="J164" s="93">
        <v>8.0000000000000002E-3</v>
      </c>
      <c r="K164" s="63"/>
    </row>
    <row r="165" spans="1:11" ht="27" customHeight="1" x14ac:dyDescent="0.25">
      <c r="A165" s="159" t="s">
        <v>600</v>
      </c>
      <c r="B165" s="84" t="s">
        <v>881</v>
      </c>
      <c r="C165" s="160">
        <v>0</v>
      </c>
      <c r="D165" s="86">
        <v>0.374</v>
      </c>
      <c r="E165" s="87">
        <v>4.3999999999999997E-2</v>
      </c>
      <c r="F165" s="88">
        <v>8.0000000000000002E-3</v>
      </c>
      <c r="G165" s="161">
        <v>1342.23</v>
      </c>
      <c r="H165" s="161">
        <v>0.37</v>
      </c>
      <c r="I165" s="215">
        <v>0.63</v>
      </c>
      <c r="J165" s="93">
        <v>8.0000000000000002E-3</v>
      </c>
      <c r="K165" s="63"/>
    </row>
    <row r="166" spans="1:11" ht="27" customHeight="1" x14ac:dyDescent="0.25">
      <c r="A166" s="159" t="s">
        <v>601</v>
      </c>
      <c r="B166" s="84" t="s">
        <v>882</v>
      </c>
      <c r="C166" s="160">
        <v>0</v>
      </c>
      <c r="D166" s="86">
        <v>0.374</v>
      </c>
      <c r="E166" s="87">
        <v>4.3999999999999997E-2</v>
      </c>
      <c r="F166" s="88">
        <v>8.0000000000000002E-3</v>
      </c>
      <c r="G166" s="161">
        <v>3523.28</v>
      </c>
      <c r="H166" s="161">
        <v>0.37</v>
      </c>
      <c r="I166" s="215">
        <v>0.63</v>
      </c>
      <c r="J166" s="93">
        <v>8.0000000000000002E-3</v>
      </c>
      <c r="K166" s="63"/>
    </row>
    <row r="167" spans="1:11" ht="27" customHeight="1" x14ac:dyDescent="0.25">
      <c r="A167" s="159" t="s">
        <v>431</v>
      </c>
      <c r="B167" s="84" t="s">
        <v>944</v>
      </c>
      <c r="C167" s="160" t="s">
        <v>451</v>
      </c>
      <c r="D167" s="94">
        <v>1.2130000000000001</v>
      </c>
      <c r="E167" s="95">
        <v>0.14000000000000001</v>
      </c>
      <c r="F167" s="96">
        <v>9.7000000000000003E-2</v>
      </c>
      <c r="G167" s="90">
        <v>0</v>
      </c>
      <c r="H167" s="90">
        <v>0</v>
      </c>
      <c r="I167" s="90">
        <v>0</v>
      </c>
      <c r="J167" s="91">
        <v>0</v>
      </c>
      <c r="K167" s="63"/>
    </row>
    <row r="168" spans="1:11" ht="27" customHeight="1" x14ac:dyDescent="0.25">
      <c r="A168" s="159" t="s">
        <v>432</v>
      </c>
      <c r="B168" s="84" t="s">
        <v>945</v>
      </c>
      <c r="C168" s="160" t="s">
        <v>958</v>
      </c>
      <c r="D168" s="86">
        <v>-0.56399999999999995</v>
      </c>
      <c r="E168" s="87">
        <v>-8.3000000000000004E-2</v>
      </c>
      <c r="F168" s="88">
        <v>-1.7000000000000001E-2</v>
      </c>
      <c r="G168" s="90">
        <v>0</v>
      </c>
      <c r="H168" s="90">
        <v>0</v>
      </c>
      <c r="I168" s="90">
        <v>0</v>
      </c>
      <c r="J168" s="91">
        <v>0</v>
      </c>
      <c r="K168" s="63"/>
    </row>
    <row r="169" spans="1:11" ht="27" customHeight="1" x14ac:dyDescent="0.25">
      <c r="A169" s="159" t="s">
        <v>433</v>
      </c>
      <c r="B169" s="84" t="s">
        <v>946</v>
      </c>
      <c r="C169" s="160">
        <v>8</v>
      </c>
      <c r="D169" s="86">
        <v>-0.62</v>
      </c>
      <c r="E169" s="87">
        <v>-0.09</v>
      </c>
      <c r="F169" s="88">
        <v>-1.7999999999999999E-2</v>
      </c>
      <c r="G169" s="90">
        <v>0</v>
      </c>
      <c r="H169" s="90">
        <v>0</v>
      </c>
      <c r="I169" s="90">
        <v>0</v>
      </c>
      <c r="J169" s="91">
        <v>0</v>
      </c>
      <c r="K169" s="63"/>
    </row>
    <row r="170" spans="1:11" ht="27" customHeight="1" x14ac:dyDescent="0.25">
      <c r="A170" s="159" t="s">
        <v>434</v>
      </c>
      <c r="B170" s="84" t="s">
        <v>947</v>
      </c>
      <c r="C170" s="160">
        <v>0</v>
      </c>
      <c r="D170" s="86">
        <v>-0.56399999999999995</v>
      </c>
      <c r="E170" s="87">
        <v>-8.3000000000000004E-2</v>
      </c>
      <c r="F170" s="88">
        <v>-1.7000000000000001E-2</v>
      </c>
      <c r="G170" s="90">
        <v>0</v>
      </c>
      <c r="H170" s="90">
        <v>0</v>
      </c>
      <c r="I170" s="90">
        <v>0</v>
      </c>
      <c r="J170" s="93">
        <v>1.2999999999999999E-2</v>
      </c>
      <c r="K170" s="63"/>
    </row>
    <row r="171" spans="1:11" ht="27" customHeight="1" x14ac:dyDescent="0.25">
      <c r="A171" s="159" t="s">
        <v>435</v>
      </c>
      <c r="B171" s="84" t="s">
        <v>948</v>
      </c>
      <c r="C171" s="160">
        <v>0</v>
      </c>
      <c r="D171" s="86">
        <v>-0.62</v>
      </c>
      <c r="E171" s="87">
        <v>-0.09</v>
      </c>
      <c r="F171" s="88">
        <v>-1.7999999999999999E-2</v>
      </c>
      <c r="G171" s="90">
        <v>0</v>
      </c>
      <c r="H171" s="90">
        <v>0</v>
      </c>
      <c r="I171" s="90">
        <v>0</v>
      </c>
      <c r="J171" s="93">
        <v>1.4999999999999999E-2</v>
      </c>
      <c r="K171" s="63"/>
    </row>
    <row r="172" spans="1:11" ht="27" customHeight="1" x14ac:dyDescent="0.25">
      <c r="A172" s="159" t="s">
        <v>436</v>
      </c>
      <c r="B172" s="84" t="s">
        <v>949</v>
      </c>
      <c r="C172" s="160">
        <v>0</v>
      </c>
      <c r="D172" s="86">
        <v>-0.73899999999999999</v>
      </c>
      <c r="E172" s="87">
        <v>-9.5000000000000001E-2</v>
      </c>
      <c r="F172" s="88">
        <v>-1.7999999999999999E-2</v>
      </c>
      <c r="G172" s="161">
        <v>24.92</v>
      </c>
      <c r="H172" s="90">
        <v>0</v>
      </c>
      <c r="I172" s="90">
        <v>0</v>
      </c>
      <c r="J172" s="93">
        <v>2.1000000000000001E-2</v>
      </c>
      <c r="K172" s="63"/>
    </row>
    <row r="173" spans="1:11" ht="27" customHeight="1" x14ac:dyDescent="0.25">
      <c r="A173" s="159" t="s">
        <v>602</v>
      </c>
      <c r="B173" s="84" t="s">
        <v>883</v>
      </c>
      <c r="C173" s="160" t="s">
        <v>449</v>
      </c>
      <c r="D173" s="86">
        <v>0.14499999999999999</v>
      </c>
      <c r="E173" s="87">
        <v>2.1000000000000001E-2</v>
      </c>
      <c r="F173" s="88">
        <v>4.0000000000000001E-3</v>
      </c>
      <c r="G173" s="161">
        <v>3.12</v>
      </c>
      <c r="H173" s="90">
        <v>0</v>
      </c>
      <c r="I173" s="90">
        <v>0</v>
      </c>
      <c r="J173" s="91">
        <v>0</v>
      </c>
      <c r="K173" s="63"/>
    </row>
    <row r="174" spans="1:11" ht="27" customHeight="1" x14ac:dyDescent="0.25">
      <c r="A174" s="159" t="s">
        <v>603</v>
      </c>
      <c r="B174" s="84" t="s">
        <v>950</v>
      </c>
      <c r="C174" s="160">
        <v>2</v>
      </c>
      <c r="D174" s="86">
        <v>0.14499999999999999</v>
      </c>
      <c r="E174" s="87">
        <v>2.1000000000000001E-2</v>
      </c>
      <c r="F174" s="88">
        <v>4.0000000000000001E-3</v>
      </c>
      <c r="G174" s="90">
        <v>0</v>
      </c>
      <c r="H174" s="90">
        <v>0</v>
      </c>
      <c r="I174" s="90">
        <v>0</v>
      </c>
      <c r="J174" s="91">
        <v>0</v>
      </c>
      <c r="K174" s="63"/>
    </row>
    <row r="175" spans="1:11" ht="27" customHeight="1" x14ac:dyDescent="0.25">
      <c r="A175" s="159" t="s">
        <v>604</v>
      </c>
      <c r="B175" s="84" t="s">
        <v>884</v>
      </c>
      <c r="C175" s="160" t="s">
        <v>450</v>
      </c>
      <c r="D175" s="86">
        <v>0.157</v>
      </c>
      <c r="E175" s="87">
        <v>2.3E-2</v>
      </c>
      <c r="F175" s="88">
        <v>5.0000000000000001E-3</v>
      </c>
      <c r="G175" s="161">
        <v>0.28000000000000003</v>
      </c>
      <c r="H175" s="90">
        <v>0</v>
      </c>
      <c r="I175" s="90">
        <v>0</v>
      </c>
      <c r="J175" s="91">
        <v>0</v>
      </c>
      <c r="K175" s="63"/>
    </row>
    <row r="176" spans="1:11" ht="27" customHeight="1" x14ac:dyDescent="0.25">
      <c r="A176" s="159" t="s">
        <v>605</v>
      </c>
      <c r="B176" s="84" t="s">
        <v>885</v>
      </c>
      <c r="C176" s="160" t="s">
        <v>450</v>
      </c>
      <c r="D176" s="86">
        <v>0.157</v>
      </c>
      <c r="E176" s="87">
        <v>2.3E-2</v>
      </c>
      <c r="F176" s="88">
        <v>5.0000000000000001E-3</v>
      </c>
      <c r="G176" s="161">
        <v>0.38</v>
      </c>
      <c r="H176" s="90">
        <v>0</v>
      </c>
      <c r="I176" s="90">
        <v>0</v>
      </c>
      <c r="J176" s="91">
        <v>0</v>
      </c>
      <c r="K176" s="63"/>
    </row>
    <row r="177" spans="1:11" ht="27" customHeight="1" x14ac:dyDescent="0.25">
      <c r="A177" s="159" t="s">
        <v>606</v>
      </c>
      <c r="B177" s="84" t="s">
        <v>886</v>
      </c>
      <c r="C177" s="160" t="s">
        <v>450</v>
      </c>
      <c r="D177" s="86">
        <v>0.157</v>
      </c>
      <c r="E177" s="87">
        <v>2.3E-2</v>
      </c>
      <c r="F177" s="88">
        <v>5.0000000000000001E-3</v>
      </c>
      <c r="G177" s="161">
        <v>0.82</v>
      </c>
      <c r="H177" s="90">
        <v>0</v>
      </c>
      <c r="I177" s="90">
        <v>0</v>
      </c>
      <c r="J177" s="91">
        <v>0</v>
      </c>
      <c r="K177" s="63"/>
    </row>
    <row r="178" spans="1:11" ht="27" customHeight="1" x14ac:dyDescent="0.25">
      <c r="A178" s="159" t="s">
        <v>607</v>
      </c>
      <c r="B178" s="84" t="s">
        <v>887</v>
      </c>
      <c r="C178" s="160" t="s">
        <v>450</v>
      </c>
      <c r="D178" s="86">
        <v>0.157</v>
      </c>
      <c r="E178" s="87">
        <v>2.3E-2</v>
      </c>
      <c r="F178" s="88">
        <v>5.0000000000000001E-3</v>
      </c>
      <c r="G178" s="161">
        <v>1.62</v>
      </c>
      <c r="H178" s="90">
        <v>0</v>
      </c>
      <c r="I178" s="90">
        <v>0</v>
      </c>
      <c r="J178" s="91">
        <v>0</v>
      </c>
      <c r="K178" s="63"/>
    </row>
    <row r="179" spans="1:11" ht="27" customHeight="1" x14ac:dyDescent="0.25">
      <c r="A179" s="159" t="s">
        <v>608</v>
      </c>
      <c r="B179" s="84" t="s">
        <v>888</v>
      </c>
      <c r="C179" s="160" t="s">
        <v>450</v>
      </c>
      <c r="D179" s="86">
        <v>0.157</v>
      </c>
      <c r="E179" s="87">
        <v>2.3E-2</v>
      </c>
      <c r="F179" s="88">
        <v>5.0000000000000001E-3</v>
      </c>
      <c r="G179" s="161">
        <v>4.3499999999999996</v>
      </c>
      <c r="H179" s="90">
        <v>0</v>
      </c>
      <c r="I179" s="90">
        <v>0</v>
      </c>
      <c r="J179" s="91">
        <v>0</v>
      </c>
      <c r="K179" s="63"/>
    </row>
    <row r="180" spans="1:11" ht="27" customHeight="1" x14ac:dyDescent="0.25">
      <c r="A180" s="159" t="s">
        <v>437</v>
      </c>
      <c r="B180" s="84" t="s">
        <v>951</v>
      </c>
      <c r="C180" s="160">
        <v>4</v>
      </c>
      <c r="D180" s="86">
        <v>0.157</v>
      </c>
      <c r="E180" s="87">
        <v>2.3E-2</v>
      </c>
      <c r="F180" s="88">
        <v>5.0000000000000001E-3</v>
      </c>
      <c r="G180" s="90">
        <v>0</v>
      </c>
      <c r="H180" s="90">
        <v>0</v>
      </c>
      <c r="I180" s="90">
        <v>0</v>
      </c>
      <c r="J180" s="91">
        <v>0</v>
      </c>
      <c r="K180" s="63"/>
    </row>
    <row r="181" spans="1:11" ht="27" customHeight="1" x14ac:dyDescent="0.25">
      <c r="A181" s="159" t="s">
        <v>609</v>
      </c>
      <c r="B181" s="84" t="s">
        <v>889</v>
      </c>
      <c r="C181" s="160">
        <v>0</v>
      </c>
      <c r="D181" s="86">
        <v>0.12</v>
      </c>
      <c r="E181" s="87">
        <v>1.7000000000000001E-2</v>
      </c>
      <c r="F181" s="88">
        <v>3.0000000000000001E-3</v>
      </c>
      <c r="G181" s="161">
        <v>0.42</v>
      </c>
      <c r="H181" s="161">
        <v>0.04</v>
      </c>
      <c r="I181" s="215">
        <v>0.09</v>
      </c>
      <c r="J181" s="93">
        <v>3.0000000000000001E-3</v>
      </c>
      <c r="K181" s="63"/>
    </row>
    <row r="182" spans="1:11" ht="27" customHeight="1" x14ac:dyDescent="0.25">
      <c r="A182" s="159" t="s">
        <v>610</v>
      </c>
      <c r="B182" s="84" t="s">
        <v>890</v>
      </c>
      <c r="C182" s="160">
        <v>0</v>
      </c>
      <c r="D182" s="86">
        <v>0.12</v>
      </c>
      <c r="E182" s="87">
        <v>1.7000000000000001E-2</v>
      </c>
      <c r="F182" s="88">
        <v>3.0000000000000001E-3</v>
      </c>
      <c r="G182" s="161">
        <v>6.38</v>
      </c>
      <c r="H182" s="161">
        <v>0.04</v>
      </c>
      <c r="I182" s="215">
        <v>0.09</v>
      </c>
      <c r="J182" s="93">
        <v>3.0000000000000001E-3</v>
      </c>
      <c r="K182" s="63"/>
    </row>
    <row r="183" spans="1:11" ht="27" customHeight="1" x14ac:dyDescent="0.25">
      <c r="A183" s="159" t="s">
        <v>611</v>
      </c>
      <c r="B183" s="84" t="s">
        <v>891</v>
      </c>
      <c r="C183" s="160">
        <v>0</v>
      </c>
      <c r="D183" s="86">
        <v>0.12</v>
      </c>
      <c r="E183" s="87">
        <v>1.7000000000000001E-2</v>
      </c>
      <c r="F183" s="88">
        <v>3.0000000000000001E-3</v>
      </c>
      <c r="G183" s="161">
        <v>13.95</v>
      </c>
      <c r="H183" s="161">
        <v>0.04</v>
      </c>
      <c r="I183" s="215">
        <v>0.09</v>
      </c>
      <c r="J183" s="93">
        <v>3.0000000000000001E-3</v>
      </c>
      <c r="K183" s="63"/>
    </row>
    <row r="184" spans="1:11" ht="27" customHeight="1" x14ac:dyDescent="0.25">
      <c r="A184" s="159" t="s">
        <v>612</v>
      </c>
      <c r="B184" s="84" t="s">
        <v>892</v>
      </c>
      <c r="C184" s="160">
        <v>0</v>
      </c>
      <c r="D184" s="86">
        <v>0.12</v>
      </c>
      <c r="E184" s="87">
        <v>1.7000000000000001E-2</v>
      </c>
      <c r="F184" s="88">
        <v>3.0000000000000001E-3</v>
      </c>
      <c r="G184" s="161">
        <v>21.2</v>
      </c>
      <c r="H184" s="161">
        <v>0.04</v>
      </c>
      <c r="I184" s="215">
        <v>0.09</v>
      </c>
      <c r="J184" s="93">
        <v>3.0000000000000001E-3</v>
      </c>
      <c r="K184" s="63"/>
    </row>
    <row r="185" spans="1:11" ht="27" customHeight="1" x14ac:dyDescent="0.25">
      <c r="A185" s="159" t="s">
        <v>613</v>
      </c>
      <c r="B185" s="84" t="s">
        <v>893</v>
      </c>
      <c r="C185" s="160">
        <v>0</v>
      </c>
      <c r="D185" s="86">
        <v>0.12</v>
      </c>
      <c r="E185" s="87">
        <v>1.7000000000000001E-2</v>
      </c>
      <c r="F185" s="88">
        <v>3.0000000000000001E-3</v>
      </c>
      <c r="G185" s="161">
        <v>54.02</v>
      </c>
      <c r="H185" s="161">
        <v>0.04</v>
      </c>
      <c r="I185" s="215">
        <v>0.09</v>
      </c>
      <c r="J185" s="93">
        <v>3.0000000000000001E-3</v>
      </c>
      <c r="K185" s="63"/>
    </row>
    <row r="186" spans="1:11" ht="27" customHeight="1" x14ac:dyDescent="0.25">
      <c r="A186" s="159" t="s">
        <v>614</v>
      </c>
      <c r="B186" s="84" t="s">
        <v>894</v>
      </c>
      <c r="C186" s="160">
        <v>0</v>
      </c>
      <c r="D186" s="86">
        <v>0.125</v>
      </c>
      <c r="E186" s="87">
        <v>1.6E-2</v>
      </c>
      <c r="F186" s="88">
        <v>3.0000000000000001E-3</v>
      </c>
      <c r="G186" s="161">
        <v>0.61</v>
      </c>
      <c r="H186" s="161">
        <v>0.1</v>
      </c>
      <c r="I186" s="215">
        <v>0.15</v>
      </c>
      <c r="J186" s="93">
        <v>3.0000000000000001E-3</v>
      </c>
      <c r="K186" s="63"/>
    </row>
    <row r="187" spans="1:11" ht="27" customHeight="1" x14ac:dyDescent="0.25">
      <c r="A187" s="159" t="s">
        <v>615</v>
      </c>
      <c r="B187" s="84" t="s">
        <v>895</v>
      </c>
      <c r="C187" s="160">
        <v>0</v>
      </c>
      <c r="D187" s="86">
        <v>0.125</v>
      </c>
      <c r="E187" s="87">
        <v>1.6E-2</v>
      </c>
      <c r="F187" s="88">
        <v>3.0000000000000001E-3</v>
      </c>
      <c r="G187" s="161">
        <v>10.56</v>
      </c>
      <c r="H187" s="161">
        <v>0.1</v>
      </c>
      <c r="I187" s="215">
        <v>0.15</v>
      </c>
      <c r="J187" s="93">
        <v>3.0000000000000001E-3</v>
      </c>
      <c r="K187" s="63"/>
    </row>
    <row r="188" spans="1:11" ht="27" customHeight="1" x14ac:dyDescent="0.25">
      <c r="A188" s="159" t="s">
        <v>616</v>
      </c>
      <c r="B188" s="84" t="s">
        <v>896</v>
      </c>
      <c r="C188" s="160">
        <v>0</v>
      </c>
      <c r="D188" s="86">
        <v>0.125</v>
      </c>
      <c r="E188" s="87">
        <v>1.6E-2</v>
      </c>
      <c r="F188" s="88">
        <v>3.0000000000000001E-3</v>
      </c>
      <c r="G188" s="161">
        <v>23.2</v>
      </c>
      <c r="H188" s="161">
        <v>0.1</v>
      </c>
      <c r="I188" s="215">
        <v>0.15</v>
      </c>
      <c r="J188" s="93">
        <v>3.0000000000000001E-3</v>
      </c>
      <c r="K188" s="63"/>
    </row>
    <row r="189" spans="1:11" ht="27" customHeight="1" x14ac:dyDescent="0.25">
      <c r="A189" s="159" t="s">
        <v>617</v>
      </c>
      <c r="B189" s="84" t="s">
        <v>897</v>
      </c>
      <c r="C189" s="160">
        <v>0</v>
      </c>
      <c r="D189" s="86">
        <v>0.125</v>
      </c>
      <c r="E189" s="87">
        <v>1.6E-2</v>
      </c>
      <c r="F189" s="88">
        <v>3.0000000000000001E-3</v>
      </c>
      <c r="G189" s="161">
        <v>35.29</v>
      </c>
      <c r="H189" s="161">
        <v>0.1</v>
      </c>
      <c r="I189" s="215">
        <v>0.15</v>
      </c>
      <c r="J189" s="93">
        <v>3.0000000000000001E-3</v>
      </c>
      <c r="K189" s="63"/>
    </row>
    <row r="190" spans="1:11" ht="27" customHeight="1" x14ac:dyDescent="0.25">
      <c r="A190" s="159" t="s">
        <v>618</v>
      </c>
      <c r="B190" s="84" t="s">
        <v>898</v>
      </c>
      <c r="C190" s="160">
        <v>0</v>
      </c>
      <c r="D190" s="86">
        <v>0.125</v>
      </c>
      <c r="E190" s="87">
        <v>1.6E-2</v>
      </c>
      <c r="F190" s="88">
        <v>3.0000000000000001E-3</v>
      </c>
      <c r="G190" s="161">
        <v>90.07</v>
      </c>
      <c r="H190" s="161">
        <v>0.1</v>
      </c>
      <c r="I190" s="215">
        <v>0.15</v>
      </c>
      <c r="J190" s="93">
        <v>3.0000000000000001E-3</v>
      </c>
      <c r="K190" s="63"/>
    </row>
    <row r="191" spans="1:11" ht="27" customHeight="1" x14ac:dyDescent="0.25">
      <c r="A191" s="159" t="s">
        <v>619</v>
      </c>
      <c r="B191" s="84" t="s">
        <v>899</v>
      </c>
      <c r="C191" s="160">
        <v>0</v>
      </c>
      <c r="D191" s="86">
        <v>0.11799999999999999</v>
      </c>
      <c r="E191" s="87">
        <v>1.4E-2</v>
      </c>
      <c r="F191" s="88">
        <v>2E-3</v>
      </c>
      <c r="G191" s="161">
        <v>7.13</v>
      </c>
      <c r="H191" s="161">
        <v>0.12</v>
      </c>
      <c r="I191" s="215">
        <v>0.2</v>
      </c>
      <c r="J191" s="93">
        <v>3.0000000000000001E-3</v>
      </c>
      <c r="K191" s="63"/>
    </row>
    <row r="192" spans="1:11" ht="27" customHeight="1" x14ac:dyDescent="0.25">
      <c r="A192" s="159" t="s">
        <v>620</v>
      </c>
      <c r="B192" s="84" t="s">
        <v>900</v>
      </c>
      <c r="C192" s="160">
        <v>0</v>
      </c>
      <c r="D192" s="86">
        <v>0.11799999999999999</v>
      </c>
      <c r="E192" s="87">
        <v>1.4E-2</v>
      </c>
      <c r="F192" s="88">
        <v>2E-3</v>
      </c>
      <c r="G192" s="161">
        <v>94.65</v>
      </c>
      <c r="H192" s="161">
        <v>0.12</v>
      </c>
      <c r="I192" s="215">
        <v>0.2</v>
      </c>
      <c r="J192" s="93">
        <v>3.0000000000000001E-3</v>
      </c>
      <c r="K192" s="63"/>
    </row>
    <row r="193" spans="1:11" ht="27" customHeight="1" x14ac:dyDescent="0.25">
      <c r="A193" s="159" t="s">
        <v>621</v>
      </c>
      <c r="B193" s="84" t="s">
        <v>901</v>
      </c>
      <c r="C193" s="160">
        <v>0</v>
      </c>
      <c r="D193" s="86">
        <v>0.11799999999999999</v>
      </c>
      <c r="E193" s="87">
        <v>1.4E-2</v>
      </c>
      <c r="F193" s="88">
        <v>2E-3</v>
      </c>
      <c r="G193" s="161">
        <v>233.78</v>
      </c>
      <c r="H193" s="161">
        <v>0.12</v>
      </c>
      <c r="I193" s="215">
        <v>0.2</v>
      </c>
      <c r="J193" s="93">
        <v>3.0000000000000001E-3</v>
      </c>
      <c r="K193" s="63"/>
    </row>
    <row r="194" spans="1:11" ht="27" customHeight="1" x14ac:dyDescent="0.25">
      <c r="A194" s="159" t="s">
        <v>622</v>
      </c>
      <c r="B194" s="84" t="s">
        <v>902</v>
      </c>
      <c r="C194" s="160">
        <v>0</v>
      </c>
      <c r="D194" s="86">
        <v>0.11799999999999999</v>
      </c>
      <c r="E194" s="87">
        <v>1.4E-2</v>
      </c>
      <c r="F194" s="88">
        <v>2E-3</v>
      </c>
      <c r="G194" s="161">
        <v>421.34</v>
      </c>
      <c r="H194" s="161">
        <v>0.12</v>
      </c>
      <c r="I194" s="215">
        <v>0.2</v>
      </c>
      <c r="J194" s="93">
        <v>3.0000000000000001E-3</v>
      </c>
      <c r="K194" s="63"/>
    </row>
    <row r="195" spans="1:11" ht="27" customHeight="1" x14ac:dyDescent="0.25">
      <c r="A195" s="159" t="s">
        <v>623</v>
      </c>
      <c r="B195" s="84" t="s">
        <v>903</v>
      </c>
      <c r="C195" s="160">
        <v>0</v>
      </c>
      <c r="D195" s="86">
        <v>0.11799999999999999</v>
      </c>
      <c r="E195" s="87">
        <v>1.4E-2</v>
      </c>
      <c r="F195" s="88">
        <v>2E-3</v>
      </c>
      <c r="G195" s="161">
        <v>1105.8499999999999</v>
      </c>
      <c r="H195" s="161">
        <v>0.12</v>
      </c>
      <c r="I195" s="215">
        <v>0.2</v>
      </c>
      <c r="J195" s="93">
        <v>3.0000000000000001E-3</v>
      </c>
      <c r="K195" s="63"/>
    </row>
    <row r="196" spans="1:11" ht="27" customHeight="1" x14ac:dyDescent="0.25">
      <c r="A196" s="159" t="s">
        <v>438</v>
      </c>
      <c r="B196" s="84" t="s">
        <v>952</v>
      </c>
      <c r="C196" s="160" t="s">
        <v>451</v>
      </c>
      <c r="D196" s="94">
        <v>0.38100000000000001</v>
      </c>
      <c r="E196" s="95">
        <v>4.3999999999999997E-2</v>
      </c>
      <c r="F196" s="96">
        <v>0.03</v>
      </c>
      <c r="G196" s="90">
        <v>0</v>
      </c>
      <c r="H196" s="90">
        <v>0</v>
      </c>
      <c r="I196" s="90">
        <v>0</v>
      </c>
      <c r="J196" s="91">
        <v>0</v>
      </c>
      <c r="K196" s="63"/>
    </row>
    <row r="197" spans="1:11" ht="27" customHeight="1" x14ac:dyDescent="0.25">
      <c r="A197" s="159" t="s">
        <v>439</v>
      </c>
      <c r="B197" s="84" t="s">
        <v>953</v>
      </c>
      <c r="C197" s="160" t="s">
        <v>958</v>
      </c>
      <c r="D197" s="86">
        <v>-0.17699999999999999</v>
      </c>
      <c r="E197" s="87">
        <v>-2.5999999999999999E-2</v>
      </c>
      <c r="F197" s="88">
        <v>-5.0000000000000001E-3</v>
      </c>
      <c r="G197" s="90">
        <v>0</v>
      </c>
      <c r="H197" s="90">
        <v>0</v>
      </c>
      <c r="I197" s="90">
        <v>0</v>
      </c>
      <c r="J197" s="91">
        <v>0</v>
      </c>
      <c r="K197" s="63"/>
    </row>
    <row r="198" spans="1:11" ht="27" customHeight="1" x14ac:dyDescent="0.25">
      <c r="A198" s="159" t="s">
        <v>440</v>
      </c>
      <c r="B198" s="84" t="s">
        <v>954</v>
      </c>
      <c r="C198" s="160">
        <v>8</v>
      </c>
      <c r="D198" s="86">
        <v>-0.19400000000000001</v>
      </c>
      <c r="E198" s="87">
        <v>-2.8000000000000001E-2</v>
      </c>
      <c r="F198" s="88">
        <v>-6.0000000000000001E-3</v>
      </c>
      <c r="G198" s="90">
        <v>0</v>
      </c>
      <c r="H198" s="90">
        <v>0</v>
      </c>
      <c r="I198" s="90">
        <v>0</v>
      </c>
      <c r="J198" s="91">
        <v>0</v>
      </c>
      <c r="K198" s="63"/>
    </row>
    <row r="199" spans="1:11" ht="27" customHeight="1" x14ac:dyDescent="0.25">
      <c r="A199" s="159" t="s">
        <v>441</v>
      </c>
      <c r="B199" s="84" t="s">
        <v>955</v>
      </c>
      <c r="C199" s="160">
        <v>0</v>
      </c>
      <c r="D199" s="86">
        <v>-0.17699999999999999</v>
      </c>
      <c r="E199" s="87">
        <v>-2.5999999999999999E-2</v>
      </c>
      <c r="F199" s="88">
        <v>-5.0000000000000001E-3</v>
      </c>
      <c r="G199" s="90">
        <v>0</v>
      </c>
      <c r="H199" s="90">
        <v>0</v>
      </c>
      <c r="I199" s="90">
        <v>0</v>
      </c>
      <c r="J199" s="93">
        <v>4.0000000000000001E-3</v>
      </c>
      <c r="K199" s="63"/>
    </row>
    <row r="200" spans="1:11" ht="27" customHeight="1" x14ac:dyDescent="0.25">
      <c r="A200" s="159" t="s">
        <v>442</v>
      </c>
      <c r="B200" s="84" t="s">
        <v>956</v>
      </c>
      <c r="C200" s="160">
        <v>0</v>
      </c>
      <c r="D200" s="86">
        <v>-0.19400000000000001</v>
      </c>
      <c r="E200" s="87">
        <v>-2.8000000000000001E-2</v>
      </c>
      <c r="F200" s="88">
        <v>-6.0000000000000001E-3</v>
      </c>
      <c r="G200" s="90">
        <v>0</v>
      </c>
      <c r="H200" s="90">
        <v>0</v>
      </c>
      <c r="I200" s="90">
        <v>0</v>
      </c>
      <c r="J200" s="93">
        <v>5.0000000000000001E-3</v>
      </c>
      <c r="K200" s="63"/>
    </row>
    <row r="201" spans="1:11" ht="27" customHeight="1" x14ac:dyDescent="0.25">
      <c r="A201" s="159" t="s">
        <v>443</v>
      </c>
      <c r="B201" s="84" t="s">
        <v>957</v>
      </c>
      <c r="C201" s="160">
        <v>0</v>
      </c>
      <c r="D201" s="86">
        <v>-0.23200000000000001</v>
      </c>
      <c r="E201" s="87">
        <v>-0.03</v>
      </c>
      <c r="F201" s="88">
        <v>-6.0000000000000001E-3</v>
      </c>
      <c r="G201" s="161">
        <v>7.82</v>
      </c>
      <c r="H201" s="90">
        <v>0</v>
      </c>
      <c r="I201" s="90">
        <v>0</v>
      </c>
      <c r="J201" s="93">
        <v>7.0000000000000001E-3</v>
      </c>
      <c r="K201" s="63"/>
    </row>
    <row r="209" s="63" customFormat="1" ht="27.75" customHeight="1" x14ac:dyDescent="0.25"/>
    <row r="210" s="63" customFormat="1" ht="27.75" customHeight="1" x14ac:dyDescent="0.25"/>
    <row r="211" s="63" customFormat="1" ht="27.75" customHeight="1" x14ac:dyDescent="0.25"/>
    <row r="212" s="63" customFormat="1" ht="27.75" customHeight="1" x14ac:dyDescent="0.25"/>
    <row r="213" s="63" customFormat="1" ht="27.75" customHeight="1" x14ac:dyDescent="0.25"/>
    <row r="214" s="63" customFormat="1" ht="27.75" customHeight="1" x14ac:dyDescent="0.25"/>
    <row r="215" s="63" customFormat="1" ht="27.75" customHeight="1" x14ac:dyDescent="0.25"/>
    <row r="216" s="63" customFormat="1" ht="27.75" customHeight="1" x14ac:dyDescent="0.25"/>
    <row r="217" s="63" customFormat="1" ht="27.75" customHeight="1" x14ac:dyDescent="0.25"/>
    <row r="218" s="63" customFormat="1" ht="27.75" customHeight="1" x14ac:dyDescent="0.25"/>
    <row r="219" s="63" customFormat="1" ht="27.75" customHeight="1" x14ac:dyDescent="0.25"/>
    <row r="220" s="63" customFormat="1" ht="27.75" customHeight="1" x14ac:dyDescent="0.25"/>
    <row r="221" s="63" customFormat="1" ht="27.75" customHeight="1" x14ac:dyDescent="0.25"/>
    <row r="222" s="63" customFormat="1" ht="27.75" customHeight="1" x14ac:dyDescent="0.25"/>
    <row r="223" s="63" customFormat="1" ht="27.75" customHeight="1" x14ac:dyDescent="0.25"/>
    <row r="224" s="63" customFormat="1" ht="27.75"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4"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1"/>
  <sheetViews>
    <sheetView topLeftCell="A7" zoomScaleNormal="100" zoomScaleSheetLayoutView="100" workbookViewId="0">
      <selection activeCell="A3" sqref="A3:E3"/>
    </sheetView>
  </sheetViews>
  <sheetFormatPr defaultColWidth="9.1796875" defaultRowHeight="13.5" x14ac:dyDescent="0.35"/>
  <cols>
    <col min="1" max="6" width="24" style="143" customWidth="1"/>
    <col min="7" max="16384" width="9.1796875" style="143"/>
  </cols>
  <sheetData>
    <row r="1" spans="1:6" ht="27.75" customHeight="1" x14ac:dyDescent="0.35">
      <c r="A1" s="163" t="s">
        <v>18</v>
      </c>
    </row>
    <row r="2" spans="1:6" ht="44.25" customHeight="1" x14ac:dyDescent="0.35">
      <c r="A2" s="270" t="s">
        <v>365</v>
      </c>
      <c r="B2" s="270"/>
      <c r="C2" s="270"/>
      <c r="D2" s="270"/>
      <c r="E2" s="270"/>
    </row>
    <row r="3" spans="1:6" ht="47.25" customHeight="1" x14ac:dyDescent="0.35">
      <c r="A3" s="232" t="str">
        <f>Overview!B4&amp; " - Illustrative LLFs for year beginning "&amp;Overview!D4</f>
        <v>Northern Powergrid (Northeast) Plc - Illustrative LLFs for year beginning 1 April 2023</v>
      </c>
      <c r="B3" s="232"/>
      <c r="C3" s="232"/>
      <c r="D3" s="232"/>
      <c r="E3" s="232"/>
    </row>
    <row r="4" spans="1:6" ht="22" customHeight="1" x14ac:dyDescent="0.35">
      <c r="A4" s="164" t="s">
        <v>12</v>
      </c>
      <c r="B4" s="165" t="s">
        <v>4</v>
      </c>
      <c r="C4" s="165" t="s">
        <v>5</v>
      </c>
      <c r="D4" s="165" t="s">
        <v>6</v>
      </c>
      <c r="E4" s="165" t="s">
        <v>7</v>
      </c>
    </row>
    <row r="5" spans="1:6" ht="45" customHeight="1" x14ac:dyDescent="0.35">
      <c r="A5" s="204" t="s">
        <v>1237</v>
      </c>
      <c r="B5" s="205">
        <v>0</v>
      </c>
      <c r="C5" s="205">
        <v>0</v>
      </c>
      <c r="D5" s="206" t="s">
        <v>1315</v>
      </c>
      <c r="E5" s="206" t="s">
        <v>1316</v>
      </c>
    </row>
    <row r="6" spans="1:6" ht="45" customHeight="1" x14ac:dyDescent="0.35">
      <c r="A6" s="204" t="s">
        <v>1238</v>
      </c>
      <c r="B6" s="205">
        <v>0</v>
      </c>
      <c r="C6" s="206" t="s">
        <v>1317</v>
      </c>
      <c r="D6" s="206" t="s">
        <v>1315</v>
      </c>
      <c r="E6" s="206" t="s">
        <v>1318</v>
      </c>
    </row>
    <row r="7" spans="1:6" ht="45" customHeight="1" x14ac:dyDescent="0.35">
      <c r="A7" s="204" t="s">
        <v>1239</v>
      </c>
      <c r="B7" s="206" t="s">
        <v>1319</v>
      </c>
      <c r="C7" s="206" t="s">
        <v>1320</v>
      </c>
      <c r="D7" s="206" t="s">
        <v>1315</v>
      </c>
      <c r="E7" s="206" t="s">
        <v>1318</v>
      </c>
    </row>
    <row r="8" spans="1:6" ht="45" customHeight="1" x14ac:dyDescent="0.35">
      <c r="A8" s="204" t="s">
        <v>1240</v>
      </c>
      <c r="B8" s="205">
        <v>0</v>
      </c>
      <c r="C8" s="205">
        <v>0</v>
      </c>
      <c r="D8" s="206" t="s">
        <v>1315</v>
      </c>
      <c r="E8" s="206" t="s">
        <v>1316</v>
      </c>
    </row>
    <row r="9" spans="1:6" ht="45" customHeight="1" x14ac:dyDescent="0.35">
      <c r="A9" s="204" t="s">
        <v>14</v>
      </c>
      <c r="B9" s="205">
        <v>0</v>
      </c>
      <c r="C9" s="205">
        <v>0</v>
      </c>
      <c r="D9" s="206" t="s">
        <v>1315</v>
      </c>
      <c r="E9" s="206" t="s">
        <v>1316</v>
      </c>
    </row>
    <row r="10" spans="1:6" s="166" customFormat="1" ht="22" customHeight="1" x14ac:dyDescent="0.35">
      <c r="A10" s="202" t="s">
        <v>13</v>
      </c>
      <c r="B10" s="228" t="s">
        <v>744</v>
      </c>
      <c r="C10" s="229"/>
      <c r="D10" s="229"/>
      <c r="E10" s="230"/>
      <c r="F10" s="143"/>
    </row>
    <row r="11" spans="1:6" ht="6" customHeight="1" x14ac:dyDescent="0.35">
      <c r="A11" s="207"/>
      <c r="B11" s="208"/>
      <c r="C11" s="208"/>
      <c r="D11" s="208"/>
      <c r="E11" s="208"/>
    </row>
    <row r="12" spans="1:6" ht="3.75" customHeight="1" x14ac:dyDescent="0.35">
      <c r="B12" s="208"/>
      <c r="C12" s="208"/>
      <c r="D12" s="208"/>
      <c r="E12" s="208"/>
    </row>
    <row r="13" spans="1:6" ht="22" customHeight="1" x14ac:dyDescent="0.35">
      <c r="A13" s="236" t="s">
        <v>267</v>
      </c>
      <c r="B13" s="269"/>
      <c r="C13" s="269"/>
      <c r="D13" s="269"/>
      <c r="E13" s="269"/>
      <c r="F13" s="237"/>
    </row>
    <row r="14" spans="1:6" ht="22" customHeight="1" x14ac:dyDescent="0.35">
      <c r="A14" s="236" t="s">
        <v>3</v>
      </c>
      <c r="B14" s="269"/>
      <c r="C14" s="269"/>
      <c r="D14" s="269"/>
      <c r="E14" s="269"/>
      <c r="F14" s="237"/>
    </row>
    <row r="15" spans="1:6" ht="22" customHeight="1" x14ac:dyDescent="0.35">
      <c r="A15" s="184" t="s">
        <v>268</v>
      </c>
      <c r="B15" s="184" t="s">
        <v>4</v>
      </c>
      <c r="C15" s="184" t="s">
        <v>5</v>
      </c>
      <c r="D15" s="184" t="s">
        <v>6</v>
      </c>
      <c r="E15" s="184" t="s">
        <v>7</v>
      </c>
      <c r="F15" s="184" t="s">
        <v>8</v>
      </c>
    </row>
    <row r="16" spans="1:6" ht="54" x14ac:dyDescent="0.35">
      <c r="A16" s="209" t="s">
        <v>1241</v>
      </c>
      <c r="B16" s="210">
        <v>1.0920000000000001</v>
      </c>
      <c r="C16" s="210">
        <v>1.083</v>
      </c>
      <c r="D16" s="210">
        <v>1.0680000000000001</v>
      </c>
      <c r="E16" s="210">
        <v>1.073</v>
      </c>
      <c r="F16" s="203" t="s">
        <v>1309</v>
      </c>
    </row>
    <row r="17" spans="1:6" ht="27" x14ac:dyDescent="0.35">
      <c r="A17" s="209" t="s">
        <v>1242</v>
      </c>
      <c r="B17" s="210">
        <v>1.038</v>
      </c>
      <c r="C17" s="210">
        <v>1.038</v>
      </c>
      <c r="D17" s="210">
        <v>1.0409999999999999</v>
      </c>
      <c r="E17" s="210">
        <v>1.0369999999999999</v>
      </c>
      <c r="F17" s="203" t="s">
        <v>1310</v>
      </c>
    </row>
    <row r="18" spans="1:6" ht="27" x14ac:dyDescent="0.35">
      <c r="A18" s="209" t="s">
        <v>1243</v>
      </c>
      <c r="B18" s="210">
        <v>1.0229999999999999</v>
      </c>
      <c r="C18" s="210">
        <v>1.0209999999999999</v>
      </c>
      <c r="D18" s="210">
        <v>1.016</v>
      </c>
      <c r="E18" s="210">
        <v>1.018</v>
      </c>
      <c r="F18" s="203" t="s">
        <v>1311</v>
      </c>
    </row>
    <row r="19" spans="1:6" ht="40.5" x14ac:dyDescent="0.35">
      <c r="A19" s="209" t="s">
        <v>1244</v>
      </c>
      <c r="B19" s="210">
        <v>1.014</v>
      </c>
      <c r="C19" s="210">
        <v>1.0129999999999999</v>
      </c>
      <c r="D19" s="210">
        <v>1.012</v>
      </c>
      <c r="E19" s="210">
        <v>1.012</v>
      </c>
      <c r="F19" s="203" t="s">
        <v>1312</v>
      </c>
    </row>
    <row r="20" spans="1:6" ht="27" x14ac:dyDescent="0.35">
      <c r="A20" s="209" t="s">
        <v>1245</v>
      </c>
      <c r="B20" s="210">
        <v>1.008</v>
      </c>
      <c r="C20" s="210">
        <v>1.008</v>
      </c>
      <c r="D20" s="210">
        <v>1.0049999999999999</v>
      </c>
      <c r="E20" s="210">
        <v>1.006</v>
      </c>
      <c r="F20" s="203" t="s">
        <v>1313</v>
      </c>
    </row>
    <row r="21" spans="1:6" ht="27" x14ac:dyDescent="0.35">
      <c r="A21" s="209" t="s">
        <v>1246</v>
      </c>
      <c r="B21" s="210">
        <v>1.008</v>
      </c>
      <c r="C21" s="210">
        <v>1.008</v>
      </c>
      <c r="D21" s="210">
        <v>1.0049999999999999</v>
      </c>
      <c r="E21" s="210">
        <v>1.006</v>
      </c>
      <c r="F21" s="203" t="s">
        <v>1314</v>
      </c>
    </row>
    <row r="22" spans="1:6" ht="11.25" customHeight="1" x14ac:dyDescent="0.35">
      <c r="A22" s="211"/>
      <c r="B22" s="211"/>
      <c r="C22" s="211"/>
      <c r="D22" s="211"/>
      <c r="E22" s="211"/>
      <c r="F22" s="211"/>
    </row>
    <row r="23" spans="1:6" ht="22" customHeight="1" x14ac:dyDescent="0.35">
      <c r="A23" s="236" t="s">
        <v>269</v>
      </c>
      <c r="B23" s="269"/>
      <c r="C23" s="269"/>
      <c r="D23" s="269"/>
      <c r="E23" s="269"/>
      <c r="F23" s="237"/>
    </row>
    <row r="24" spans="1:6" ht="22" customHeight="1" x14ac:dyDescent="0.35">
      <c r="A24" s="236" t="s">
        <v>10</v>
      </c>
      <c r="B24" s="269"/>
      <c r="C24" s="269"/>
      <c r="D24" s="269"/>
      <c r="E24" s="269"/>
      <c r="F24" s="237"/>
    </row>
    <row r="25" spans="1:6" ht="22" customHeight="1" x14ac:dyDescent="0.35">
      <c r="A25" s="184" t="s">
        <v>9</v>
      </c>
      <c r="B25" s="184" t="s">
        <v>4</v>
      </c>
      <c r="C25" s="184" t="s">
        <v>5</v>
      </c>
      <c r="D25" s="184" t="s">
        <v>6</v>
      </c>
      <c r="E25" s="184" t="s">
        <v>7</v>
      </c>
      <c r="F25" s="184" t="s">
        <v>8</v>
      </c>
    </row>
    <row r="26" spans="1:6" ht="22" customHeight="1" x14ac:dyDescent="0.35">
      <c r="A26" s="209" t="s">
        <v>1247</v>
      </c>
      <c r="B26" s="210">
        <v>1.07</v>
      </c>
      <c r="C26" s="210">
        <v>1.0549999999999999</v>
      </c>
      <c r="D26" s="210">
        <v>1.0189999999999999</v>
      </c>
      <c r="E26" s="210">
        <v>1.0169999999999999</v>
      </c>
      <c r="F26" s="212">
        <v>601</v>
      </c>
    </row>
    <row r="27" spans="1:6" ht="22" customHeight="1" x14ac:dyDescent="0.35">
      <c r="A27" s="209" t="s">
        <v>1248</v>
      </c>
      <c r="B27" s="210">
        <v>1.002</v>
      </c>
      <c r="C27" s="210">
        <v>1.002</v>
      </c>
      <c r="D27" s="210">
        <v>1.002</v>
      </c>
      <c r="E27" s="210">
        <v>1.002</v>
      </c>
      <c r="F27" s="212">
        <v>603</v>
      </c>
    </row>
    <row r="28" spans="1:6" ht="22" customHeight="1" x14ac:dyDescent="0.35">
      <c r="A28" s="209" t="s">
        <v>1249</v>
      </c>
      <c r="B28" s="210">
        <v>1.004</v>
      </c>
      <c r="C28" s="210">
        <v>1.004</v>
      </c>
      <c r="D28" s="210">
        <v>1.0049999999999999</v>
      </c>
      <c r="E28" s="210">
        <v>1.004</v>
      </c>
      <c r="F28" s="212">
        <v>604</v>
      </c>
    </row>
    <row r="29" spans="1:6" ht="22" customHeight="1" x14ac:dyDescent="0.35">
      <c r="A29" s="209" t="s">
        <v>1250</v>
      </c>
      <c r="B29" s="210">
        <v>1.006</v>
      </c>
      <c r="C29" s="210">
        <v>1.006</v>
      </c>
      <c r="D29" s="210">
        <v>1.0109999999999999</v>
      </c>
      <c r="E29" s="210">
        <v>1.0089999999999999</v>
      </c>
      <c r="F29" s="212">
        <v>605</v>
      </c>
    </row>
    <row r="30" spans="1:6" ht="22" customHeight="1" x14ac:dyDescent="0.35">
      <c r="A30" s="209" t="s">
        <v>1251</v>
      </c>
      <c r="B30" s="210">
        <v>1.0129999999999999</v>
      </c>
      <c r="C30" s="210">
        <v>1.0129999999999999</v>
      </c>
      <c r="D30" s="210">
        <v>1.0349999999999999</v>
      </c>
      <c r="E30" s="210">
        <v>1.0149999999999999</v>
      </c>
      <c r="F30" s="212">
        <v>606</v>
      </c>
    </row>
    <row r="31" spans="1:6" ht="22" customHeight="1" x14ac:dyDescent="0.35">
      <c r="A31" s="209" t="s">
        <v>1252</v>
      </c>
      <c r="B31" s="210">
        <v>1.016</v>
      </c>
      <c r="C31" s="210">
        <v>1.0149999999999999</v>
      </c>
      <c r="D31" s="210">
        <v>1.03</v>
      </c>
      <c r="E31" s="210">
        <v>1.0149999999999999</v>
      </c>
      <c r="F31" s="212">
        <v>607</v>
      </c>
    </row>
    <row r="32" spans="1:6" ht="22" customHeight="1" x14ac:dyDescent="0.35">
      <c r="A32" s="209" t="s">
        <v>1253</v>
      </c>
      <c r="B32" s="210">
        <v>1.0149999999999999</v>
      </c>
      <c r="C32" s="210">
        <v>1.0169999999999999</v>
      </c>
      <c r="D32" s="210">
        <v>1.095</v>
      </c>
      <c r="E32" s="210">
        <v>1.0329999999999999</v>
      </c>
      <c r="F32" s="212">
        <v>608</v>
      </c>
    </row>
    <row r="33" spans="1:6" ht="22" customHeight="1" x14ac:dyDescent="0.35">
      <c r="A33" s="209" t="s">
        <v>1254</v>
      </c>
      <c r="B33" s="210">
        <v>1.004</v>
      </c>
      <c r="C33" s="210">
        <v>1.004</v>
      </c>
      <c r="D33" s="210">
        <v>1.0029999999999999</v>
      </c>
      <c r="E33" s="210">
        <v>1.004</v>
      </c>
      <c r="F33" s="212">
        <v>609</v>
      </c>
    </row>
    <row r="34" spans="1:6" ht="22" customHeight="1" x14ac:dyDescent="0.35">
      <c r="A34" s="209" t="s">
        <v>1255</v>
      </c>
      <c r="B34" s="210">
        <v>1.0109999999999999</v>
      </c>
      <c r="C34" s="210">
        <v>1.01</v>
      </c>
      <c r="D34" s="210">
        <v>1.0089999999999999</v>
      </c>
      <c r="E34" s="210">
        <v>1.01</v>
      </c>
      <c r="F34" s="212">
        <v>570</v>
      </c>
    </row>
    <row r="35" spans="1:6" ht="22" customHeight="1" x14ac:dyDescent="0.35">
      <c r="A35" s="209" t="s">
        <v>1256</v>
      </c>
      <c r="B35" s="210">
        <v>1</v>
      </c>
      <c r="C35" s="210">
        <v>1.0049999999999999</v>
      </c>
      <c r="D35" s="210">
        <v>1.004</v>
      </c>
      <c r="E35" s="210">
        <v>1.004</v>
      </c>
      <c r="F35" s="212">
        <v>612</v>
      </c>
    </row>
    <row r="36" spans="1:6" ht="22" customHeight="1" x14ac:dyDescent="0.35">
      <c r="A36" s="209" t="s">
        <v>1257</v>
      </c>
      <c r="B36" s="210">
        <v>1.0029999999999999</v>
      </c>
      <c r="C36" s="210">
        <v>1.0029999999999999</v>
      </c>
      <c r="D36" s="210">
        <v>1.004</v>
      </c>
      <c r="E36" s="210">
        <v>1.004</v>
      </c>
      <c r="F36" s="212">
        <v>614</v>
      </c>
    </row>
    <row r="37" spans="1:6" ht="22" customHeight="1" x14ac:dyDescent="0.35">
      <c r="A37" s="209" t="s">
        <v>1258</v>
      </c>
      <c r="B37" s="210">
        <v>1.0049999999999999</v>
      </c>
      <c r="C37" s="210">
        <v>1.0049999999999999</v>
      </c>
      <c r="D37" s="210">
        <v>1.004</v>
      </c>
      <c r="E37" s="210">
        <v>1.0049999999999999</v>
      </c>
      <c r="F37" s="212">
        <v>615</v>
      </c>
    </row>
    <row r="38" spans="1:6" ht="22" customHeight="1" x14ac:dyDescent="0.35">
      <c r="A38" s="209" t="s">
        <v>1259</v>
      </c>
      <c r="B38" s="210">
        <v>1.0049999999999999</v>
      </c>
      <c r="C38" s="210">
        <v>1.0049999999999999</v>
      </c>
      <c r="D38" s="210">
        <v>1.004</v>
      </c>
      <c r="E38" s="210">
        <v>1.004</v>
      </c>
      <c r="F38" s="212">
        <v>616</v>
      </c>
    </row>
    <row r="39" spans="1:6" ht="22" customHeight="1" x14ac:dyDescent="0.35">
      <c r="A39" s="209" t="s">
        <v>1260</v>
      </c>
      <c r="B39" s="210">
        <v>1.016</v>
      </c>
      <c r="C39" s="210">
        <v>1.016</v>
      </c>
      <c r="D39" s="210">
        <v>1.016</v>
      </c>
      <c r="E39" s="210">
        <v>1.0149999999999999</v>
      </c>
      <c r="F39" s="212">
        <v>617</v>
      </c>
    </row>
    <row r="40" spans="1:6" ht="22" customHeight="1" x14ac:dyDescent="0.35">
      <c r="A40" s="209" t="s">
        <v>1261</v>
      </c>
      <c r="B40" s="210">
        <v>1.0129999999999999</v>
      </c>
      <c r="C40" s="210">
        <v>1.012</v>
      </c>
      <c r="D40" s="210">
        <v>1.012</v>
      </c>
      <c r="E40" s="210">
        <v>1.012</v>
      </c>
      <c r="F40" s="212">
        <v>618</v>
      </c>
    </row>
    <row r="41" spans="1:6" ht="22" customHeight="1" x14ac:dyDescent="0.35">
      <c r="A41" s="209" t="s">
        <v>1262</v>
      </c>
      <c r="B41" s="210">
        <v>1.018</v>
      </c>
      <c r="C41" s="210">
        <v>1.016</v>
      </c>
      <c r="D41" s="210">
        <v>1.0129999999999999</v>
      </c>
      <c r="E41" s="210">
        <v>1.0149999999999999</v>
      </c>
      <c r="F41" s="212">
        <v>619</v>
      </c>
    </row>
    <row r="42" spans="1:6" ht="22" customHeight="1" x14ac:dyDescent="0.35">
      <c r="A42" s="209" t="s">
        <v>1263</v>
      </c>
      <c r="B42" s="210">
        <v>1</v>
      </c>
      <c r="C42" s="210">
        <v>1</v>
      </c>
      <c r="D42" s="210">
        <v>1</v>
      </c>
      <c r="E42" s="210">
        <v>1</v>
      </c>
      <c r="F42" s="212">
        <v>620</v>
      </c>
    </row>
    <row r="43" spans="1:6" ht="22" customHeight="1" x14ac:dyDescent="0.35">
      <c r="A43" s="209" t="s">
        <v>1264</v>
      </c>
      <c r="B43" s="210">
        <v>1.0209999999999999</v>
      </c>
      <c r="C43" s="210">
        <v>1.0209999999999999</v>
      </c>
      <c r="D43" s="210">
        <v>1.087</v>
      </c>
      <c r="E43" s="210">
        <v>1.038</v>
      </c>
      <c r="F43" s="212">
        <v>621</v>
      </c>
    </row>
    <row r="44" spans="1:6" ht="22" customHeight="1" x14ac:dyDescent="0.35">
      <c r="A44" s="209" t="s">
        <v>1265</v>
      </c>
      <c r="B44" s="210">
        <v>1.0189999999999999</v>
      </c>
      <c r="C44" s="210">
        <v>1.018</v>
      </c>
      <c r="D44" s="210">
        <v>1.0209999999999999</v>
      </c>
      <c r="E44" s="210">
        <v>1.018</v>
      </c>
      <c r="F44" s="212">
        <v>622</v>
      </c>
    </row>
    <row r="45" spans="1:6" ht="22" customHeight="1" x14ac:dyDescent="0.35">
      <c r="A45" s="209" t="s">
        <v>1266</v>
      </c>
      <c r="B45" s="210">
        <v>1.006</v>
      </c>
      <c r="C45" s="210">
        <v>1.006</v>
      </c>
      <c r="D45" s="210">
        <v>1.006</v>
      </c>
      <c r="E45" s="210">
        <v>1.006</v>
      </c>
      <c r="F45" s="212">
        <v>624</v>
      </c>
    </row>
    <row r="46" spans="1:6" ht="22" customHeight="1" x14ac:dyDescent="0.35">
      <c r="A46" s="209" t="s">
        <v>1267</v>
      </c>
      <c r="B46" s="210">
        <v>1.018</v>
      </c>
      <c r="C46" s="210">
        <v>1.018</v>
      </c>
      <c r="D46" s="210">
        <v>1.02</v>
      </c>
      <c r="E46" s="210">
        <v>1.022</v>
      </c>
      <c r="F46" s="212">
        <v>625</v>
      </c>
    </row>
    <row r="47" spans="1:6" ht="22" customHeight="1" x14ac:dyDescent="0.35">
      <c r="A47" s="209" t="s">
        <v>1268</v>
      </c>
      <c r="B47" s="210">
        <v>1.008</v>
      </c>
      <c r="C47" s="210">
        <v>1.0069999999999999</v>
      </c>
      <c r="D47" s="210">
        <v>1.0069999999999999</v>
      </c>
      <c r="E47" s="210">
        <v>1.0069999999999999</v>
      </c>
      <c r="F47" s="212">
        <v>627</v>
      </c>
    </row>
    <row r="48" spans="1:6" ht="22" customHeight="1" x14ac:dyDescent="0.35">
      <c r="A48" s="209" t="s">
        <v>1269</v>
      </c>
      <c r="B48" s="210">
        <v>1.123</v>
      </c>
      <c r="C48" s="210">
        <v>1.0389999999999999</v>
      </c>
      <c r="D48" s="210">
        <v>1.054</v>
      </c>
      <c r="E48" s="210">
        <v>1.0389999999999999</v>
      </c>
      <c r="F48" s="212">
        <v>626</v>
      </c>
    </row>
    <row r="49" spans="1:6" ht="22" customHeight="1" x14ac:dyDescent="0.35">
      <c r="A49" s="209" t="s">
        <v>1270</v>
      </c>
      <c r="B49" s="210">
        <v>1.0169999999999999</v>
      </c>
      <c r="C49" s="210">
        <v>1.0169999999999999</v>
      </c>
      <c r="D49" s="210">
        <v>1.012</v>
      </c>
      <c r="E49" s="210">
        <v>1.014</v>
      </c>
      <c r="F49" s="212">
        <v>628</v>
      </c>
    </row>
    <row r="50" spans="1:6" ht="22" customHeight="1" x14ac:dyDescent="0.35">
      <c r="A50" s="209" t="s">
        <v>1271</v>
      </c>
      <c r="B50" s="210">
        <v>1.008</v>
      </c>
      <c r="C50" s="210">
        <v>1.008</v>
      </c>
      <c r="D50" s="210">
        <v>1.008</v>
      </c>
      <c r="E50" s="210">
        <v>1.008</v>
      </c>
      <c r="F50" s="212">
        <v>631</v>
      </c>
    </row>
    <row r="51" spans="1:6" ht="22" customHeight="1" x14ac:dyDescent="0.35">
      <c r="A51" s="209" t="s">
        <v>1272</v>
      </c>
      <c r="B51" s="210">
        <v>1.0049999999999999</v>
      </c>
      <c r="C51" s="210">
        <v>1.0049999999999999</v>
      </c>
      <c r="D51" s="210">
        <v>1.0049999999999999</v>
      </c>
      <c r="E51" s="210">
        <v>1.0049999999999999</v>
      </c>
      <c r="F51" s="212">
        <v>632</v>
      </c>
    </row>
    <row r="52" spans="1:6" ht="22" customHeight="1" x14ac:dyDescent="0.35">
      <c r="A52" s="209" t="s">
        <v>1273</v>
      </c>
      <c r="B52" s="210">
        <v>1.0149999999999999</v>
      </c>
      <c r="C52" s="210">
        <v>1.0149999999999999</v>
      </c>
      <c r="D52" s="210">
        <v>1.0149999999999999</v>
      </c>
      <c r="E52" s="210">
        <v>1.0149999999999999</v>
      </c>
      <c r="F52" s="212">
        <v>633</v>
      </c>
    </row>
    <row r="53" spans="1:6" ht="22" customHeight="1" x14ac:dyDescent="0.35">
      <c r="A53" s="209" t="s">
        <v>1274</v>
      </c>
      <c r="B53" s="210">
        <v>1.0189999999999999</v>
      </c>
      <c r="C53" s="210">
        <v>1.018</v>
      </c>
      <c r="D53" s="210">
        <v>1.018</v>
      </c>
      <c r="E53" s="210">
        <v>1.0149999999999999</v>
      </c>
      <c r="F53" s="212">
        <v>637</v>
      </c>
    </row>
    <row r="54" spans="1:6" ht="22" customHeight="1" x14ac:dyDescent="0.35">
      <c r="A54" s="209" t="s">
        <v>1275</v>
      </c>
      <c r="B54" s="210">
        <v>1.097</v>
      </c>
      <c r="C54" s="210">
        <v>1.105</v>
      </c>
      <c r="D54" s="210">
        <v>1.083</v>
      </c>
      <c r="E54" s="210">
        <v>1.095</v>
      </c>
      <c r="F54" s="212">
        <v>680</v>
      </c>
    </row>
    <row r="55" spans="1:6" ht="22" customHeight="1" x14ac:dyDescent="0.35">
      <c r="A55" s="209" t="s">
        <v>1276</v>
      </c>
      <c r="B55" s="210">
        <v>1.048</v>
      </c>
      <c r="C55" s="210">
        <v>1.052</v>
      </c>
      <c r="D55" s="210">
        <v>1.0409999999999999</v>
      </c>
      <c r="E55" s="210">
        <v>1.044</v>
      </c>
      <c r="F55" s="212">
        <v>681</v>
      </c>
    </row>
    <row r="56" spans="1:6" ht="22" customHeight="1" x14ac:dyDescent="0.35">
      <c r="A56" s="209" t="s">
        <v>1277</v>
      </c>
      <c r="B56" s="210">
        <v>1.0089999999999999</v>
      </c>
      <c r="C56" s="210">
        <v>1.008</v>
      </c>
      <c r="D56" s="210">
        <v>1.0069999999999999</v>
      </c>
      <c r="E56" s="210">
        <v>1.0069999999999999</v>
      </c>
      <c r="F56" s="212">
        <v>544</v>
      </c>
    </row>
    <row r="57" spans="1:6" ht="22" customHeight="1" x14ac:dyDescent="0.35">
      <c r="A57" s="209" t="s">
        <v>1278</v>
      </c>
      <c r="B57" s="210">
        <v>1.0049999999999999</v>
      </c>
      <c r="C57" s="210">
        <v>1.004</v>
      </c>
      <c r="D57" s="210">
        <v>1.0029999999999999</v>
      </c>
      <c r="E57" s="210">
        <v>1.004</v>
      </c>
      <c r="F57" s="212">
        <v>682</v>
      </c>
    </row>
    <row r="58" spans="1:6" ht="22" customHeight="1" x14ac:dyDescent="0.35">
      <c r="A58" s="209" t="s">
        <v>1279</v>
      </c>
      <c r="B58" s="210">
        <v>1</v>
      </c>
      <c r="C58" s="210">
        <v>1.0309999999999999</v>
      </c>
      <c r="D58" s="210">
        <v>1.0389999999999999</v>
      </c>
      <c r="E58" s="210">
        <v>1.032</v>
      </c>
      <c r="F58" s="212">
        <v>683</v>
      </c>
    </row>
    <row r="59" spans="1:6" ht="22" customHeight="1" x14ac:dyDescent="0.35">
      <c r="A59" s="209" t="s">
        <v>1280</v>
      </c>
      <c r="B59" s="210">
        <v>1.006</v>
      </c>
      <c r="C59" s="210">
        <v>1.006</v>
      </c>
      <c r="D59" s="210">
        <v>1.0049999999999999</v>
      </c>
      <c r="E59" s="210">
        <v>1.0049999999999999</v>
      </c>
      <c r="F59" s="212">
        <v>684</v>
      </c>
    </row>
    <row r="60" spans="1:6" ht="22" customHeight="1" x14ac:dyDescent="0.35">
      <c r="A60" s="209" t="s">
        <v>1281</v>
      </c>
      <c r="B60" s="210">
        <v>1.014</v>
      </c>
      <c r="C60" s="210">
        <v>1.01</v>
      </c>
      <c r="D60" s="210">
        <v>1.01</v>
      </c>
      <c r="E60" s="210">
        <v>1.0089999999999999</v>
      </c>
      <c r="F60" s="212">
        <v>685</v>
      </c>
    </row>
    <row r="61" spans="1:6" ht="22" customHeight="1" x14ac:dyDescent="0.35">
      <c r="A61" s="209" t="s">
        <v>1282</v>
      </c>
      <c r="B61" s="210">
        <v>1.0009999999999999</v>
      </c>
      <c r="C61" s="210">
        <v>1.0009999999999999</v>
      </c>
      <c r="D61" s="210">
        <v>1.002</v>
      </c>
      <c r="E61" s="210">
        <v>1.002</v>
      </c>
      <c r="F61" s="212">
        <v>686</v>
      </c>
    </row>
    <row r="62" spans="1:6" ht="22" customHeight="1" x14ac:dyDescent="0.35">
      <c r="A62" s="209" t="s">
        <v>1283</v>
      </c>
      <c r="B62" s="210">
        <v>1.014</v>
      </c>
      <c r="C62" s="210">
        <v>1.0129999999999999</v>
      </c>
      <c r="D62" s="210">
        <v>1.012</v>
      </c>
      <c r="E62" s="210">
        <v>1.012</v>
      </c>
      <c r="F62" s="212">
        <v>687</v>
      </c>
    </row>
    <row r="63" spans="1:6" ht="22" customHeight="1" x14ac:dyDescent="0.35">
      <c r="A63" s="209" t="s">
        <v>1284</v>
      </c>
      <c r="B63" s="210">
        <v>1.145</v>
      </c>
      <c r="C63" s="210">
        <v>1.1319999999999999</v>
      </c>
      <c r="D63" s="210">
        <v>1.1339999999999999</v>
      </c>
      <c r="E63" s="210">
        <v>1.093</v>
      </c>
      <c r="F63" s="212">
        <v>688</v>
      </c>
    </row>
    <row r="64" spans="1:6" ht="22" customHeight="1" x14ac:dyDescent="0.35">
      <c r="A64" s="209" t="s">
        <v>1285</v>
      </c>
      <c r="B64" s="210">
        <v>1.1950000000000001</v>
      </c>
      <c r="C64" s="210">
        <v>1.1890000000000001</v>
      </c>
      <c r="D64" s="210">
        <v>1.1579999999999999</v>
      </c>
      <c r="E64" s="210">
        <v>1.153</v>
      </c>
      <c r="F64" s="212">
        <v>689</v>
      </c>
    </row>
    <row r="65" spans="1:6" ht="22" customHeight="1" x14ac:dyDescent="0.35">
      <c r="A65" s="209" t="s">
        <v>1286</v>
      </c>
      <c r="B65" s="210">
        <v>1.099</v>
      </c>
      <c r="C65" s="210">
        <v>1.0840000000000001</v>
      </c>
      <c r="D65" s="210">
        <v>1.054</v>
      </c>
      <c r="E65" s="210">
        <v>1.054</v>
      </c>
      <c r="F65" s="212">
        <v>690</v>
      </c>
    </row>
    <row r="66" spans="1:6" ht="22" customHeight="1" x14ac:dyDescent="0.35">
      <c r="A66" s="209" t="s">
        <v>1287</v>
      </c>
      <c r="B66" s="210">
        <v>1.032</v>
      </c>
      <c r="C66" s="210">
        <v>1.026</v>
      </c>
      <c r="D66" s="210">
        <v>1.0389999999999999</v>
      </c>
      <c r="E66" s="210">
        <v>1.0269999999999999</v>
      </c>
      <c r="F66" s="212">
        <v>540</v>
      </c>
    </row>
    <row r="67" spans="1:6" ht="22" customHeight="1" x14ac:dyDescent="0.35">
      <c r="A67" s="209" t="s">
        <v>1288</v>
      </c>
      <c r="B67" s="210">
        <v>1</v>
      </c>
      <c r="C67" s="210">
        <v>1.004</v>
      </c>
      <c r="D67" s="210">
        <v>1.0029999999999999</v>
      </c>
      <c r="E67" s="210">
        <v>1.004</v>
      </c>
      <c r="F67" s="212">
        <v>541</v>
      </c>
    </row>
    <row r="68" spans="1:6" ht="22" customHeight="1" x14ac:dyDescent="0.35">
      <c r="A68" s="209" t="s">
        <v>1289</v>
      </c>
      <c r="B68" s="210">
        <v>1.006</v>
      </c>
      <c r="C68" s="210">
        <v>1.006</v>
      </c>
      <c r="D68" s="210">
        <v>1.006</v>
      </c>
      <c r="E68" s="210">
        <v>1.006</v>
      </c>
      <c r="F68" s="212">
        <v>542</v>
      </c>
    </row>
    <row r="69" spans="1:6" ht="22" customHeight="1" x14ac:dyDescent="0.35">
      <c r="A69" s="209" t="s">
        <v>1290</v>
      </c>
      <c r="B69" s="210">
        <v>1.048</v>
      </c>
      <c r="C69" s="210">
        <v>1.0449999999999999</v>
      </c>
      <c r="D69" s="210">
        <v>1.0669999999999999</v>
      </c>
      <c r="E69" s="210">
        <v>1.056</v>
      </c>
      <c r="F69" s="212">
        <v>543</v>
      </c>
    </row>
    <row r="70" spans="1:6" ht="22" customHeight="1" x14ac:dyDescent="0.35">
      <c r="A70" s="209" t="s">
        <v>1291</v>
      </c>
      <c r="B70" s="210">
        <v>1.1759999999999999</v>
      </c>
      <c r="C70" s="210">
        <v>1.1359999999999999</v>
      </c>
      <c r="D70" s="210">
        <v>1.4590000000000001</v>
      </c>
      <c r="E70" s="210">
        <v>1.137</v>
      </c>
      <c r="F70" s="212">
        <v>545</v>
      </c>
    </row>
    <row r="71" spans="1:6" ht="22" customHeight="1" x14ac:dyDescent="0.35">
      <c r="A71" s="209" t="s">
        <v>1292</v>
      </c>
      <c r="B71" s="210">
        <v>1.024</v>
      </c>
      <c r="C71" s="210">
        <v>1.0189999999999999</v>
      </c>
      <c r="D71" s="210">
        <v>1.0169999999999999</v>
      </c>
      <c r="E71" s="210">
        <v>1.0209999999999999</v>
      </c>
      <c r="F71" s="212">
        <v>547</v>
      </c>
    </row>
    <row r="72" spans="1:6" ht="22" customHeight="1" x14ac:dyDescent="0.35">
      <c r="A72" s="209" t="s">
        <v>1293</v>
      </c>
      <c r="B72" s="210">
        <v>1.046</v>
      </c>
      <c r="C72" s="210">
        <v>1.0369999999999999</v>
      </c>
      <c r="D72" s="210">
        <v>1.0329999999999999</v>
      </c>
      <c r="E72" s="210">
        <v>1.04</v>
      </c>
      <c r="F72" s="212">
        <v>548</v>
      </c>
    </row>
    <row r="73" spans="1:6" ht="22" customHeight="1" x14ac:dyDescent="0.35">
      <c r="A73" s="209" t="s">
        <v>1294</v>
      </c>
      <c r="B73" s="210">
        <v>1.0249999999999999</v>
      </c>
      <c r="C73" s="210">
        <v>1.0269999999999999</v>
      </c>
      <c r="D73" s="210">
        <v>1.052</v>
      </c>
      <c r="E73" s="210">
        <v>1.0489999999999999</v>
      </c>
      <c r="F73" s="212">
        <v>549</v>
      </c>
    </row>
    <row r="74" spans="1:6" ht="22" customHeight="1" x14ac:dyDescent="0.35">
      <c r="A74" s="209" t="s">
        <v>1295</v>
      </c>
      <c r="B74" s="210">
        <v>1</v>
      </c>
      <c r="C74" s="210">
        <v>1</v>
      </c>
      <c r="D74" s="210">
        <v>1</v>
      </c>
      <c r="E74" s="210">
        <v>1</v>
      </c>
      <c r="F74" s="212">
        <v>560</v>
      </c>
    </row>
    <row r="75" spans="1:6" ht="22" customHeight="1" x14ac:dyDescent="0.35">
      <c r="A75" s="209" t="s">
        <v>1296</v>
      </c>
      <c r="B75" s="210">
        <v>1.0449999999999999</v>
      </c>
      <c r="C75" s="210">
        <v>1.044</v>
      </c>
      <c r="D75" s="210">
        <v>1.05</v>
      </c>
      <c r="E75" s="210">
        <v>1.054</v>
      </c>
      <c r="F75" s="212">
        <v>561</v>
      </c>
    </row>
    <row r="76" spans="1:6" ht="22" customHeight="1" x14ac:dyDescent="0.35">
      <c r="A76" s="209" t="s">
        <v>1297</v>
      </c>
      <c r="B76" s="210">
        <v>1.0549999999999999</v>
      </c>
      <c r="C76" s="210">
        <v>1.05</v>
      </c>
      <c r="D76" s="210">
        <v>1.0429999999999999</v>
      </c>
      <c r="E76" s="210">
        <v>1.044</v>
      </c>
      <c r="F76" s="212">
        <v>563</v>
      </c>
    </row>
    <row r="77" spans="1:6" ht="22" customHeight="1" x14ac:dyDescent="0.35">
      <c r="A77" s="209" t="s">
        <v>1298</v>
      </c>
      <c r="B77" s="210">
        <v>1.151</v>
      </c>
      <c r="C77" s="210">
        <v>1.135</v>
      </c>
      <c r="D77" s="210">
        <v>1.1080000000000001</v>
      </c>
      <c r="E77" s="210">
        <v>1.1120000000000001</v>
      </c>
      <c r="F77" s="212">
        <v>562</v>
      </c>
    </row>
    <row r="78" spans="1:6" ht="22" customHeight="1" x14ac:dyDescent="0.35">
      <c r="A78" s="209" t="s">
        <v>1299</v>
      </c>
      <c r="B78" s="210">
        <v>1.0009999999999999</v>
      </c>
      <c r="C78" s="210">
        <v>1.0009999999999999</v>
      </c>
      <c r="D78" s="210">
        <v>1.0009999999999999</v>
      </c>
      <c r="E78" s="210">
        <v>1.0009999999999999</v>
      </c>
      <c r="F78" s="212">
        <v>564</v>
      </c>
    </row>
    <row r="79" spans="1:6" ht="22" customHeight="1" x14ac:dyDescent="0.35">
      <c r="A79" s="209" t="s">
        <v>1300</v>
      </c>
      <c r="B79" s="210">
        <v>1.0249999999999999</v>
      </c>
      <c r="C79" s="210">
        <v>1.0229999999999999</v>
      </c>
      <c r="D79" s="210">
        <v>1.016</v>
      </c>
      <c r="E79" s="210">
        <v>1.0189999999999999</v>
      </c>
      <c r="F79" s="212">
        <v>565</v>
      </c>
    </row>
    <row r="80" spans="1:6" ht="22" customHeight="1" x14ac:dyDescent="0.35">
      <c r="A80" s="209" t="s">
        <v>1301</v>
      </c>
      <c r="B80" s="210">
        <v>1.04</v>
      </c>
      <c r="C80" s="210">
        <v>1.0349999999999999</v>
      </c>
      <c r="D80" s="210">
        <v>1.03</v>
      </c>
      <c r="E80" s="210">
        <v>1.034</v>
      </c>
      <c r="F80" s="212">
        <v>567</v>
      </c>
    </row>
    <row r="81" spans="1:6" ht="22" customHeight="1" x14ac:dyDescent="0.35">
      <c r="A81" s="209" t="s">
        <v>1302</v>
      </c>
      <c r="B81" s="210">
        <v>1.002</v>
      </c>
      <c r="C81" s="210">
        <v>1.002</v>
      </c>
      <c r="D81" s="210">
        <v>1.002</v>
      </c>
      <c r="E81" s="210">
        <v>1.002</v>
      </c>
      <c r="F81" s="212">
        <v>566</v>
      </c>
    </row>
    <row r="82" spans="1:6" ht="22" customHeight="1" x14ac:dyDescent="0.35">
      <c r="A82" s="209" t="s">
        <v>1303</v>
      </c>
      <c r="B82" s="210">
        <v>1.004</v>
      </c>
      <c r="C82" s="210">
        <v>1.004</v>
      </c>
      <c r="D82" s="210">
        <v>1.0029999999999999</v>
      </c>
      <c r="E82" s="210">
        <v>1.004</v>
      </c>
      <c r="F82" s="212">
        <v>568</v>
      </c>
    </row>
    <row r="83" spans="1:6" ht="22" customHeight="1" x14ac:dyDescent="0.35">
      <c r="A83" s="209" t="s">
        <v>1304</v>
      </c>
      <c r="B83" s="210">
        <v>1.02</v>
      </c>
      <c r="C83" s="210">
        <v>1.01</v>
      </c>
      <c r="D83" s="210">
        <v>1.01</v>
      </c>
      <c r="E83" s="210">
        <v>1.01</v>
      </c>
      <c r="F83" s="212">
        <v>569</v>
      </c>
    </row>
    <row r="84" spans="1:6" ht="22" customHeight="1" x14ac:dyDescent="0.35">
      <c r="A84" s="209" t="s">
        <v>1305</v>
      </c>
      <c r="B84" s="210">
        <v>1.008</v>
      </c>
      <c r="C84" s="210">
        <v>1.008</v>
      </c>
      <c r="D84" s="210">
        <v>1.0049999999999999</v>
      </c>
      <c r="E84" s="210">
        <v>1.006</v>
      </c>
      <c r="F84" s="212">
        <v>571</v>
      </c>
    </row>
    <row r="85" spans="1:6" ht="22" customHeight="1" x14ac:dyDescent="0.35">
      <c r="A85" s="209" t="s">
        <v>1306</v>
      </c>
      <c r="B85" s="210">
        <v>1.008</v>
      </c>
      <c r="C85" s="210">
        <v>1.008</v>
      </c>
      <c r="D85" s="210">
        <v>1.0049999999999999</v>
      </c>
      <c r="E85" s="210">
        <v>1.006</v>
      </c>
      <c r="F85" s="212">
        <v>572</v>
      </c>
    </row>
    <row r="86" spans="1:6" ht="22" customHeight="1" x14ac:dyDescent="0.35">
      <c r="A86" s="209" t="s">
        <v>1307</v>
      </c>
      <c r="B86" s="210">
        <v>1</v>
      </c>
      <c r="C86" s="210">
        <v>1</v>
      </c>
      <c r="D86" s="210">
        <v>1</v>
      </c>
      <c r="E86" s="210">
        <v>1</v>
      </c>
      <c r="F86" s="212">
        <v>573</v>
      </c>
    </row>
    <row r="87" spans="1:6" ht="22" customHeight="1" x14ac:dyDescent="0.35">
      <c r="A87" s="209" t="s">
        <v>1308</v>
      </c>
      <c r="B87" s="210">
        <v>1.008</v>
      </c>
      <c r="C87" s="210">
        <v>1.008</v>
      </c>
      <c r="D87" s="210">
        <v>1.0049999999999999</v>
      </c>
      <c r="E87" s="210">
        <v>1.006</v>
      </c>
      <c r="F87" s="212">
        <v>574</v>
      </c>
    </row>
    <row r="88" spans="1:6" ht="9.75" customHeight="1" x14ac:dyDescent="0.35">
      <c r="A88" s="213"/>
      <c r="B88" s="213"/>
      <c r="C88" s="213"/>
      <c r="D88" s="213"/>
      <c r="E88" s="213"/>
      <c r="F88" s="213"/>
    </row>
    <row r="89" spans="1:6" ht="22" customHeight="1" x14ac:dyDescent="0.35">
      <c r="A89" s="236" t="s">
        <v>269</v>
      </c>
      <c r="B89" s="269"/>
      <c r="C89" s="269"/>
      <c r="D89" s="269"/>
      <c r="E89" s="269"/>
      <c r="F89" s="237"/>
    </row>
    <row r="90" spans="1:6" ht="22" customHeight="1" x14ac:dyDescent="0.35">
      <c r="A90" s="236" t="s">
        <v>11</v>
      </c>
      <c r="B90" s="269"/>
      <c r="C90" s="269"/>
      <c r="D90" s="269"/>
      <c r="E90" s="269"/>
      <c r="F90" s="237"/>
    </row>
    <row r="91" spans="1:6" ht="22" customHeight="1" x14ac:dyDescent="0.35">
      <c r="A91" s="184" t="s">
        <v>9</v>
      </c>
      <c r="B91" s="184" t="s">
        <v>4</v>
      </c>
      <c r="C91" s="184" t="s">
        <v>5</v>
      </c>
      <c r="D91" s="184" t="s">
        <v>6</v>
      </c>
      <c r="E91" s="184" t="s">
        <v>7</v>
      </c>
      <c r="F91" s="184" t="s">
        <v>8</v>
      </c>
    </row>
    <row r="92" spans="1:6" ht="22" customHeight="1" x14ac:dyDescent="0.35">
      <c r="A92" s="209" t="s">
        <v>1247</v>
      </c>
      <c r="B92" s="210">
        <v>1.0049999999999999</v>
      </c>
      <c r="C92" s="210">
        <v>1.0029999999999999</v>
      </c>
      <c r="D92" s="210">
        <v>1.002</v>
      </c>
      <c r="E92" s="210">
        <v>1.0029999999999999</v>
      </c>
      <c r="F92" s="212">
        <v>701</v>
      </c>
    </row>
    <row r="93" spans="1:6" ht="22" customHeight="1" x14ac:dyDescent="0.35">
      <c r="A93" s="209" t="s">
        <v>1248</v>
      </c>
      <c r="B93" s="210">
        <v>0.996</v>
      </c>
      <c r="C93" s="210">
        <v>0.996</v>
      </c>
      <c r="D93" s="210">
        <v>0.995</v>
      </c>
      <c r="E93" s="210">
        <v>0.995</v>
      </c>
      <c r="F93" s="212">
        <v>727</v>
      </c>
    </row>
    <row r="94" spans="1:6" ht="22" customHeight="1" x14ac:dyDescent="0.35">
      <c r="A94" s="209" t="s">
        <v>1249</v>
      </c>
      <c r="B94" s="210">
        <v>1.004</v>
      </c>
      <c r="C94" s="210">
        <v>1.004</v>
      </c>
      <c r="D94" s="210">
        <v>1.002</v>
      </c>
      <c r="E94" s="210">
        <v>1.0029999999999999</v>
      </c>
      <c r="F94" s="212">
        <v>704</v>
      </c>
    </row>
    <row r="95" spans="1:6" ht="22" customHeight="1" x14ac:dyDescent="0.35">
      <c r="A95" s="209" t="s">
        <v>1250</v>
      </c>
      <c r="B95" s="210">
        <v>1</v>
      </c>
      <c r="C95" s="210">
        <v>1</v>
      </c>
      <c r="D95" s="210">
        <v>0.997</v>
      </c>
      <c r="E95" s="210">
        <v>0.997</v>
      </c>
      <c r="F95" s="212">
        <v>709</v>
      </c>
    </row>
    <row r="96" spans="1:6" ht="22" customHeight="1" x14ac:dyDescent="0.35">
      <c r="A96" s="209" t="s">
        <v>1251</v>
      </c>
      <c r="B96" s="210">
        <v>1.02</v>
      </c>
      <c r="C96" s="210">
        <v>1.018</v>
      </c>
      <c r="D96" s="210">
        <v>1.012</v>
      </c>
      <c r="E96" s="210">
        <v>1.014</v>
      </c>
      <c r="F96" s="212">
        <v>710</v>
      </c>
    </row>
    <row r="97" spans="1:6" ht="22" customHeight="1" x14ac:dyDescent="0.35">
      <c r="A97" s="209" t="s">
        <v>1252</v>
      </c>
      <c r="B97" s="210">
        <v>0.98899999999999999</v>
      </c>
      <c r="C97" s="210">
        <v>0.99</v>
      </c>
      <c r="D97" s="210">
        <v>0.98</v>
      </c>
      <c r="E97" s="210">
        <v>0.98599999999999999</v>
      </c>
      <c r="F97" s="212">
        <v>711</v>
      </c>
    </row>
    <row r="98" spans="1:6" ht="22" customHeight="1" x14ac:dyDescent="0.35">
      <c r="A98" s="209" t="s">
        <v>1253</v>
      </c>
      <c r="B98" s="210">
        <v>1.008</v>
      </c>
      <c r="C98" s="210">
        <v>1.008</v>
      </c>
      <c r="D98" s="210">
        <v>1.0049999999999999</v>
      </c>
      <c r="E98" s="210">
        <v>1.006</v>
      </c>
      <c r="F98" s="212">
        <v>804</v>
      </c>
    </row>
    <row r="99" spans="1:6" ht="22" customHeight="1" x14ac:dyDescent="0.35">
      <c r="A99" s="209" t="s">
        <v>1254</v>
      </c>
      <c r="B99" s="210">
        <v>1.012</v>
      </c>
      <c r="C99" s="210">
        <v>1.0129999999999999</v>
      </c>
      <c r="D99" s="210">
        <v>1.0029999999999999</v>
      </c>
      <c r="E99" s="210">
        <v>1.006</v>
      </c>
      <c r="F99" s="212">
        <v>748</v>
      </c>
    </row>
    <row r="100" spans="1:6" ht="22" customHeight="1" x14ac:dyDescent="0.35">
      <c r="A100" s="209" t="s">
        <v>1255</v>
      </c>
      <c r="B100" s="210">
        <v>1.0069999999999999</v>
      </c>
      <c r="C100" s="210">
        <v>1.0049999999999999</v>
      </c>
      <c r="D100" s="210">
        <v>0.999</v>
      </c>
      <c r="E100" s="210">
        <v>1</v>
      </c>
      <c r="F100" s="212">
        <v>729</v>
      </c>
    </row>
    <row r="101" spans="1:6" ht="22" customHeight="1" x14ac:dyDescent="0.35">
      <c r="A101" s="209" t="s">
        <v>1256</v>
      </c>
      <c r="B101" s="210">
        <v>0.82799999999999996</v>
      </c>
      <c r="C101" s="210">
        <v>0.92600000000000005</v>
      </c>
      <c r="D101" s="210">
        <v>0.94599999999999995</v>
      </c>
      <c r="E101" s="210">
        <v>0.95199999999999996</v>
      </c>
      <c r="F101" s="212">
        <v>728</v>
      </c>
    </row>
    <row r="102" spans="1:6" ht="22" customHeight="1" x14ac:dyDescent="0.35">
      <c r="A102" s="209" t="s">
        <v>1257</v>
      </c>
      <c r="B102" s="210">
        <v>1.004</v>
      </c>
      <c r="C102" s="210">
        <v>1.0029999999999999</v>
      </c>
      <c r="D102" s="210">
        <v>1</v>
      </c>
      <c r="E102" s="210">
        <v>1.002</v>
      </c>
      <c r="F102" s="212">
        <v>759</v>
      </c>
    </row>
    <row r="103" spans="1:6" ht="22" customHeight="1" x14ac:dyDescent="0.35">
      <c r="A103" s="209" t="s">
        <v>1258</v>
      </c>
      <c r="B103" s="210">
        <v>0.999</v>
      </c>
      <c r="C103" s="210">
        <v>0.999</v>
      </c>
      <c r="D103" s="210">
        <v>0.99399999999999999</v>
      </c>
      <c r="E103" s="210">
        <v>0.996</v>
      </c>
      <c r="F103" s="212">
        <v>760</v>
      </c>
    </row>
    <row r="104" spans="1:6" ht="22" customHeight="1" x14ac:dyDescent="0.35">
      <c r="A104" s="209" t="s">
        <v>1259</v>
      </c>
      <c r="B104" s="210">
        <v>1.0089999999999999</v>
      </c>
      <c r="C104" s="210">
        <v>1.0069999999999999</v>
      </c>
      <c r="D104" s="210">
        <v>1.0009999999999999</v>
      </c>
      <c r="E104" s="210">
        <v>1.0029999999999999</v>
      </c>
      <c r="F104" s="212">
        <v>761</v>
      </c>
    </row>
    <row r="105" spans="1:6" ht="22" customHeight="1" x14ac:dyDescent="0.35">
      <c r="A105" s="209" t="s">
        <v>1260</v>
      </c>
      <c r="B105" s="210">
        <v>1.0029999999999999</v>
      </c>
      <c r="C105" s="210">
        <v>1.0029999999999999</v>
      </c>
      <c r="D105" s="210">
        <v>1.0009999999999999</v>
      </c>
      <c r="E105" s="210">
        <v>1.002</v>
      </c>
      <c r="F105" s="212">
        <v>762</v>
      </c>
    </row>
    <row r="106" spans="1:6" ht="22" customHeight="1" x14ac:dyDescent="0.35">
      <c r="A106" s="209" t="s">
        <v>1261</v>
      </c>
      <c r="B106" s="210">
        <v>0.998</v>
      </c>
      <c r="C106" s="210">
        <v>1.0009999999999999</v>
      </c>
      <c r="D106" s="210">
        <v>0.99399999999999999</v>
      </c>
      <c r="E106" s="210">
        <v>0.99299999999999999</v>
      </c>
      <c r="F106" s="212">
        <v>763</v>
      </c>
    </row>
    <row r="107" spans="1:6" ht="22" customHeight="1" x14ac:dyDescent="0.35">
      <c r="A107" s="209" t="s">
        <v>1262</v>
      </c>
      <c r="B107" s="210">
        <v>1.0009999999999999</v>
      </c>
      <c r="C107" s="210">
        <v>1</v>
      </c>
      <c r="D107" s="210">
        <v>0.998</v>
      </c>
      <c r="E107" s="210">
        <v>0.999</v>
      </c>
      <c r="F107" s="212">
        <v>764</v>
      </c>
    </row>
    <row r="108" spans="1:6" ht="22" customHeight="1" x14ac:dyDescent="0.35">
      <c r="A108" s="209" t="s">
        <v>1263</v>
      </c>
      <c r="B108" s="210">
        <v>0.997</v>
      </c>
      <c r="C108" s="210">
        <v>0.997</v>
      </c>
      <c r="D108" s="210">
        <v>0.996</v>
      </c>
      <c r="E108" s="210">
        <v>0.996</v>
      </c>
      <c r="F108" s="212">
        <v>765</v>
      </c>
    </row>
    <row r="109" spans="1:6" ht="22" customHeight="1" x14ac:dyDescent="0.35">
      <c r="A109" s="209" t="s">
        <v>1264</v>
      </c>
      <c r="B109" s="210">
        <v>0.998</v>
      </c>
      <c r="C109" s="210">
        <v>0.998</v>
      </c>
      <c r="D109" s="210">
        <v>0.998</v>
      </c>
      <c r="E109" s="210">
        <v>0.998</v>
      </c>
      <c r="F109" s="212">
        <v>766</v>
      </c>
    </row>
    <row r="110" spans="1:6" ht="22" customHeight="1" x14ac:dyDescent="0.35">
      <c r="A110" s="209" t="s">
        <v>1265</v>
      </c>
      <c r="B110" s="210">
        <v>1.046</v>
      </c>
      <c r="C110" s="210">
        <v>1.0429999999999999</v>
      </c>
      <c r="D110" s="210">
        <v>1.036</v>
      </c>
      <c r="E110" s="210">
        <v>1.036</v>
      </c>
      <c r="F110" s="212">
        <v>767</v>
      </c>
    </row>
    <row r="111" spans="1:6" ht="22" customHeight="1" x14ac:dyDescent="0.35">
      <c r="A111" s="209" t="s">
        <v>1266</v>
      </c>
      <c r="B111" s="210">
        <v>1.044</v>
      </c>
      <c r="C111" s="210">
        <v>1.0409999999999999</v>
      </c>
      <c r="D111" s="210">
        <v>1.0329999999999999</v>
      </c>
      <c r="E111" s="210">
        <v>1.034</v>
      </c>
      <c r="F111" s="212">
        <v>768</v>
      </c>
    </row>
    <row r="112" spans="1:6" ht="22" customHeight="1" x14ac:dyDescent="0.35">
      <c r="A112" s="209" t="s">
        <v>1267</v>
      </c>
      <c r="B112" s="210">
        <v>1.0029999999999999</v>
      </c>
      <c r="C112" s="210">
        <v>1.0029999999999999</v>
      </c>
      <c r="D112" s="210">
        <v>0.99399999999999999</v>
      </c>
      <c r="E112" s="210">
        <v>0.997</v>
      </c>
      <c r="F112" s="212">
        <v>782</v>
      </c>
    </row>
    <row r="113" spans="1:6" ht="22" customHeight="1" x14ac:dyDescent="0.35">
      <c r="A113" s="209" t="s">
        <v>1268</v>
      </c>
      <c r="B113" s="210">
        <v>0.999</v>
      </c>
      <c r="C113" s="210">
        <v>0.998</v>
      </c>
      <c r="D113" s="210">
        <v>1</v>
      </c>
      <c r="E113" s="210">
        <v>0.997</v>
      </c>
      <c r="F113" s="212">
        <v>783</v>
      </c>
    </row>
    <row r="114" spans="1:6" ht="22" customHeight="1" x14ac:dyDescent="0.35">
      <c r="A114" s="209" t="s">
        <v>1269</v>
      </c>
      <c r="B114" s="210">
        <v>1.004</v>
      </c>
      <c r="C114" s="210">
        <v>1.004</v>
      </c>
      <c r="D114" s="210">
        <v>1.002</v>
      </c>
      <c r="E114" s="210">
        <v>1.0029999999999999</v>
      </c>
      <c r="F114" s="212">
        <v>784</v>
      </c>
    </row>
    <row r="115" spans="1:6" ht="22" customHeight="1" x14ac:dyDescent="0.35">
      <c r="A115" s="209" t="s">
        <v>1270</v>
      </c>
      <c r="B115" s="210">
        <v>1</v>
      </c>
      <c r="C115" s="210">
        <v>1</v>
      </c>
      <c r="D115" s="210">
        <v>1</v>
      </c>
      <c r="E115" s="210">
        <v>1</v>
      </c>
      <c r="F115" s="212">
        <v>785</v>
      </c>
    </row>
    <row r="116" spans="1:6" ht="22" customHeight="1" x14ac:dyDescent="0.35">
      <c r="A116" s="209" t="s">
        <v>1271</v>
      </c>
      <c r="B116" s="210">
        <v>0.999</v>
      </c>
      <c r="C116" s="210">
        <v>0.997</v>
      </c>
      <c r="D116" s="210">
        <v>0.99399999999999999</v>
      </c>
      <c r="E116" s="210">
        <v>0.997</v>
      </c>
      <c r="F116" s="212">
        <v>787</v>
      </c>
    </row>
    <row r="117" spans="1:6" ht="22" customHeight="1" x14ac:dyDescent="0.35">
      <c r="A117" s="209" t="s">
        <v>1272</v>
      </c>
      <c r="B117" s="210">
        <v>0.999</v>
      </c>
      <c r="C117" s="210">
        <v>0.997</v>
      </c>
      <c r="D117" s="210">
        <v>0.99399999999999999</v>
      </c>
      <c r="E117" s="210">
        <v>0.997</v>
      </c>
      <c r="F117" s="212">
        <v>788</v>
      </c>
    </row>
    <row r="118" spans="1:6" ht="22" customHeight="1" x14ac:dyDescent="0.35">
      <c r="A118" s="209" t="s">
        <v>1273</v>
      </c>
      <c r="B118" s="210">
        <v>0.99399999999999999</v>
      </c>
      <c r="C118" s="210">
        <v>0.99399999999999999</v>
      </c>
      <c r="D118" s="210">
        <v>0.99099999999999999</v>
      </c>
      <c r="E118" s="210">
        <v>0.99</v>
      </c>
      <c r="F118" s="212">
        <v>789</v>
      </c>
    </row>
    <row r="119" spans="1:6" ht="22" customHeight="1" x14ac:dyDescent="0.35">
      <c r="A119" s="209" t="s">
        <v>1274</v>
      </c>
      <c r="B119" s="210">
        <v>1</v>
      </c>
      <c r="C119" s="210">
        <v>1</v>
      </c>
      <c r="D119" s="210">
        <v>1</v>
      </c>
      <c r="E119" s="210">
        <v>1</v>
      </c>
      <c r="F119" s="212">
        <v>806</v>
      </c>
    </row>
    <row r="120" spans="1:6" ht="22" customHeight="1" x14ac:dyDescent="0.35">
      <c r="A120" s="209" t="s">
        <v>1275</v>
      </c>
      <c r="B120" s="210">
        <v>1.008</v>
      </c>
      <c r="C120" s="210">
        <v>1.008</v>
      </c>
      <c r="D120" s="210">
        <v>1.0049999999999999</v>
      </c>
      <c r="E120" s="210">
        <v>1.006</v>
      </c>
      <c r="F120" s="212">
        <v>807</v>
      </c>
    </row>
    <row r="121" spans="1:6" ht="22" customHeight="1" x14ac:dyDescent="0.35">
      <c r="A121" s="209" t="s">
        <v>1276</v>
      </c>
      <c r="B121" s="210">
        <v>1.01</v>
      </c>
      <c r="C121" s="210">
        <v>1.0089999999999999</v>
      </c>
      <c r="D121" s="210">
        <v>1.006</v>
      </c>
      <c r="E121" s="210">
        <v>1.006</v>
      </c>
      <c r="F121" s="212">
        <v>802</v>
      </c>
    </row>
    <row r="122" spans="1:6" ht="22" customHeight="1" x14ac:dyDescent="0.35">
      <c r="A122" s="209" t="s">
        <v>1277</v>
      </c>
      <c r="B122" s="210">
        <v>1.012</v>
      </c>
      <c r="C122" s="210">
        <v>1.0089999999999999</v>
      </c>
      <c r="D122" s="210">
        <v>1.006</v>
      </c>
      <c r="E122" s="210">
        <v>1.006</v>
      </c>
      <c r="F122" s="212">
        <v>769</v>
      </c>
    </row>
    <row r="123" spans="1:6" ht="22" customHeight="1" x14ac:dyDescent="0.35">
      <c r="A123" s="209" t="s">
        <v>1278</v>
      </c>
      <c r="B123" s="210">
        <v>0.999</v>
      </c>
      <c r="C123" s="210">
        <v>0.999</v>
      </c>
      <c r="D123" s="210">
        <v>0.999</v>
      </c>
      <c r="E123" s="210">
        <v>0.999</v>
      </c>
      <c r="F123" s="212">
        <v>803</v>
      </c>
    </row>
    <row r="124" spans="1:6" ht="22" customHeight="1" x14ac:dyDescent="0.35">
      <c r="A124" s="209" t="s">
        <v>1279</v>
      </c>
      <c r="B124" s="210">
        <v>1.012</v>
      </c>
      <c r="C124" s="210">
        <v>1.008</v>
      </c>
      <c r="D124" s="210">
        <v>0.99399999999999999</v>
      </c>
      <c r="E124" s="210">
        <v>0.999</v>
      </c>
      <c r="F124" s="212">
        <v>805</v>
      </c>
    </row>
    <row r="125" spans="1:6" ht="22" customHeight="1" x14ac:dyDescent="0.35">
      <c r="A125" s="209" t="s">
        <v>1280</v>
      </c>
      <c r="B125" s="210">
        <v>1.0089999999999999</v>
      </c>
      <c r="C125" s="210">
        <v>1.0069999999999999</v>
      </c>
      <c r="D125" s="210">
        <v>1.0009999999999999</v>
      </c>
      <c r="E125" s="210">
        <v>1.004</v>
      </c>
      <c r="F125" s="212">
        <v>809</v>
      </c>
    </row>
    <row r="126" spans="1:6" ht="22" customHeight="1" x14ac:dyDescent="0.35">
      <c r="A126" s="209" t="s">
        <v>1281</v>
      </c>
      <c r="B126" s="210">
        <v>0.999</v>
      </c>
      <c r="C126" s="210">
        <v>0.999</v>
      </c>
      <c r="D126" s="210">
        <v>0.999</v>
      </c>
      <c r="E126" s="210">
        <v>0.999</v>
      </c>
      <c r="F126" s="212">
        <v>808</v>
      </c>
    </row>
    <row r="127" spans="1:6" ht="22" customHeight="1" x14ac:dyDescent="0.35">
      <c r="A127" s="209" t="s">
        <v>1282</v>
      </c>
      <c r="B127" s="210">
        <v>1.008</v>
      </c>
      <c r="C127" s="210">
        <v>1.0069999999999999</v>
      </c>
      <c r="D127" s="210">
        <v>1.004</v>
      </c>
      <c r="E127" s="210">
        <v>1.0069999999999999</v>
      </c>
      <c r="F127" s="212">
        <v>810</v>
      </c>
    </row>
    <row r="128" spans="1:6" ht="22" customHeight="1" x14ac:dyDescent="0.35">
      <c r="A128" s="209" t="s">
        <v>1283</v>
      </c>
      <c r="B128" s="210">
        <v>1.008</v>
      </c>
      <c r="C128" s="210">
        <v>1.008</v>
      </c>
      <c r="D128" s="210">
        <v>1.0049999999999999</v>
      </c>
      <c r="E128" s="210">
        <v>1.006</v>
      </c>
      <c r="F128" s="212">
        <v>812</v>
      </c>
    </row>
    <row r="129" spans="1:6" ht="22" customHeight="1" x14ac:dyDescent="0.35">
      <c r="A129" s="209" t="s">
        <v>1284</v>
      </c>
      <c r="B129" s="210">
        <v>1.008</v>
      </c>
      <c r="C129" s="210">
        <v>1.008</v>
      </c>
      <c r="D129" s="210">
        <v>1.0049999999999999</v>
      </c>
      <c r="E129" s="210">
        <v>1.006</v>
      </c>
      <c r="F129" s="212">
        <v>813</v>
      </c>
    </row>
    <row r="130" spans="1:6" ht="22" customHeight="1" x14ac:dyDescent="0.35">
      <c r="A130" s="209" t="s">
        <v>1285</v>
      </c>
      <c r="B130" s="210">
        <v>1</v>
      </c>
      <c r="C130" s="210">
        <v>1</v>
      </c>
      <c r="D130" s="210">
        <v>1</v>
      </c>
      <c r="E130" s="210">
        <v>1</v>
      </c>
      <c r="F130" s="212">
        <v>814</v>
      </c>
    </row>
    <row r="131" spans="1:6" ht="22" customHeight="1" x14ac:dyDescent="0.35">
      <c r="A131" s="209" t="s">
        <v>1286</v>
      </c>
      <c r="B131" s="210">
        <v>1.008</v>
      </c>
      <c r="C131" s="210">
        <v>1.008</v>
      </c>
      <c r="D131" s="210">
        <v>1.0049999999999999</v>
      </c>
      <c r="E131" s="210">
        <v>1.006</v>
      </c>
      <c r="F131" s="212">
        <v>815</v>
      </c>
    </row>
  </sheetData>
  <mergeCells count="9">
    <mergeCell ref="A89:F89"/>
    <mergeCell ref="A90:F90"/>
    <mergeCell ref="A24:F24"/>
    <mergeCell ref="A2:E2"/>
    <mergeCell ref="A3:E3"/>
    <mergeCell ref="B10:E10"/>
    <mergeCell ref="A13:F13"/>
    <mergeCell ref="A14:F14"/>
    <mergeCell ref="A23:F23"/>
  </mergeCells>
  <phoneticPr fontId="42" type="noConversion"/>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scale="67"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topLeftCell="B1" zoomScaleNormal="100" zoomScaleSheetLayoutView="100" workbookViewId="0">
      <selection activeCell="A2" sqref="A2:P2"/>
    </sheetView>
  </sheetViews>
  <sheetFormatPr defaultColWidth="9.1796875" defaultRowHeight="27.75" customHeight="1" x14ac:dyDescent="0.35"/>
  <cols>
    <col min="1" max="2" width="16" style="102" customWidth="1"/>
    <col min="3" max="3" width="6.26953125" style="102" bestFit="1" customWidth="1"/>
    <col min="4" max="4" width="20.7265625" style="102" customWidth="1"/>
    <col min="5" max="5" width="16.453125" style="120" customWidth="1"/>
    <col min="6" max="6" width="6.26953125" style="120" bestFit="1" customWidth="1"/>
    <col min="7" max="7" width="20.7265625" style="102" customWidth="1"/>
    <col min="8" max="8" width="50.54296875" style="120" customWidth="1"/>
    <col min="9" max="10" width="15.54296875" style="120" customWidth="1"/>
    <col min="11" max="11" width="15.54296875" style="121" customWidth="1"/>
    <col min="12" max="13" width="15.54296875" style="122" customWidth="1"/>
    <col min="14" max="16" width="15.54296875" style="102" customWidth="1"/>
    <col min="17" max="18" width="13.7265625" style="102" customWidth="1"/>
    <col min="19" max="19" width="15.54296875" style="102" customWidth="1"/>
    <col min="20" max="16384" width="9.1796875" style="102"/>
  </cols>
  <sheetData>
    <row r="1" spans="1:16" ht="13.5" x14ac:dyDescent="0.25">
      <c r="A1" s="101" t="s">
        <v>18</v>
      </c>
      <c r="B1" s="101"/>
      <c r="C1" s="225" t="s">
        <v>367</v>
      </c>
      <c r="D1" s="225"/>
      <c r="E1" s="225"/>
      <c r="F1" s="225"/>
      <c r="G1" s="225"/>
      <c r="H1" s="225"/>
      <c r="I1" s="225"/>
      <c r="J1" s="225"/>
      <c r="K1" s="225"/>
      <c r="L1" s="225"/>
      <c r="M1" s="225"/>
      <c r="N1" s="225"/>
      <c r="O1" s="225"/>
      <c r="P1" s="225"/>
    </row>
    <row r="2" spans="1:16" ht="27.75" customHeight="1" x14ac:dyDescent="0.25">
      <c r="A2" s="245" t="s">
        <v>366</v>
      </c>
      <c r="B2" s="246"/>
      <c r="C2" s="246"/>
      <c r="D2" s="246"/>
      <c r="E2" s="246"/>
      <c r="F2" s="246"/>
      <c r="G2" s="246"/>
      <c r="H2" s="246"/>
      <c r="I2" s="246"/>
      <c r="J2" s="246"/>
      <c r="K2" s="246"/>
      <c r="L2" s="246"/>
      <c r="M2" s="246"/>
      <c r="N2" s="246"/>
      <c r="O2" s="246"/>
      <c r="P2" s="247"/>
    </row>
    <row r="3" spans="1:16" ht="17.25" customHeight="1" x14ac:dyDescent="0.35">
      <c r="A3" s="101"/>
      <c r="B3" s="101"/>
      <c r="C3" s="101"/>
      <c r="D3" s="101"/>
    </row>
    <row r="4" spans="1:16" s="103" customFormat="1" ht="25.5" customHeight="1" x14ac:dyDescent="0.25">
      <c r="A4" s="245" t="str">
        <f>Overview!B4&amp; " - Effective from "&amp;Overview!D4&amp;" - "&amp;Overview!E4&amp;" new designated EHV charges"</f>
        <v>Northern Powergrid (Northeast) Plc - Effective from 1 April 2023 - Final new designated EHV charges</v>
      </c>
      <c r="B4" s="246"/>
      <c r="C4" s="246"/>
      <c r="D4" s="246"/>
      <c r="E4" s="246"/>
      <c r="F4" s="246"/>
      <c r="G4" s="246"/>
      <c r="H4" s="246"/>
      <c r="I4" s="246"/>
      <c r="J4" s="246"/>
      <c r="K4" s="246"/>
      <c r="L4" s="246"/>
      <c r="M4" s="246"/>
      <c r="N4" s="246"/>
      <c r="O4" s="246"/>
      <c r="P4" s="247"/>
    </row>
    <row r="5" spans="1:16" ht="69.75" customHeight="1" x14ac:dyDescent="0.25">
      <c r="A5" s="82" t="s">
        <v>370</v>
      </c>
      <c r="B5" s="82" t="s">
        <v>271</v>
      </c>
      <c r="C5" s="82" t="s">
        <v>260</v>
      </c>
      <c r="D5" s="82" t="s">
        <v>261</v>
      </c>
      <c r="E5" s="82" t="s">
        <v>272</v>
      </c>
      <c r="F5" s="82" t="s">
        <v>260</v>
      </c>
      <c r="G5" s="82" t="s">
        <v>262</v>
      </c>
      <c r="H5" s="106" t="s">
        <v>29</v>
      </c>
      <c r="I5" s="106" t="str">
        <f>'Annex 2 EHV charges'!I9</f>
        <v>Import
Super Red
unit charge
(p/kWh)</v>
      </c>
      <c r="J5" s="106" t="str">
        <f>'Annex 2 EHV charges'!J9</f>
        <v>Import
fixed charge
(p/day)</v>
      </c>
      <c r="K5" s="106" t="str">
        <f>'Annex 2 EHV charges'!K9</f>
        <v>Import
capacity charge
(p/kVA/day)</v>
      </c>
      <c r="L5" s="106" t="str">
        <f>'Annex 2 EHV charges'!L9</f>
        <v>Import
exceeded capacity charge
(p/kVA/day)</v>
      </c>
      <c r="M5" s="106" t="str">
        <f>'Annex 2 EHV charges'!M9</f>
        <v>Export
Super Red
unit charge
(p/kWh)</v>
      </c>
      <c r="N5" s="106" t="str">
        <f>'Annex 2 EHV charges'!N9</f>
        <v>Export
fixed charge
(p/day)</v>
      </c>
      <c r="O5" s="106" t="str">
        <f>'Annex 2 EHV charges'!O9</f>
        <v>Export
capacity charge
(p/kVA/day)</v>
      </c>
      <c r="P5" s="106" t="str">
        <f>'Annex 2 EHV charges'!P9</f>
        <v>Export
exceeded capacity charge
(p/kVA/day)</v>
      </c>
    </row>
    <row r="6" spans="1:16" ht="22.5" customHeight="1" x14ac:dyDescent="0.25">
      <c r="A6" s="167"/>
      <c r="B6" s="167"/>
      <c r="C6" s="167"/>
      <c r="D6" s="167"/>
      <c r="E6" s="168"/>
      <c r="F6" s="168"/>
      <c r="G6" s="168"/>
      <c r="H6" s="168"/>
      <c r="I6" s="169"/>
      <c r="J6" s="170"/>
      <c r="K6" s="170"/>
      <c r="L6" s="170"/>
      <c r="M6" s="171"/>
      <c r="N6" s="172"/>
      <c r="O6" s="172"/>
      <c r="P6" s="172"/>
    </row>
    <row r="7" spans="1:16" ht="22.5" customHeight="1" x14ac:dyDescent="0.25">
      <c r="A7" s="167"/>
      <c r="B7" s="167"/>
      <c r="C7" s="167"/>
      <c r="D7" s="167"/>
      <c r="E7" s="168"/>
      <c r="F7" s="168"/>
      <c r="G7" s="168"/>
      <c r="H7" s="168"/>
      <c r="I7" s="169"/>
      <c r="J7" s="170"/>
      <c r="K7" s="170"/>
      <c r="L7" s="170"/>
      <c r="M7" s="171"/>
      <c r="N7" s="172"/>
      <c r="O7" s="172"/>
      <c r="P7" s="172"/>
    </row>
    <row r="8" spans="1:16" ht="22.5" customHeight="1" x14ac:dyDescent="0.25">
      <c r="A8" s="167"/>
      <c r="B8" s="167"/>
      <c r="C8" s="167"/>
      <c r="D8" s="167"/>
      <c r="E8" s="168"/>
      <c r="F8" s="168"/>
      <c r="G8" s="168"/>
      <c r="H8" s="168"/>
      <c r="I8" s="169"/>
      <c r="J8" s="170"/>
      <c r="K8" s="170"/>
      <c r="L8" s="170"/>
      <c r="M8" s="171"/>
      <c r="N8" s="172"/>
      <c r="O8" s="172"/>
      <c r="P8" s="172"/>
    </row>
    <row r="9" spans="1:16" ht="22.5" customHeight="1" x14ac:dyDescent="0.25">
      <c r="A9" s="167"/>
      <c r="B9" s="167"/>
      <c r="C9" s="167"/>
      <c r="D9" s="167"/>
      <c r="E9" s="168"/>
      <c r="F9" s="168"/>
      <c r="G9" s="168"/>
      <c r="H9" s="168"/>
      <c r="I9" s="169"/>
      <c r="J9" s="170"/>
      <c r="K9" s="170"/>
      <c r="L9" s="170"/>
      <c r="M9" s="171"/>
      <c r="N9" s="172"/>
      <c r="O9" s="172"/>
      <c r="P9" s="172"/>
    </row>
    <row r="10" spans="1:16" ht="22.5" customHeight="1" x14ac:dyDescent="0.25">
      <c r="A10" s="167"/>
      <c r="B10" s="167"/>
      <c r="C10" s="167"/>
      <c r="D10" s="167"/>
      <c r="E10" s="168"/>
      <c r="F10" s="168"/>
      <c r="G10" s="168"/>
      <c r="H10" s="168"/>
      <c r="I10" s="169"/>
      <c r="J10" s="170"/>
      <c r="K10" s="170"/>
      <c r="L10" s="170"/>
      <c r="M10" s="171"/>
      <c r="N10" s="172"/>
      <c r="O10" s="172"/>
      <c r="P10" s="172"/>
    </row>
    <row r="11" spans="1:16" ht="22.5" customHeight="1" x14ac:dyDescent="0.25">
      <c r="A11" s="167"/>
      <c r="B11" s="167"/>
      <c r="C11" s="167"/>
      <c r="D11" s="167"/>
      <c r="E11" s="168"/>
      <c r="F11" s="168"/>
      <c r="G11" s="168"/>
      <c r="H11" s="168"/>
      <c r="I11" s="169"/>
      <c r="J11" s="170"/>
      <c r="K11" s="170"/>
      <c r="L11" s="170"/>
      <c r="M11" s="171"/>
      <c r="N11" s="172"/>
      <c r="O11" s="172"/>
      <c r="P11" s="172"/>
    </row>
    <row r="12" spans="1:16" ht="22.5" customHeight="1" x14ac:dyDescent="0.25">
      <c r="A12" s="167"/>
      <c r="B12" s="167"/>
      <c r="C12" s="167"/>
      <c r="D12" s="167"/>
      <c r="E12" s="168"/>
      <c r="F12" s="168"/>
      <c r="G12" s="168"/>
      <c r="H12" s="168"/>
      <c r="I12" s="169"/>
      <c r="J12" s="170"/>
      <c r="K12" s="170"/>
      <c r="L12" s="170"/>
      <c r="M12" s="171"/>
      <c r="N12" s="172"/>
      <c r="O12" s="172"/>
      <c r="P12" s="172"/>
    </row>
    <row r="13" spans="1:16" ht="22.5" customHeight="1" x14ac:dyDescent="0.25">
      <c r="A13" s="167"/>
      <c r="B13" s="167"/>
      <c r="C13" s="167"/>
      <c r="D13" s="167"/>
      <c r="E13" s="168"/>
      <c r="F13" s="168"/>
      <c r="G13" s="168"/>
      <c r="H13" s="168"/>
      <c r="I13" s="169"/>
      <c r="J13" s="170"/>
      <c r="K13" s="170"/>
      <c r="L13" s="170"/>
      <c r="M13" s="171"/>
      <c r="N13" s="172"/>
      <c r="O13" s="172"/>
      <c r="P13" s="172"/>
    </row>
    <row r="14" spans="1:16" ht="22.5" customHeight="1" x14ac:dyDescent="0.25">
      <c r="A14" s="167"/>
      <c r="B14" s="167"/>
      <c r="C14" s="167"/>
      <c r="D14" s="167"/>
      <c r="E14" s="168"/>
      <c r="F14" s="168"/>
      <c r="G14" s="168"/>
      <c r="H14" s="168"/>
      <c r="I14" s="169"/>
      <c r="J14" s="170"/>
      <c r="K14" s="170"/>
      <c r="L14" s="170"/>
      <c r="M14" s="171"/>
      <c r="N14" s="172"/>
      <c r="O14" s="172"/>
      <c r="P14" s="172"/>
    </row>
    <row r="15" spans="1:16" ht="22.5" customHeight="1" x14ac:dyDescent="0.25">
      <c r="A15" s="167"/>
      <c r="B15" s="167"/>
      <c r="C15" s="167"/>
      <c r="D15" s="167"/>
      <c r="E15" s="168"/>
      <c r="F15" s="168"/>
      <c r="G15" s="168"/>
      <c r="H15" s="168"/>
      <c r="I15" s="169"/>
      <c r="J15" s="170"/>
      <c r="K15" s="170"/>
      <c r="L15" s="170"/>
      <c r="M15" s="171"/>
      <c r="N15" s="172"/>
      <c r="O15" s="172"/>
      <c r="P15" s="172"/>
    </row>
    <row r="17" spans="1:18" ht="27.75" customHeight="1" x14ac:dyDescent="0.25">
      <c r="A17" s="245" t="str">
        <f>Overview!B4&amp; " - Effective from "&amp;Overview!D4&amp;" - "&amp;Overview!E4&amp;" new designated EHV line loss factors"</f>
        <v>Northern Powergrid (Northeast) Plc - Effective from 1 April 2023 - Final new designated EHV line loss factors</v>
      </c>
      <c r="B17" s="246"/>
      <c r="C17" s="246"/>
      <c r="D17" s="246"/>
      <c r="E17" s="246"/>
      <c r="F17" s="246"/>
      <c r="G17" s="246"/>
      <c r="H17" s="246"/>
      <c r="I17" s="246"/>
      <c r="J17" s="246"/>
      <c r="K17" s="246"/>
      <c r="L17" s="246"/>
      <c r="M17" s="246"/>
      <c r="N17" s="246"/>
      <c r="O17" s="246"/>
      <c r="P17" s="246"/>
      <c r="Q17" s="246"/>
      <c r="R17" s="247"/>
    </row>
    <row r="18" spans="1:18" ht="62.25" customHeight="1" x14ac:dyDescent="0.25">
      <c r="A18" s="82" t="s">
        <v>370</v>
      </c>
      <c r="B18" s="82" t="s">
        <v>271</v>
      </c>
      <c r="C18" s="82" t="s">
        <v>260</v>
      </c>
      <c r="D18" s="82" t="s">
        <v>261</v>
      </c>
      <c r="E18" s="82" t="s">
        <v>272</v>
      </c>
      <c r="F18" s="82" t="s">
        <v>260</v>
      </c>
      <c r="G18" s="82" t="s">
        <v>262</v>
      </c>
      <c r="H18" s="106" t="s">
        <v>29</v>
      </c>
      <c r="I18" s="173" t="s">
        <v>340</v>
      </c>
      <c r="J18" s="173" t="s">
        <v>339</v>
      </c>
      <c r="K18" s="173" t="s">
        <v>341</v>
      </c>
      <c r="L18" s="173" t="s">
        <v>342</v>
      </c>
      <c r="M18" s="173" t="s">
        <v>343</v>
      </c>
      <c r="N18" s="174" t="s">
        <v>344</v>
      </c>
      <c r="O18" s="174" t="s">
        <v>345</v>
      </c>
      <c r="P18" s="174" t="s">
        <v>346</v>
      </c>
      <c r="Q18" s="174" t="s">
        <v>347</v>
      </c>
      <c r="R18" s="174" t="s">
        <v>348</v>
      </c>
    </row>
    <row r="19" spans="1:18" ht="22.5" customHeight="1" x14ac:dyDescent="0.25">
      <c r="A19" s="167"/>
      <c r="B19" s="167"/>
      <c r="C19" s="167"/>
      <c r="D19" s="167"/>
      <c r="E19" s="168"/>
      <c r="F19" s="175"/>
      <c r="G19" s="175"/>
      <c r="H19" s="175"/>
      <c r="I19" s="176"/>
      <c r="J19" s="176"/>
      <c r="K19" s="177"/>
      <c r="L19" s="178"/>
      <c r="M19" s="178"/>
      <c r="N19" s="179"/>
      <c r="O19" s="179"/>
      <c r="P19" s="179"/>
      <c r="Q19" s="179"/>
      <c r="R19" s="179"/>
    </row>
    <row r="20" spans="1:18" ht="22.5" customHeight="1" x14ac:dyDescent="0.25">
      <c r="A20" s="167"/>
      <c r="B20" s="167"/>
      <c r="C20" s="167"/>
      <c r="D20" s="167"/>
      <c r="E20" s="168"/>
      <c r="F20" s="175"/>
      <c r="G20" s="175"/>
      <c r="H20" s="175"/>
      <c r="I20" s="176"/>
      <c r="J20" s="176"/>
      <c r="K20" s="177"/>
      <c r="L20" s="178"/>
      <c r="M20" s="178"/>
      <c r="N20" s="179"/>
      <c r="O20" s="179"/>
      <c r="P20" s="179"/>
      <c r="Q20" s="179"/>
      <c r="R20" s="179"/>
    </row>
    <row r="21" spans="1:18" ht="22.5" customHeight="1" x14ac:dyDescent="0.25">
      <c r="A21" s="167"/>
      <c r="B21" s="167"/>
      <c r="C21" s="167"/>
      <c r="D21" s="167"/>
      <c r="E21" s="168"/>
      <c r="F21" s="175"/>
      <c r="G21" s="175"/>
      <c r="H21" s="175"/>
      <c r="I21" s="176"/>
      <c r="J21" s="176"/>
      <c r="K21" s="177"/>
      <c r="L21" s="178"/>
      <c r="M21" s="178"/>
      <c r="N21" s="179"/>
      <c r="O21" s="179"/>
      <c r="P21" s="179"/>
      <c r="Q21" s="179"/>
      <c r="R21" s="179"/>
    </row>
    <row r="22" spans="1:18" ht="22.5" customHeight="1" x14ac:dyDescent="0.25">
      <c r="A22" s="167"/>
      <c r="B22" s="167"/>
      <c r="C22" s="167"/>
      <c r="D22" s="167"/>
      <c r="E22" s="168"/>
      <c r="F22" s="175"/>
      <c r="G22" s="175"/>
      <c r="H22" s="175"/>
      <c r="I22" s="176"/>
      <c r="J22" s="176"/>
      <c r="K22" s="177"/>
      <c r="L22" s="178"/>
      <c r="M22" s="178"/>
      <c r="N22" s="179"/>
      <c r="O22" s="179"/>
      <c r="P22" s="179"/>
      <c r="Q22" s="179"/>
      <c r="R22" s="179"/>
    </row>
    <row r="23" spans="1:18" ht="22.5" customHeight="1" x14ac:dyDescent="0.25">
      <c r="A23" s="167"/>
      <c r="B23" s="167"/>
      <c r="C23" s="167"/>
      <c r="D23" s="167"/>
      <c r="E23" s="168"/>
      <c r="F23" s="175"/>
      <c r="G23" s="175"/>
      <c r="H23" s="175"/>
      <c r="I23" s="176"/>
      <c r="J23" s="176"/>
      <c r="K23" s="177"/>
      <c r="L23" s="178"/>
      <c r="M23" s="178"/>
      <c r="N23" s="179"/>
      <c r="O23" s="179"/>
      <c r="P23" s="179"/>
      <c r="Q23" s="179"/>
      <c r="R23" s="179"/>
    </row>
    <row r="24" spans="1:18" ht="22.5" customHeight="1" x14ac:dyDescent="0.25">
      <c r="A24" s="167"/>
      <c r="B24" s="167"/>
      <c r="C24" s="167"/>
      <c r="D24" s="167"/>
      <c r="E24" s="168"/>
      <c r="F24" s="175"/>
      <c r="G24" s="175"/>
      <c r="H24" s="175"/>
      <c r="I24" s="176"/>
      <c r="J24" s="176"/>
      <c r="K24" s="177"/>
      <c r="L24" s="178"/>
      <c r="M24" s="178"/>
      <c r="N24" s="179"/>
      <c r="O24" s="179"/>
      <c r="P24" s="179"/>
      <c r="Q24" s="179"/>
      <c r="R24" s="179"/>
    </row>
    <row r="25" spans="1:18" ht="22.5" customHeight="1" x14ac:dyDescent="0.25">
      <c r="A25" s="167"/>
      <c r="B25" s="167"/>
      <c r="C25" s="167"/>
      <c r="D25" s="167"/>
      <c r="E25" s="168"/>
      <c r="F25" s="175"/>
      <c r="G25" s="175"/>
      <c r="H25" s="175"/>
      <c r="I25" s="176"/>
      <c r="J25" s="176"/>
      <c r="K25" s="177"/>
      <c r="L25" s="178"/>
      <c r="M25" s="178"/>
      <c r="N25" s="179"/>
      <c r="O25" s="179"/>
      <c r="P25" s="179"/>
      <c r="Q25" s="179"/>
      <c r="R25" s="179"/>
    </row>
    <row r="26" spans="1:18" ht="22.5" customHeight="1" x14ac:dyDescent="0.25">
      <c r="A26" s="167"/>
      <c r="B26" s="167"/>
      <c r="C26" s="167"/>
      <c r="D26" s="167"/>
      <c r="E26" s="168"/>
      <c r="F26" s="175"/>
      <c r="G26" s="175"/>
      <c r="H26" s="175"/>
      <c r="I26" s="176"/>
      <c r="J26" s="176"/>
      <c r="K26" s="177"/>
      <c r="L26" s="178"/>
      <c r="M26" s="178"/>
      <c r="N26" s="179"/>
      <c r="O26" s="179"/>
      <c r="P26" s="179"/>
      <c r="Q26" s="179"/>
      <c r="R26" s="179"/>
    </row>
    <row r="27" spans="1:18" ht="22.5" customHeight="1" x14ac:dyDescent="0.25">
      <c r="A27" s="167"/>
      <c r="B27" s="167"/>
      <c r="C27" s="167"/>
      <c r="D27" s="167"/>
      <c r="E27" s="168"/>
      <c r="F27" s="175"/>
      <c r="G27" s="175"/>
      <c r="H27" s="175"/>
      <c r="I27" s="176"/>
      <c r="J27" s="176"/>
      <c r="K27" s="177"/>
      <c r="L27" s="178"/>
      <c r="M27" s="178"/>
      <c r="N27" s="179"/>
      <c r="O27" s="179"/>
      <c r="P27" s="179"/>
      <c r="Q27" s="179"/>
      <c r="R27" s="179"/>
    </row>
    <row r="28" spans="1:18" ht="22.5" customHeight="1" x14ac:dyDescent="0.25">
      <c r="A28" s="167"/>
      <c r="B28" s="167"/>
      <c r="C28" s="167"/>
      <c r="D28" s="167"/>
      <c r="E28" s="168"/>
      <c r="F28" s="175"/>
      <c r="G28" s="175"/>
      <c r="H28" s="175"/>
      <c r="I28" s="176"/>
      <c r="J28" s="176"/>
      <c r="K28" s="177"/>
      <c r="L28" s="178"/>
      <c r="M28" s="178"/>
      <c r="N28" s="179"/>
      <c r="O28" s="179"/>
      <c r="P28" s="179"/>
      <c r="Q28" s="179"/>
      <c r="R28" s="179"/>
    </row>
    <row r="30" spans="1:18" ht="12.75" customHeight="1" x14ac:dyDescent="0.35"/>
    <row r="31" spans="1:18" ht="12.75" customHeight="1" x14ac:dyDescent="0.35"/>
    <row r="32" spans="1:18" ht="27.75" customHeight="1" x14ac:dyDescent="0.35">
      <c r="A32" s="271" t="s">
        <v>649</v>
      </c>
      <c r="B32" s="271"/>
      <c r="C32" s="271"/>
      <c r="D32" s="271"/>
      <c r="E32" s="271"/>
    </row>
    <row r="34" spans="1:1" ht="27.75" customHeight="1" x14ac:dyDescent="0.35">
      <c r="A34" s="62"/>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5"/>
  <sheetViews>
    <sheetView zoomScaleNormal="100" zoomScaleSheetLayoutView="100" workbookViewId="0">
      <selection activeCell="K9" sqref="K9"/>
    </sheetView>
  </sheetViews>
  <sheetFormatPr defaultColWidth="9.1796875" defaultRowHeight="27.75" customHeight="1" x14ac:dyDescent="0.25"/>
  <cols>
    <col min="1" max="1" width="49" style="63" bestFit="1" customWidth="1"/>
    <col min="2" max="2" width="17.54296875" style="97" customWidth="1"/>
    <col min="3" max="3" width="6.81640625" style="63" customWidth="1"/>
    <col min="4" max="6" width="17.54296875" style="97" customWidth="1"/>
    <col min="7" max="7" width="6.54296875" style="63" customWidth="1"/>
    <col min="8" max="16384" width="9.1796875" style="63"/>
  </cols>
  <sheetData>
    <row r="1" spans="1:9" ht="27.75" customHeight="1" x14ac:dyDescent="0.25">
      <c r="A1" s="101" t="s">
        <v>18</v>
      </c>
      <c r="B1" s="272"/>
      <c r="C1" s="272"/>
      <c r="D1" s="180"/>
      <c r="E1" s="180"/>
      <c r="F1" s="180"/>
    </row>
    <row r="2" spans="1:9" ht="35.15" customHeight="1" x14ac:dyDescent="0.25">
      <c r="A2" s="245" t="str">
        <f>Overview!B4&amp; " - Effective from "&amp;Overview!D4&amp;" - "&amp;Overview!E4&amp;" Supplier of Last Resort and Eligible Bad Debt Pass-Through Costs"</f>
        <v>Northern Powergrid (Northeast) Plc - Effective from 1 April 2023 - Final Supplier of Last Resort and Eligible Bad Debt Pass-Through Costs</v>
      </c>
      <c r="B2" s="246"/>
      <c r="C2" s="246"/>
      <c r="D2" s="246"/>
      <c r="E2" s="246"/>
      <c r="F2" s="247"/>
    </row>
    <row r="3" spans="1:9" s="69" customFormat="1" ht="19" x14ac:dyDescent="0.25">
      <c r="A3" s="67"/>
      <c r="B3" s="67"/>
      <c r="C3" s="67"/>
      <c r="D3" s="67"/>
      <c r="E3" s="67"/>
      <c r="F3" s="67"/>
    </row>
    <row r="4" spans="1:9" ht="67.5" x14ac:dyDescent="0.25">
      <c r="A4" s="80" t="s">
        <v>357</v>
      </c>
      <c r="B4" s="81" t="s">
        <v>445</v>
      </c>
      <c r="C4" s="81" t="s">
        <v>23</v>
      </c>
      <c r="D4" s="81" t="s">
        <v>456</v>
      </c>
      <c r="E4" s="81" t="s">
        <v>457</v>
      </c>
      <c r="F4" s="81" t="s">
        <v>458</v>
      </c>
      <c r="I4" s="196"/>
    </row>
    <row r="5" spans="1:9" ht="27" customHeight="1" x14ac:dyDescent="0.25">
      <c r="A5" s="83" t="s">
        <v>459</v>
      </c>
      <c r="B5" s="84" t="s">
        <v>746</v>
      </c>
      <c r="C5" s="85" t="s">
        <v>449</v>
      </c>
      <c r="D5" s="181">
        <v>9.4465580375105079E-2</v>
      </c>
      <c r="E5" s="181">
        <v>2.5406229118234545</v>
      </c>
      <c r="F5" s="181">
        <v>0.13072107212788694</v>
      </c>
      <c r="I5" s="196"/>
    </row>
    <row r="6" spans="1:9" ht="27" customHeight="1" x14ac:dyDescent="0.25">
      <c r="A6" s="83" t="s">
        <v>460</v>
      </c>
      <c r="B6" s="84" t="s">
        <v>747</v>
      </c>
      <c r="C6" s="85" t="s">
        <v>450</v>
      </c>
      <c r="D6" s="90">
        <v>0</v>
      </c>
      <c r="E6" s="90">
        <v>0</v>
      </c>
      <c r="F6" s="181">
        <v>0.13072107212788694</v>
      </c>
      <c r="I6" s="196"/>
    </row>
    <row r="7" spans="1:9" ht="27" customHeight="1" x14ac:dyDescent="0.25">
      <c r="A7" s="83" t="s">
        <v>461</v>
      </c>
      <c r="B7" s="84" t="s">
        <v>748</v>
      </c>
      <c r="C7" s="85" t="s">
        <v>450</v>
      </c>
      <c r="D7" s="90">
        <v>0</v>
      </c>
      <c r="E7" s="90">
        <v>0</v>
      </c>
      <c r="F7" s="181">
        <v>0.13072107212788694</v>
      </c>
      <c r="I7" s="196"/>
    </row>
    <row r="8" spans="1:9" ht="27" customHeight="1" x14ac:dyDescent="0.25">
      <c r="A8" s="83" t="s">
        <v>462</v>
      </c>
      <c r="B8" s="84" t="s">
        <v>749</v>
      </c>
      <c r="C8" s="85" t="s">
        <v>450</v>
      </c>
      <c r="D8" s="90">
        <v>0</v>
      </c>
      <c r="E8" s="90">
        <v>0</v>
      </c>
      <c r="F8" s="181">
        <v>0.13072107212788694</v>
      </c>
      <c r="I8" s="196"/>
    </row>
    <row r="9" spans="1:9" ht="27" customHeight="1" x14ac:dyDescent="0.25">
      <c r="A9" s="83" t="s">
        <v>463</v>
      </c>
      <c r="B9" s="84" t="s">
        <v>750</v>
      </c>
      <c r="C9" s="85" t="s">
        <v>450</v>
      </c>
      <c r="D9" s="90">
        <v>0</v>
      </c>
      <c r="E9" s="90">
        <v>0</v>
      </c>
      <c r="F9" s="181">
        <v>0.13072107212788694</v>
      </c>
      <c r="I9" s="196"/>
    </row>
    <row r="10" spans="1:9" ht="27" customHeight="1" x14ac:dyDescent="0.25">
      <c r="A10" s="83" t="s">
        <v>464</v>
      </c>
      <c r="B10" s="84" t="s">
        <v>751</v>
      </c>
      <c r="C10" s="85" t="s">
        <v>450</v>
      </c>
      <c r="D10" s="90">
        <v>0</v>
      </c>
      <c r="E10" s="90">
        <v>0</v>
      </c>
      <c r="F10" s="181">
        <v>0.13072107212788694</v>
      </c>
      <c r="I10" s="196"/>
    </row>
    <row r="11" spans="1:9" ht="27" customHeight="1" x14ac:dyDescent="0.25">
      <c r="A11" s="159" t="s">
        <v>465</v>
      </c>
      <c r="B11" s="84" t="s">
        <v>752</v>
      </c>
      <c r="C11" s="85">
        <v>0</v>
      </c>
      <c r="D11" s="90">
        <v>0</v>
      </c>
      <c r="E11" s="90">
        <v>0</v>
      </c>
      <c r="F11" s="181">
        <v>0.13072107212788694</v>
      </c>
      <c r="I11" s="196"/>
    </row>
    <row r="12" spans="1:9" ht="27" customHeight="1" x14ac:dyDescent="0.25">
      <c r="A12" s="159" t="s">
        <v>466</v>
      </c>
      <c r="B12" s="84" t="s">
        <v>753</v>
      </c>
      <c r="C12" s="85">
        <v>0</v>
      </c>
      <c r="D12" s="90">
        <v>0</v>
      </c>
      <c r="E12" s="90">
        <v>0</v>
      </c>
      <c r="F12" s="181">
        <v>0.13072107212788694</v>
      </c>
      <c r="I12" s="196"/>
    </row>
    <row r="13" spans="1:9" ht="27" customHeight="1" x14ac:dyDescent="0.25">
      <c r="A13" s="159" t="s">
        <v>467</v>
      </c>
      <c r="B13" s="84" t="s">
        <v>754</v>
      </c>
      <c r="C13" s="85">
        <v>0</v>
      </c>
      <c r="D13" s="90">
        <v>0</v>
      </c>
      <c r="E13" s="90">
        <v>0</v>
      </c>
      <c r="F13" s="181">
        <v>0.13072107212788694</v>
      </c>
      <c r="I13" s="196"/>
    </row>
    <row r="14" spans="1:9" ht="27" customHeight="1" x14ac:dyDescent="0.25">
      <c r="A14" s="159" t="s">
        <v>468</v>
      </c>
      <c r="B14" s="84" t="s">
        <v>755</v>
      </c>
      <c r="C14" s="85">
        <v>0</v>
      </c>
      <c r="D14" s="90">
        <v>0</v>
      </c>
      <c r="E14" s="90">
        <v>0</v>
      </c>
      <c r="F14" s="181">
        <v>0.13072107212788694</v>
      </c>
      <c r="I14" s="196"/>
    </row>
    <row r="15" spans="1:9" ht="27" customHeight="1" x14ac:dyDescent="0.25">
      <c r="A15" s="162" t="s">
        <v>469</v>
      </c>
      <c r="B15" s="84" t="s">
        <v>756</v>
      </c>
      <c r="C15" s="85">
        <v>0</v>
      </c>
      <c r="D15" s="90">
        <v>0</v>
      </c>
      <c r="E15" s="90">
        <v>0</v>
      </c>
      <c r="F15" s="181">
        <v>0.13072107212788694</v>
      </c>
      <c r="I15" s="196"/>
    </row>
    <row r="16" spans="1:9" ht="27" customHeight="1" x14ac:dyDescent="0.25">
      <c r="A16" s="162" t="s">
        <v>470</v>
      </c>
      <c r="B16" s="84" t="s">
        <v>757</v>
      </c>
      <c r="C16" s="85">
        <v>0</v>
      </c>
      <c r="D16" s="90">
        <v>0</v>
      </c>
      <c r="E16" s="90">
        <v>0</v>
      </c>
      <c r="F16" s="181">
        <v>0.13072107212788694</v>
      </c>
      <c r="I16" s="196"/>
    </row>
    <row r="17" spans="1:9" ht="27" customHeight="1" x14ac:dyDescent="0.25">
      <c r="A17" s="162" t="s">
        <v>471</v>
      </c>
      <c r="B17" s="84" t="s">
        <v>758</v>
      </c>
      <c r="C17" s="85">
        <v>0</v>
      </c>
      <c r="D17" s="90">
        <v>0</v>
      </c>
      <c r="E17" s="90">
        <v>0</v>
      </c>
      <c r="F17" s="181">
        <v>0.13072107212788694</v>
      </c>
      <c r="I17" s="196"/>
    </row>
    <row r="18" spans="1:9" ht="27" customHeight="1" x14ac:dyDescent="0.25">
      <c r="A18" s="162" t="s">
        <v>472</v>
      </c>
      <c r="B18" s="84" t="s">
        <v>759</v>
      </c>
      <c r="C18" s="85">
        <v>0</v>
      </c>
      <c r="D18" s="90">
        <v>0</v>
      </c>
      <c r="E18" s="90">
        <v>0</v>
      </c>
      <c r="F18" s="181">
        <v>0.13072107212788694</v>
      </c>
      <c r="I18" s="196"/>
    </row>
    <row r="19" spans="1:9" ht="27" customHeight="1" x14ac:dyDescent="0.25">
      <c r="A19" s="162" t="s">
        <v>473</v>
      </c>
      <c r="B19" s="84" t="s">
        <v>760</v>
      </c>
      <c r="C19" s="85">
        <v>0</v>
      </c>
      <c r="D19" s="90">
        <v>0</v>
      </c>
      <c r="E19" s="90">
        <v>0</v>
      </c>
      <c r="F19" s="181">
        <v>0.13072107212788694</v>
      </c>
      <c r="I19" s="196"/>
    </row>
    <row r="20" spans="1:9" ht="27" customHeight="1" x14ac:dyDescent="0.25">
      <c r="A20" s="162" t="s">
        <v>474</v>
      </c>
      <c r="B20" s="84" t="s">
        <v>761</v>
      </c>
      <c r="C20" s="85">
        <v>0</v>
      </c>
      <c r="D20" s="90">
        <v>0</v>
      </c>
      <c r="E20" s="90">
        <v>0</v>
      </c>
      <c r="F20" s="181">
        <v>0.13072107212788694</v>
      </c>
      <c r="I20" s="196"/>
    </row>
    <row r="21" spans="1:9" ht="27" customHeight="1" x14ac:dyDescent="0.25">
      <c r="A21" s="162" t="s">
        <v>475</v>
      </c>
      <c r="B21" s="84" t="s">
        <v>762</v>
      </c>
      <c r="C21" s="85">
        <v>0</v>
      </c>
      <c r="D21" s="90">
        <v>0</v>
      </c>
      <c r="E21" s="90">
        <v>0</v>
      </c>
      <c r="F21" s="181">
        <v>0.13072107212788694</v>
      </c>
      <c r="I21" s="196"/>
    </row>
    <row r="22" spans="1:9" ht="27" customHeight="1" x14ac:dyDescent="0.25">
      <c r="A22" s="162" t="s">
        <v>476</v>
      </c>
      <c r="B22" s="84" t="s">
        <v>763</v>
      </c>
      <c r="C22" s="85">
        <v>0</v>
      </c>
      <c r="D22" s="90">
        <v>0</v>
      </c>
      <c r="E22" s="90">
        <v>0</v>
      </c>
      <c r="F22" s="181">
        <v>0.13072107212788694</v>
      </c>
      <c r="I22" s="196"/>
    </row>
    <row r="23" spans="1:9" ht="27" customHeight="1" x14ac:dyDescent="0.25">
      <c r="A23" s="159" t="s">
        <v>477</v>
      </c>
      <c r="B23" s="84" t="s">
        <v>764</v>
      </c>
      <c r="C23" s="85">
        <v>0</v>
      </c>
      <c r="D23" s="90">
        <v>0</v>
      </c>
      <c r="E23" s="90">
        <v>0</v>
      </c>
      <c r="F23" s="181">
        <v>0.13072107212788694</v>
      </c>
      <c r="I23" s="196"/>
    </row>
    <row r="24" spans="1:9" ht="27" customHeight="1" x14ac:dyDescent="0.25">
      <c r="A24" s="159" t="s">
        <v>478</v>
      </c>
      <c r="B24" s="84" t="s">
        <v>765</v>
      </c>
      <c r="C24" s="85">
        <v>0</v>
      </c>
      <c r="D24" s="90">
        <v>0</v>
      </c>
      <c r="E24" s="90">
        <v>0</v>
      </c>
      <c r="F24" s="181">
        <v>0.13072107212788694</v>
      </c>
      <c r="I24" s="196"/>
    </row>
    <row r="25" spans="1:9" ht="27" customHeight="1" x14ac:dyDescent="0.25">
      <c r="A25" s="159" t="s">
        <v>479</v>
      </c>
      <c r="B25" s="84" t="s">
        <v>766</v>
      </c>
      <c r="C25" s="85">
        <v>0</v>
      </c>
      <c r="D25" s="90">
        <v>0</v>
      </c>
      <c r="E25" s="90">
        <v>0</v>
      </c>
      <c r="F25" s="181">
        <v>0.13072107212788694</v>
      </c>
      <c r="I25" s="196"/>
    </row>
    <row r="26" spans="1:9" ht="27" customHeight="1" x14ac:dyDescent="0.25">
      <c r="A26" s="159" t="s">
        <v>480</v>
      </c>
      <c r="B26" s="84" t="s">
        <v>767</v>
      </c>
      <c r="C26" s="85" t="s">
        <v>449</v>
      </c>
      <c r="D26" s="181">
        <v>9.4465580375105079E-2</v>
      </c>
      <c r="E26" s="181">
        <v>2.5406229118234545</v>
      </c>
      <c r="F26" s="181">
        <v>0.13072107212788694</v>
      </c>
      <c r="I26" s="196"/>
    </row>
    <row r="27" spans="1:9" ht="27" customHeight="1" x14ac:dyDescent="0.25">
      <c r="A27" s="159" t="s">
        <v>482</v>
      </c>
      <c r="B27" s="84" t="s">
        <v>768</v>
      </c>
      <c r="C27" s="85" t="s">
        <v>450</v>
      </c>
      <c r="D27" s="90">
        <v>0</v>
      </c>
      <c r="E27" s="90">
        <v>0</v>
      </c>
      <c r="F27" s="181">
        <v>0.13072107212788694</v>
      </c>
      <c r="I27" s="196"/>
    </row>
    <row r="28" spans="1:9" ht="27" customHeight="1" x14ac:dyDescent="0.25">
      <c r="A28" s="159" t="s">
        <v>483</v>
      </c>
      <c r="B28" s="84" t="s">
        <v>769</v>
      </c>
      <c r="C28" s="85" t="s">
        <v>450</v>
      </c>
      <c r="D28" s="90">
        <v>0</v>
      </c>
      <c r="E28" s="90">
        <v>0</v>
      </c>
      <c r="F28" s="181">
        <v>0.13072107212788694</v>
      </c>
      <c r="I28" s="196"/>
    </row>
    <row r="29" spans="1:9" ht="27" customHeight="1" x14ac:dyDescent="0.25">
      <c r="A29" s="159" t="s">
        <v>484</v>
      </c>
      <c r="B29" s="84" t="s">
        <v>770</v>
      </c>
      <c r="C29" s="85" t="s">
        <v>450</v>
      </c>
      <c r="D29" s="90">
        <v>0</v>
      </c>
      <c r="E29" s="90">
        <v>0</v>
      </c>
      <c r="F29" s="181">
        <v>0.13072107212788694</v>
      </c>
      <c r="I29" s="196"/>
    </row>
    <row r="30" spans="1:9" ht="27" customHeight="1" x14ac:dyDescent="0.25">
      <c r="A30" s="159" t="s">
        <v>485</v>
      </c>
      <c r="B30" s="84" t="s">
        <v>771</v>
      </c>
      <c r="C30" s="85" t="s">
        <v>450</v>
      </c>
      <c r="D30" s="90">
        <v>0</v>
      </c>
      <c r="E30" s="90">
        <v>0</v>
      </c>
      <c r="F30" s="181">
        <v>0.13072107212788694</v>
      </c>
      <c r="I30" s="196"/>
    </row>
    <row r="31" spans="1:9" ht="27" customHeight="1" x14ac:dyDescent="0.25">
      <c r="A31" s="159" t="s">
        <v>486</v>
      </c>
      <c r="B31" s="84" t="s">
        <v>772</v>
      </c>
      <c r="C31" s="85" t="s">
        <v>450</v>
      </c>
      <c r="D31" s="90">
        <v>0</v>
      </c>
      <c r="E31" s="90">
        <v>0</v>
      </c>
      <c r="F31" s="181">
        <v>0.13072107212788694</v>
      </c>
      <c r="I31" s="196"/>
    </row>
    <row r="32" spans="1:9" ht="27" customHeight="1" x14ac:dyDescent="0.25">
      <c r="A32" s="159" t="s">
        <v>487</v>
      </c>
      <c r="B32" s="84" t="s">
        <v>773</v>
      </c>
      <c r="C32" s="85">
        <v>0</v>
      </c>
      <c r="D32" s="90">
        <v>0</v>
      </c>
      <c r="E32" s="90">
        <v>0</v>
      </c>
      <c r="F32" s="181">
        <v>0.13072107212788694</v>
      </c>
      <c r="I32" s="196"/>
    </row>
    <row r="33" spans="1:9" ht="27" customHeight="1" x14ac:dyDescent="0.25">
      <c r="A33" s="159" t="s">
        <v>488</v>
      </c>
      <c r="B33" s="84" t="s">
        <v>774</v>
      </c>
      <c r="C33" s="85">
        <v>0</v>
      </c>
      <c r="D33" s="90">
        <v>0</v>
      </c>
      <c r="E33" s="90">
        <v>0</v>
      </c>
      <c r="F33" s="181">
        <v>0.13072107212788694</v>
      </c>
      <c r="I33" s="196"/>
    </row>
    <row r="34" spans="1:9" ht="27" customHeight="1" x14ac:dyDescent="0.25">
      <c r="A34" s="159" t="s">
        <v>489</v>
      </c>
      <c r="B34" s="84" t="s">
        <v>775</v>
      </c>
      <c r="C34" s="85">
        <v>0</v>
      </c>
      <c r="D34" s="90">
        <v>0</v>
      </c>
      <c r="E34" s="90">
        <v>0</v>
      </c>
      <c r="F34" s="181">
        <v>0.13072107212788694</v>
      </c>
      <c r="I34" s="196"/>
    </row>
    <row r="35" spans="1:9" ht="27" customHeight="1" x14ac:dyDescent="0.25">
      <c r="A35" s="159" t="s">
        <v>490</v>
      </c>
      <c r="B35" s="84" t="s">
        <v>776</v>
      </c>
      <c r="C35" s="85">
        <v>0</v>
      </c>
      <c r="D35" s="90">
        <v>0</v>
      </c>
      <c r="E35" s="90">
        <v>0</v>
      </c>
      <c r="F35" s="181">
        <v>0.13072107212788694</v>
      </c>
      <c r="I35" s="196"/>
    </row>
    <row r="36" spans="1:9" ht="27" customHeight="1" x14ac:dyDescent="0.25">
      <c r="A36" s="159" t="s">
        <v>491</v>
      </c>
      <c r="B36" s="84" t="s">
        <v>777</v>
      </c>
      <c r="C36" s="85">
        <v>0</v>
      </c>
      <c r="D36" s="90">
        <v>0</v>
      </c>
      <c r="E36" s="90">
        <v>0</v>
      </c>
      <c r="F36" s="181">
        <v>0.13072107212788694</v>
      </c>
      <c r="I36" s="196"/>
    </row>
    <row r="37" spans="1:9" ht="27" customHeight="1" x14ac:dyDescent="0.25">
      <c r="A37" s="162" t="s">
        <v>492</v>
      </c>
      <c r="B37" s="84" t="s">
        <v>778</v>
      </c>
      <c r="C37" s="85" t="s">
        <v>449</v>
      </c>
      <c r="D37" s="181">
        <v>9.4465580375105079E-2</v>
      </c>
      <c r="E37" s="181">
        <v>2.5406229118234545</v>
      </c>
      <c r="F37" s="181">
        <v>0.13072107212788694</v>
      </c>
      <c r="I37" s="196"/>
    </row>
    <row r="38" spans="1:9" ht="27" customHeight="1" x14ac:dyDescent="0.25">
      <c r="A38" s="159" t="s">
        <v>494</v>
      </c>
      <c r="B38" s="84" t="s">
        <v>779</v>
      </c>
      <c r="C38" s="85" t="s">
        <v>450</v>
      </c>
      <c r="D38" s="90">
        <v>0</v>
      </c>
      <c r="E38" s="90">
        <v>0</v>
      </c>
      <c r="F38" s="181">
        <v>0.13072107212788694</v>
      </c>
      <c r="I38" s="196"/>
    </row>
    <row r="39" spans="1:9" ht="27" customHeight="1" x14ac:dyDescent="0.25">
      <c r="A39" s="159" t="s">
        <v>495</v>
      </c>
      <c r="B39" s="84" t="s">
        <v>780</v>
      </c>
      <c r="C39" s="85" t="s">
        <v>450</v>
      </c>
      <c r="D39" s="90">
        <v>0</v>
      </c>
      <c r="E39" s="90">
        <v>0</v>
      </c>
      <c r="F39" s="181">
        <v>0.13072107212788694</v>
      </c>
      <c r="I39" s="196"/>
    </row>
    <row r="40" spans="1:9" ht="27" customHeight="1" x14ac:dyDescent="0.25">
      <c r="A40" s="159" t="s">
        <v>496</v>
      </c>
      <c r="B40" s="84" t="s">
        <v>781</v>
      </c>
      <c r="C40" s="85" t="s">
        <v>450</v>
      </c>
      <c r="D40" s="90">
        <v>0</v>
      </c>
      <c r="E40" s="90">
        <v>0</v>
      </c>
      <c r="F40" s="181">
        <v>0.13072107212788694</v>
      </c>
      <c r="I40" s="196"/>
    </row>
    <row r="41" spans="1:9" ht="27" customHeight="1" x14ac:dyDescent="0.25">
      <c r="A41" s="159" t="s">
        <v>497</v>
      </c>
      <c r="B41" s="84" t="s">
        <v>782</v>
      </c>
      <c r="C41" s="85" t="s">
        <v>450</v>
      </c>
      <c r="D41" s="90">
        <v>0</v>
      </c>
      <c r="E41" s="90">
        <v>0</v>
      </c>
      <c r="F41" s="181">
        <v>0.13072107212788694</v>
      </c>
      <c r="I41" s="196"/>
    </row>
    <row r="42" spans="1:9" ht="27" customHeight="1" x14ac:dyDescent="0.25">
      <c r="A42" s="159" t="s">
        <v>498</v>
      </c>
      <c r="B42" s="84" t="s">
        <v>783</v>
      </c>
      <c r="C42" s="85" t="s">
        <v>450</v>
      </c>
      <c r="D42" s="90">
        <v>0</v>
      </c>
      <c r="E42" s="90">
        <v>0</v>
      </c>
      <c r="F42" s="181">
        <v>0.13072107212788694</v>
      </c>
      <c r="I42" s="196"/>
    </row>
    <row r="43" spans="1:9" ht="27" customHeight="1" x14ac:dyDescent="0.25">
      <c r="A43" s="159" t="s">
        <v>499</v>
      </c>
      <c r="B43" s="84" t="s">
        <v>784</v>
      </c>
      <c r="C43" s="85">
        <v>0</v>
      </c>
      <c r="D43" s="90">
        <v>0</v>
      </c>
      <c r="E43" s="90">
        <v>0</v>
      </c>
      <c r="F43" s="181">
        <v>0.13072107212788694</v>
      </c>
      <c r="I43" s="196"/>
    </row>
    <row r="44" spans="1:9" ht="27" customHeight="1" x14ac:dyDescent="0.25">
      <c r="A44" s="159" t="s">
        <v>500</v>
      </c>
      <c r="B44" s="84" t="s">
        <v>785</v>
      </c>
      <c r="C44" s="85">
        <v>0</v>
      </c>
      <c r="D44" s="90">
        <v>0</v>
      </c>
      <c r="E44" s="90">
        <v>0</v>
      </c>
      <c r="F44" s="181">
        <v>0.13072107212788694</v>
      </c>
      <c r="I44" s="196"/>
    </row>
    <row r="45" spans="1:9" ht="27" customHeight="1" x14ac:dyDescent="0.25">
      <c r="A45" s="159" t="s">
        <v>501</v>
      </c>
      <c r="B45" s="84" t="s">
        <v>786</v>
      </c>
      <c r="C45" s="85">
        <v>0</v>
      </c>
      <c r="D45" s="90">
        <v>0</v>
      </c>
      <c r="E45" s="90">
        <v>0</v>
      </c>
      <c r="F45" s="181">
        <v>0.13072107212788694</v>
      </c>
      <c r="I45" s="196"/>
    </row>
    <row r="46" spans="1:9" ht="27" customHeight="1" x14ac:dyDescent="0.25">
      <c r="A46" s="159" t="s">
        <v>502</v>
      </c>
      <c r="B46" s="84" t="s">
        <v>787</v>
      </c>
      <c r="C46" s="85">
        <v>0</v>
      </c>
      <c r="D46" s="90">
        <v>0</v>
      </c>
      <c r="E46" s="90">
        <v>0</v>
      </c>
      <c r="F46" s="181">
        <v>0.13072107212788694</v>
      </c>
      <c r="I46" s="196"/>
    </row>
    <row r="47" spans="1:9" ht="27" customHeight="1" x14ac:dyDescent="0.25">
      <c r="A47" s="159" t="s">
        <v>503</v>
      </c>
      <c r="B47" s="84" t="s">
        <v>788</v>
      </c>
      <c r="C47" s="85">
        <v>0</v>
      </c>
      <c r="D47" s="90">
        <v>0</v>
      </c>
      <c r="E47" s="90">
        <v>0</v>
      </c>
      <c r="F47" s="181">
        <v>0.13072107212788694</v>
      </c>
      <c r="I47" s="196"/>
    </row>
    <row r="48" spans="1:9" ht="27" customHeight="1" x14ac:dyDescent="0.25">
      <c r="A48" s="159" t="s">
        <v>504</v>
      </c>
      <c r="B48" s="84" t="s">
        <v>789</v>
      </c>
      <c r="C48" s="85">
        <v>0</v>
      </c>
      <c r="D48" s="90">
        <v>0</v>
      </c>
      <c r="E48" s="90">
        <v>0</v>
      </c>
      <c r="F48" s="181">
        <v>0.13072107212788694</v>
      </c>
      <c r="I48" s="196"/>
    </row>
    <row r="49" spans="1:9" ht="27" customHeight="1" x14ac:dyDescent="0.25">
      <c r="A49" s="159" t="s">
        <v>505</v>
      </c>
      <c r="B49" s="84" t="s">
        <v>790</v>
      </c>
      <c r="C49" s="85">
        <v>0</v>
      </c>
      <c r="D49" s="90">
        <v>0</v>
      </c>
      <c r="E49" s="90">
        <v>0</v>
      </c>
      <c r="F49" s="181">
        <v>0.13072107212788694</v>
      </c>
      <c r="I49" s="196"/>
    </row>
    <row r="50" spans="1:9" ht="27" customHeight="1" x14ac:dyDescent="0.25">
      <c r="A50" s="159" t="s">
        <v>506</v>
      </c>
      <c r="B50" s="84" t="s">
        <v>791</v>
      </c>
      <c r="C50" s="85">
        <v>0</v>
      </c>
      <c r="D50" s="90">
        <v>0</v>
      </c>
      <c r="E50" s="90">
        <v>0</v>
      </c>
      <c r="F50" s="181">
        <v>0.13072107212788694</v>
      </c>
      <c r="I50" s="196"/>
    </row>
    <row r="51" spans="1:9" ht="27" customHeight="1" x14ac:dyDescent="0.25">
      <c r="A51" s="159" t="s">
        <v>507</v>
      </c>
      <c r="B51" s="84" t="s">
        <v>792</v>
      </c>
      <c r="C51" s="85">
        <v>0</v>
      </c>
      <c r="D51" s="90">
        <v>0</v>
      </c>
      <c r="E51" s="90">
        <v>0</v>
      </c>
      <c r="F51" s="181">
        <v>0.13072107212788694</v>
      </c>
      <c r="I51" s="196"/>
    </row>
    <row r="52" spans="1:9" ht="27" customHeight="1" x14ac:dyDescent="0.25">
      <c r="A52" s="159" t="s">
        <v>508</v>
      </c>
      <c r="B52" s="84" t="s">
        <v>793</v>
      </c>
      <c r="C52" s="85">
        <v>0</v>
      </c>
      <c r="D52" s="90">
        <v>0</v>
      </c>
      <c r="E52" s="90">
        <v>0</v>
      </c>
      <c r="F52" s="181">
        <v>0.13072107212788694</v>
      </c>
      <c r="I52" s="196"/>
    </row>
    <row r="53" spans="1:9" ht="27" customHeight="1" x14ac:dyDescent="0.25">
      <c r="A53" s="159" t="s">
        <v>509</v>
      </c>
      <c r="B53" s="84" t="s">
        <v>794</v>
      </c>
      <c r="C53" s="85">
        <v>0</v>
      </c>
      <c r="D53" s="90">
        <v>0</v>
      </c>
      <c r="E53" s="90">
        <v>0</v>
      </c>
      <c r="F53" s="181">
        <v>0.13072107212788694</v>
      </c>
      <c r="I53" s="196"/>
    </row>
    <row r="54" spans="1:9" ht="27" customHeight="1" x14ac:dyDescent="0.25">
      <c r="A54" s="159" t="s">
        <v>510</v>
      </c>
      <c r="B54" s="84" t="s">
        <v>795</v>
      </c>
      <c r="C54" s="85">
        <v>0</v>
      </c>
      <c r="D54" s="90">
        <v>0</v>
      </c>
      <c r="E54" s="90">
        <v>0</v>
      </c>
      <c r="F54" s="181">
        <v>0.13072107212788694</v>
      </c>
      <c r="I54" s="196"/>
    </row>
    <row r="55" spans="1:9" ht="27" customHeight="1" x14ac:dyDescent="0.25">
      <c r="A55" s="159" t="s">
        <v>511</v>
      </c>
      <c r="B55" s="84" t="s">
        <v>796</v>
      </c>
      <c r="C55" s="85">
        <v>0</v>
      </c>
      <c r="D55" s="90">
        <v>0</v>
      </c>
      <c r="E55" s="90">
        <v>0</v>
      </c>
      <c r="F55" s="181">
        <v>0.13072107212788694</v>
      </c>
      <c r="I55" s="196"/>
    </row>
    <row r="56" spans="1:9" ht="27" customHeight="1" x14ac:dyDescent="0.25">
      <c r="A56" s="159" t="s">
        <v>512</v>
      </c>
      <c r="B56" s="84" t="s">
        <v>797</v>
      </c>
      <c r="C56" s="85">
        <v>0</v>
      </c>
      <c r="D56" s="90">
        <v>0</v>
      </c>
      <c r="E56" s="90">
        <v>0</v>
      </c>
      <c r="F56" s="181">
        <v>0.13072107212788694</v>
      </c>
      <c r="I56" s="196"/>
    </row>
    <row r="57" spans="1:9" ht="27" customHeight="1" x14ac:dyDescent="0.25">
      <c r="A57" s="159" t="s">
        <v>513</v>
      </c>
      <c r="B57" s="84" t="s">
        <v>798</v>
      </c>
      <c r="C57" s="85">
        <v>0</v>
      </c>
      <c r="D57" s="90">
        <v>0</v>
      </c>
      <c r="E57" s="90">
        <v>0</v>
      </c>
      <c r="F57" s="181">
        <v>0.13072107212788694</v>
      </c>
      <c r="I57" s="196"/>
    </row>
    <row r="58" spans="1:9" ht="27" customHeight="1" x14ac:dyDescent="0.25">
      <c r="A58" s="159" t="s">
        <v>514</v>
      </c>
      <c r="B58" s="84" t="s">
        <v>799</v>
      </c>
      <c r="C58" s="85" t="s">
        <v>449</v>
      </c>
      <c r="D58" s="181">
        <v>9.4465580375105079E-2</v>
      </c>
      <c r="E58" s="181">
        <v>2.5406229118234545</v>
      </c>
      <c r="F58" s="181">
        <v>0.13072107212788694</v>
      </c>
      <c r="I58" s="196"/>
    </row>
    <row r="59" spans="1:9" ht="27" customHeight="1" x14ac:dyDescent="0.25">
      <c r="A59" s="159" t="s">
        <v>516</v>
      </c>
      <c r="B59" s="84" t="s">
        <v>800</v>
      </c>
      <c r="C59" s="85" t="s">
        <v>450</v>
      </c>
      <c r="D59" s="90">
        <v>0</v>
      </c>
      <c r="E59" s="90">
        <v>0</v>
      </c>
      <c r="F59" s="181">
        <v>0.13072107212788694</v>
      </c>
      <c r="I59" s="196"/>
    </row>
    <row r="60" spans="1:9" ht="27" customHeight="1" x14ac:dyDescent="0.25">
      <c r="A60" s="159" t="s">
        <v>517</v>
      </c>
      <c r="B60" s="84" t="s">
        <v>801</v>
      </c>
      <c r="C60" s="85" t="s">
        <v>450</v>
      </c>
      <c r="D60" s="90">
        <v>0</v>
      </c>
      <c r="E60" s="90">
        <v>0</v>
      </c>
      <c r="F60" s="181">
        <v>0.13072107212788694</v>
      </c>
      <c r="I60" s="196"/>
    </row>
    <row r="61" spans="1:9" ht="27" customHeight="1" x14ac:dyDescent="0.25">
      <c r="A61" s="159" t="s">
        <v>518</v>
      </c>
      <c r="B61" s="84" t="s">
        <v>802</v>
      </c>
      <c r="C61" s="85" t="s">
        <v>450</v>
      </c>
      <c r="D61" s="90">
        <v>0</v>
      </c>
      <c r="E61" s="90">
        <v>0</v>
      </c>
      <c r="F61" s="181">
        <v>0.13072107212788694</v>
      </c>
      <c r="I61" s="196"/>
    </row>
    <row r="62" spans="1:9" ht="27" customHeight="1" x14ac:dyDescent="0.25">
      <c r="A62" s="159" t="s">
        <v>519</v>
      </c>
      <c r="B62" s="84" t="s">
        <v>803</v>
      </c>
      <c r="C62" s="85" t="s">
        <v>450</v>
      </c>
      <c r="D62" s="90">
        <v>0</v>
      </c>
      <c r="E62" s="90">
        <v>0</v>
      </c>
      <c r="F62" s="181">
        <v>0.13072107212788694</v>
      </c>
      <c r="I62" s="196"/>
    </row>
    <row r="63" spans="1:9" ht="27" customHeight="1" x14ac:dyDescent="0.25">
      <c r="A63" s="159" t="s">
        <v>520</v>
      </c>
      <c r="B63" s="84" t="s">
        <v>804</v>
      </c>
      <c r="C63" s="85" t="s">
        <v>450</v>
      </c>
      <c r="D63" s="90">
        <v>0</v>
      </c>
      <c r="E63" s="90">
        <v>0</v>
      </c>
      <c r="F63" s="181">
        <v>0.13072107212788694</v>
      </c>
      <c r="I63" s="196"/>
    </row>
    <row r="64" spans="1:9" ht="27" customHeight="1" x14ac:dyDescent="0.25">
      <c r="A64" s="159" t="s">
        <v>521</v>
      </c>
      <c r="B64" s="84" t="s">
        <v>805</v>
      </c>
      <c r="C64" s="85">
        <v>0</v>
      </c>
      <c r="D64" s="90">
        <v>0</v>
      </c>
      <c r="E64" s="90">
        <v>0</v>
      </c>
      <c r="F64" s="181">
        <v>0.13072107212788694</v>
      </c>
      <c r="I64" s="196"/>
    </row>
    <row r="65" spans="1:9" ht="27" customHeight="1" x14ac:dyDescent="0.25">
      <c r="A65" s="159" t="s">
        <v>522</v>
      </c>
      <c r="B65" s="84" t="s">
        <v>806</v>
      </c>
      <c r="C65" s="85">
        <v>0</v>
      </c>
      <c r="D65" s="90">
        <v>0</v>
      </c>
      <c r="E65" s="90">
        <v>0</v>
      </c>
      <c r="F65" s="181">
        <v>0.13072107212788694</v>
      </c>
      <c r="I65" s="196"/>
    </row>
    <row r="66" spans="1:9" ht="27" customHeight="1" x14ac:dyDescent="0.25">
      <c r="A66" s="159" t="s">
        <v>523</v>
      </c>
      <c r="B66" s="84" t="s">
        <v>807</v>
      </c>
      <c r="C66" s="85">
        <v>0</v>
      </c>
      <c r="D66" s="90">
        <v>0</v>
      </c>
      <c r="E66" s="90">
        <v>0</v>
      </c>
      <c r="F66" s="181">
        <v>0.13072107212788694</v>
      </c>
      <c r="I66" s="196"/>
    </row>
    <row r="67" spans="1:9" ht="27" customHeight="1" x14ac:dyDescent="0.25">
      <c r="A67" s="159" t="s">
        <v>524</v>
      </c>
      <c r="B67" s="84" t="s">
        <v>808</v>
      </c>
      <c r="C67" s="85">
        <v>0</v>
      </c>
      <c r="D67" s="90">
        <v>0</v>
      </c>
      <c r="E67" s="90">
        <v>0</v>
      </c>
      <c r="F67" s="181">
        <v>0.13072107212788694</v>
      </c>
      <c r="I67" s="196"/>
    </row>
    <row r="68" spans="1:9" ht="27" customHeight="1" x14ac:dyDescent="0.25">
      <c r="A68" s="159" t="s">
        <v>525</v>
      </c>
      <c r="B68" s="84" t="s">
        <v>809</v>
      </c>
      <c r="C68" s="85">
        <v>0</v>
      </c>
      <c r="D68" s="90">
        <v>0</v>
      </c>
      <c r="E68" s="90">
        <v>0</v>
      </c>
      <c r="F68" s="181">
        <v>0.13072107212788694</v>
      </c>
      <c r="I68" s="196"/>
    </row>
    <row r="69" spans="1:9" ht="27" customHeight="1" x14ac:dyDescent="0.25">
      <c r="A69" s="159" t="s">
        <v>526</v>
      </c>
      <c r="B69" s="84" t="s">
        <v>810</v>
      </c>
      <c r="C69" s="85">
        <v>0</v>
      </c>
      <c r="D69" s="90">
        <v>0</v>
      </c>
      <c r="E69" s="90">
        <v>0</v>
      </c>
      <c r="F69" s="181">
        <v>0.13072107212788694</v>
      </c>
      <c r="I69" s="196"/>
    </row>
    <row r="70" spans="1:9" ht="27" customHeight="1" x14ac:dyDescent="0.25">
      <c r="A70" s="159" t="s">
        <v>527</v>
      </c>
      <c r="B70" s="84" t="s">
        <v>811</v>
      </c>
      <c r="C70" s="85">
        <v>0</v>
      </c>
      <c r="D70" s="90">
        <v>0</v>
      </c>
      <c r="E70" s="90">
        <v>0</v>
      </c>
      <c r="F70" s="181">
        <v>0.13072107212788694</v>
      </c>
      <c r="I70" s="196"/>
    </row>
    <row r="71" spans="1:9" ht="27" customHeight="1" x14ac:dyDescent="0.25">
      <c r="A71" s="159" t="s">
        <v>528</v>
      </c>
      <c r="B71" s="84" t="s">
        <v>812</v>
      </c>
      <c r="C71" s="85">
        <v>0</v>
      </c>
      <c r="D71" s="90">
        <v>0</v>
      </c>
      <c r="E71" s="90">
        <v>0</v>
      </c>
      <c r="F71" s="181">
        <v>0.13072107212788694</v>
      </c>
      <c r="I71" s="196"/>
    </row>
    <row r="72" spans="1:9" ht="27" customHeight="1" x14ac:dyDescent="0.25">
      <c r="A72" s="159" t="s">
        <v>529</v>
      </c>
      <c r="B72" s="84" t="s">
        <v>813</v>
      </c>
      <c r="C72" s="85">
        <v>0</v>
      </c>
      <c r="D72" s="90">
        <v>0</v>
      </c>
      <c r="E72" s="90">
        <v>0</v>
      </c>
      <c r="F72" s="181">
        <v>0.13072107212788694</v>
      </c>
      <c r="I72" s="196"/>
    </row>
    <row r="73" spans="1:9" ht="27" customHeight="1" x14ac:dyDescent="0.25">
      <c r="A73" s="159" t="s">
        <v>530</v>
      </c>
      <c r="B73" s="84" t="s">
        <v>814</v>
      </c>
      <c r="C73" s="85">
        <v>0</v>
      </c>
      <c r="D73" s="90">
        <v>0</v>
      </c>
      <c r="E73" s="90">
        <v>0</v>
      </c>
      <c r="F73" s="181">
        <v>0.13072107212788694</v>
      </c>
      <c r="I73" s="196"/>
    </row>
    <row r="74" spans="1:9" ht="27" customHeight="1" x14ac:dyDescent="0.25">
      <c r="A74" s="159" t="s">
        <v>531</v>
      </c>
      <c r="B74" s="84" t="s">
        <v>815</v>
      </c>
      <c r="C74" s="85">
        <v>0</v>
      </c>
      <c r="D74" s="90">
        <v>0</v>
      </c>
      <c r="E74" s="90">
        <v>0</v>
      </c>
      <c r="F74" s="181">
        <v>0.13072107212788694</v>
      </c>
      <c r="I74" s="196"/>
    </row>
    <row r="75" spans="1:9" ht="27" customHeight="1" x14ac:dyDescent="0.25">
      <c r="A75" s="159" t="s">
        <v>532</v>
      </c>
      <c r="B75" s="84" t="s">
        <v>816</v>
      </c>
      <c r="C75" s="85">
        <v>0</v>
      </c>
      <c r="D75" s="90">
        <v>0</v>
      </c>
      <c r="E75" s="90">
        <v>0</v>
      </c>
      <c r="F75" s="181">
        <v>0.13072107212788694</v>
      </c>
      <c r="I75" s="196"/>
    </row>
    <row r="76" spans="1:9" ht="27" customHeight="1" x14ac:dyDescent="0.25">
      <c r="A76" s="159" t="s">
        <v>533</v>
      </c>
      <c r="B76" s="84" t="s">
        <v>817</v>
      </c>
      <c r="C76" s="85">
        <v>0</v>
      </c>
      <c r="D76" s="90">
        <v>0</v>
      </c>
      <c r="E76" s="90">
        <v>0</v>
      </c>
      <c r="F76" s="181">
        <v>0.13072107212788694</v>
      </c>
      <c r="I76" s="196"/>
    </row>
    <row r="77" spans="1:9" ht="27" customHeight="1" x14ac:dyDescent="0.25">
      <c r="A77" s="159" t="s">
        <v>534</v>
      </c>
      <c r="B77" s="84" t="s">
        <v>818</v>
      </c>
      <c r="C77" s="85">
        <v>0</v>
      </c>
      <c r="D77" s="90">
        <v>0</v>
      </c>
      <c r="E77" s="90">
        <v>0</v>
      </c>
      <c r="F77" s="181">
        <v>0.13072107212788694</v>
      </c>
      <c r="I77" s="196"/>
    </row>
    <row r="78" spans="1:9" ht="27" customHeight="1" x14ac:dyDescent="0.25">
      <c r="A78" s="159" t="s">
        <v>535</v>
      </c>
      <c r="B78" s="84" t="s">
        <v>819</v>
      </c>
      <c r="C78" s="85">
        <v>0</v>
      </c>
      <c r="D78" s="90">
        <v>0</v>
      </c>
      <c r="E78" s="90">
        <v>0</v>
      </c>
      <c r="F78" s="181">
        <v>0.13072107212788694</v>
      </c>
      <c r="I78" s="196"/>
    </row>
    <row r="79" spans="1:9" ht="27" customHeight="1" x14ac:dyDescent="0.25">
      <c r="A79" s="159" t="s">
        <v>536</v>
      </c>
      <c r="B79" s="84" t="s">
        <v>820</v>
      </c>
      <c r="C79" s="85" t="s">
        <v>449</v>
      </c>
      <c r="D79" s="181">
        <v>9.4465580375105079E-2</v>
      </c>
      <c r="E79" s="181">
        <v>2.5406229118234545</v>
      </c>
      <c r="F79" s="181">
        <v>0.13072107212788694</v>
      </c>
      <c r="I79" s="196"/>
    </row>
    <row r="80" spans="1:9" ht="27" customHeight="1" x14ac:dyDescent="0.25">
      <c r="A80" s="159" t="s">
        <v>538</v>
      </c>
      <c r="B80" s="84" t="s">
        <v>821</v>
      </c>
      <c r="C80" s="85" t="s">
        <v>450</v>
      </c>
      <c r="D80" s="90">
        <v>0</v>
      </c>
      <c r="E80" s="90">
        <v>0</v>
      </c>
      <c r="F80" s="181">
        <v>0.13072107212788694</v>
      </c>
      <c r="I80" s="196"/>
    </row>
    <row r="81" spans="1:9" ht="27" customHeight="1" x14ac:dyDescent="0.25">
      <c r="A81" s="159" t="s">
        <v>539</v>
      </c>
      <c r="B81" s="84" t="s">
        <v>822</v>
      </c>
      <c r="C81" s="85" t="s">
        <v>450</v>
      </c>
      <c r="D81" s="90">
        <v>0</v>
      </c>
      <c r="E81" s="90">
        <v>0</v>
      </c>
      <c r="F81" s="181">
        <v>0.13072107212788694</v>
      </c>
      <c r="I81" s="196"/>
    </row>
    <row r="82" spans="1:9" ht="27" customHeight="1" x14ac:dyDescent="0.25">
      <c r="A82" s="159" t="s">
        <v>540</v>
      </c>
      <c r="B82" s="84" t="s">
        <v>823</v>
      </c>
      <c r="C82" s="85" t="s">
        <v>450</v>
      </c>
      <c r="D82" s="90">
        <v>0</v>
      </c>
      <c r="E82" s="90">
        <v>0</v>
      </c>
      <c r="F82" s="181">
        <v>0.13072107212788694</v>
      </c>
      <c r="I82" s="196"/>
    </row>
    <row r="83" spans="1:9" ht="27" customHeight="1" x14ac:dyDescent="0.25">
      <c r="A83" s="159" t="s">
        <v>541</v>
      </c>
      <c r="B83" s="84" t="s">
        <v>824</v>
      </c>
      <c r="C83" s="85" t="s">
        <v>450</v>
      </c>
      <c r="D83" s="90">
        <v>0</v>
      </c>
      <c r="E83" s="90">
        <v>0</v>
      </c>
      <c r="F83" s="181">
        <v>0.13072107212788694</v>
      </c>
      <c r="I83" s="196"/>
    </row>
    <row r="84" spans="1:9" ht="27" customHeight="1" x14ac:dyDescent="0.25">
      <c r="A84" s="159" t="s">
        <v>542</v>
      </c>
      <c r="B84" s="84" t="s">
        <v>825</v>
      </c>
      <c r="C84" s="85" t="s">
        <v>450</v>
      </c>
      <c r="D84" s="90">
        <v>0</v>
      </c>
      <c r="E84" s="90">
        <v>0</v>
      </c>
      <c r="F84" s="181">
        <v>0.13072107212788694</v>
      </c>
      <c r="I84" s="196"/>
    </row>
    <row r="85" spans="1:9" ht="27" customHeight="1" x14ac:dyDescent="0.25">
      <c r="A85" s="159" t="s">
        <v>543</v>
      </c>
      <c r="B85" s="84" t="s">
        <v>826</v>
      </c>
      <c r="C85" s="85">
        <v>0</v>
      </c>
      <c r="D85" s="90">
        <v>0</v>
      </c>
      <c r="E85" s="90">
        <v>0</v>
      </c>
      <c r="F85" s="181">
        <v>0.13072107212788694</v>
      </c>
      <c r="I85" s="196"/>
    </row>
    <row r="86" spans="1:9" ht="27" customHeight="1" x14ac:dyDescent="0.25">
      <c r="A86" s="159" t="s">
        <v>544</v>
      </c>
      <c r="B86" s="84" t="s">
        <v>827</v>
      </c>
      <c r="C86" s="85">
        <v>0</v>
      </c>
      <c r="D86" s="90">
        <v>0</v>
      </c>
      <c r="E86" s="90">
        <v>0</v>
      </c>
      <c r="F86" s="181">
        <v>0.13072107212788694</v>
      </c>
      <c r="I86" s="196"/>
    </row>
    <row r="87" spans="1:9" ht="27" customHeight="1" x14ac:dyDescent="0.25">
      <c r="A87" s="159" t="s">
        <v>545</v>
      </c>
      <c r="B87" s="84" t="s">
        <v>828</v>
      </c>
      <c r="C87" s="85">
        <v>0</v>
      </c>
      <c r="D87" s="90">
        <v>0</v>
      </c>
      <c r="E87" s="90">
        <v>0</v>
      </c>
      <c r="F87" s="181">
        <v>0.13072107212788694</v>
      </c>
      <c r="I87" s="196"/>
    </row>
    <row r="88" spans="1:9" ht="27" customHeight="1" x14ac:dyDescent="0.25">
      <c r="A88" s="159" t="s">
        <v>546</v>
      </c>
      <c r="B88" s="84" t="s">
        <v>829</v>
      </c>
      <c r="C88" s="85">
        <v>0</v>
      </c>
      <c r="D88" s="90">
        <v>0</v>
      </c>
      <c r="E88" s="90">
        <v>0</v>
      </c>
      <c r="F88" s="181">
        <v>0.13072107212788694</v>
      </c>
      <c r="I88" s="196"/>
    </row>
    <row r="89" spans="1:9" ht="27" customHeight="1" x14ac:dyDescent="0.25">
      <c r="A89" s="159" t="s">
        <v>547</v>
      </c>
      <c r="B89" s="84" t="s">
        <v>830</v>
      </c>
      <c r="C89" s="85">
        <v>0</v>
      </c>
      <c r="D89" s="90">
        <v>0</v>
      </c>
      <c r="E89" s="90">
        <v>0</v>
      </c>
      <c r="F89" s="181">
        <v>0.13072107212788694</v>
      </c>
      <c r="I89" s="196"/>
    </row>
    <row r="90" spans="1:9" ht="27" customHeight="1" x14ac:dyDescent="0.25">
      <c r="A90" s="159" t="s">
        <v>548</v>
      </c>
      <c r="B90" s="84" t="s">
        <v>831</v>
      </c>
      <c r="C90" s="85">
        <v>0</v>
      </c>
      <c r="D90" s="90">
        <v>0</v>
      </c>
      <c r="E90" s="90">
        <v>0</v>
      </c>
      <c r="F90" s="181">
        <v>0.13072107212788694</v>
      </c>
      <c r="I90" s="196"/>
    </row>
    <row r="91" spans="1:9" ht="27" customHeight="1" x14ac:dyDescent="0.25">
      <c r="A91" s="159" t="s">
        <v>549</v>
      </c>
      <c r="B91" s="84" t="s">
        <v>832</v>
      </c>
      <c r="C91" s="85">
        <v>0</v>
      </c>
      <c r="D91" s="90">
        <v>0</v>
      </c>
      <c r="E91" s="90">
        <v>0</v>
      </c>
      <c r="F91" s="181">
        <v>0.13072107212788694</v>
      </c>
      <c r="I91" s="196"/>
    </row>
    <row r="92" spans="1:9" ht="27" customHeight="1" x14ac:dyDescent="0.25">
      <c r="A92" s="159" t="s">
        <v>550</v>
      </c>
      <c r="B92" s="84" t="s">
        <v>833</v>
      </c>
      <c r="C92" s="85">
        <v>0</v>
      </c>
      <c r="D92" s="90">
        <v>0</v>
      </c>
      <c r="E92" s="90">
        <v>0</v>
      </c>
      <c r="F92" s="181">
        <v>0.13072107212788694</v>
      </c>
      <c r="I92" s="196"/>
    </row>
    <row r="93" spans="1:9" ht="27" customHeight="1" x14ac:dyDescent="0.25">
      <c r="A93" s="159" t="s">
        <v>551</v>
      </c>
      <c r="B93" s="84" t="s">
        <v>834</v>
      </c>
      <c r="C93" s="85">
        <v>0</v>
      </c>
      <c r="D93" s="90">
        <v>0</v>
      </c>
      <c r="E93" s="90">
        <v>0</v>
      </c>
      <c r="F93" s="181">
        <v>0.13072107212788694</v>
      </c>
      <c r="I93" s="196"/>
    </row>
    <row r="94" spans="1:9" ht="27" customHeight="1" x14ac:dyDescent="0.25">
      <c r="A94" s="159" t="s">
        <v>552</v>
      </c>
      <c r="B94" s="84" t="s">
        <v>835</v>
      </c>
      <c r="C94" s="85">
        <v>0</v>
      </c>
      <c r="D94" s="90">
        <v>0</v>
      </c>
      <c r="E94" s="90">
        <v>0</v>
      </c>
      <c r="F94" s="181">
        <v>0.13072107212788694</v>
      </c>
      <c r="I94" s="196"/>
    </row>
    <row r="95" spans="1:9" ht="27" customHeight="1" x14ac:dyDescent="0.25">
      <c r="A95" s="159" t="s">
        <v>553</v>
      </c>
      <c r="B95" s="84" t="s">
        <v>836</v>
      </c>
      <c r="C95" s="85">
        <v>0</v>
      </c>
      <c r="D95" s="90">
        <v>0</v>
      </c>
      <c r="E95" s="90">
        <v>0</v>
      </c>
      <c r="F95" s="181">
        <v>0.13072107212788694</v>
      </c>
      <c r="I95" s="196"/>
    </row>
    <row r="96" spans="1:9" ht="27" customHeight="1" x14ac:dyDescent="0.25">
      <c r="A96" s="159" t="s">
        <v>554</v>
      </c>
      <c r="B96" s="84" t="s">
        <v>837</v>
      </c>
      <c r="C96" s="85">
        <v>0</v>
      </c>
      <c r="D96" s="90">
        <v>0</v>
      </c>
      <c r="E96" s="90">
        <v>0</v>
      </c>
      <c r="F96" s="181">
        <v>0.13072107212788694</v>
      </c>
      <c r="I96" s="196"/>
    </row>
    <row r="97" spans="1:9" ht="27" customHeight="1" x14ac:dyDescent="0.25">
      <c r="A97" s="159" t="s">
        <v>555</v>
      </c>
      <c r="B97" s="84" t="s">
        <v>838</v>
      </c>
      <c r="C97" s="85">
        <v>0</v>
      </c>
      <c r="D97" s="90">
        <v>0</v>
      </c>
      <c r="E97" s="90">
        <v>0</v>
      </c>
      <c r="F97" s="181">
        <v>0.13072107212788694</v>
      </c>
      <c r="I97" s="196"/>
    </row>
    <row r="98" spans="1:9" ht="27" customHeight="1" x14ac:dyDescent="0.25">
      <c r="A98" s="159" t="s">
        <v>556</v>
      </c>
      <c r="B98" s="84" t="s">
        <v>839</v>
      </c>
      <c r="C98" s="85">
        <v>0</v>
      </c>
      <c r="D98" s="90">
        <v>0</v>
      </c>
      <c r="E98" s="90">
        <v>0</v>
      </c>
      <c r="F98" s="181">
        <v>0.13072107212788694</v>
      </c>
      <c r="I98" s="196"/>
    </row>
    <row r="99" spans="1:9" ht="27" customHeight="1" x14ac:dyDescent="0.25">
      <c r="A99" s="159" t="s">
        <v>557</v>
      </c>
      <c r="B99" s="84" t="s">
        <v>840</v>
      </c>
      <c r="C99" s="85">
        <v>0</v>
      </c>
      <c r="D99" s="90">
        <v>0</v>
      </c>
      <c r="E99" s="90">
        <v>0</v>
      </c>
      <c r="F99" s="181">
        <v>0.13072107212788694</v>
      </c>
      <c r="I99" s="196"/>
    </row>
    <row r="100" spans="1:9" ht="27" customHeight="1" x14ac:dyDescent="0.25">
      <c r="A100" s="159" t="s">
        <v>558</v>
      </c>
      <c r="B100" s="84" t="s">
        <v>841</v>
      </c>
      <c r="C100" s="85" t="s">
        <v>449</v>
      </c>
      <c r="D100" s="181">
        <v>9.4465580375105079E-2</v>
      </c>
      <c r="E100" s="181">
        <v>2.5406229118234545</v>
      </c>
      <c r="F100" s="181">
        <v>0.13072107212788694</v>
      </c>
      <c r="I100" s="196"/>
    </row>
    <row r="101" spans="1:9" ht="27" customHeight="1" x14ac:dyDescent="0.25">
      <c r="A101" s="159" t="s">
        <v>560</v>
      </c>
      <c r="B101" s="84" t="s">
        <v>842</v>
      </c>
      <c r="C101" s="85" t="s">
        <v>450</v>
      </c>
      <c r="D101" s="90">
        <v>0</v>
      </c>
      <c r="E101" s="90">
        <v>0</v>
      </c>
      <c r="F101" s="181">
        <v>0.13072107212788694</v>
      </c>
      <c r="I101" s="196"/>
    </row>
    <row r="102" spans="1:9" ht="27" customHeight="1" x14ac:dyDescent="0.25">
      <c r="A102" s="159" t="s">
        <v>561</v>
      </c>
      <c r="B102" s="84" t="s">
        <v>843</v>
      </c>
      <c r="C102" s="85" t="s">
        <v>450</v>
      </c>
      <c r="D102" s="90">
        <v>0</v>
      </c>
      <c r="E102" s="90">
        <v>0</v>
      </c>
      <c r="F102" s="181">
        <v>0.13072107212788694</v>
      </c>
      <c r="I102" s="196"/>
    </row>
    <row r="103" spans="1:9" ht="27" customHeight="1" x14ac:dyDescent="0.25">
      <c r="A103" s="159" t="s">
        <v>562</v>
      </c>
      <c r="B103" s="84" t="s">
        <v>844</v>
      </c>
      <c r="C103" s="85" t="s">
        <v>450</v>
      </c>
      <c r="D103" s="90">
        <v>0</v>
      </c>
      <c r="E103" s="90">
        <v>0</v>
      </c>
      <c r="F103" s="181">
        <v>0.13072107212788694</v>
      </c>
      <c r="I103" s="196"/>
    </row>
    <row r="104" spans="1:9" ht="27" customHeight="1" x14ac:dyDescent="0.25">
      <c r="A104" s="159" t="s">
        <v>563</v>
      </c>
      <c r="B104" s="84" t="s">
        <v>845</v>
      </c>
      <c r="C104" s="85" t="s">
        <v>450</v>
      </c>
      <c r="D104" s="90">
        <v>0</v>
      </c>
      <c r="E104" s="90">
        <v>0</v>
      </c>
      <c r="F104" s="181">
        <v>0.13072107212788694</v>
      </c>
      <c r="I104" s="196"/>
    </row>
    <row r="105" spans="1:9" ht="27" customHeight="1" x14ac:dyDescent="0.25">
      <c r="A105" s="159" t="s">
        <v>564</v>
      </c>
      <c r="B105" s="84" t="s">
        <v>846</v>
      </c>
      <c r="C105" s="85" t="s">
        <v>450</v>
      </c>
      <c r="D105" s="90">
        <v>0</v>
      </c>
      <c r="E105" s="90">
        <v>0</v>
      </c>
      <c r="F105" s="181">
        <v>0.13072107212788694</v>
      </c>
      <c r="I105" s="196"/>
    </row>
    <row r="106" spans="1:9" ht="27" customHeight="1" x14ac:dyDescent="0.25">
      <c r="A106" s="159" t="s">
        <v>565</v>
      </c>
      <c r="B106" s="84" t="s">
        <v>847</v>
      </c>
      <c r="C106" s="85">
        <v>0</v>
      </c>
      <c r="D106" s="90">
        <v>0</v>
      </c>
      <c r="E106" s="90">
        <v>0</v>
      </c>
      <c r="F106" s="181">
        <v>0.13072107212788694</v>
      </c>
      <c r="I106" s="196"/>
    </row>
    <row r="107" spans="1:9" ht="27" customHeight="1" x14ac:dyDescent="0.25">
      <c r="A107" s="159" t="s">
        <v>566</v>
      </c>
      <c r="B107" s="84" t="s">
        <v>848</v>
      </c>
      <c r="C107" s="85">
        <v>0</v>
      </c>
      <c r="D107" s="90">
        <v>0</v>
      </c>
      <c r="E107" s="90">
        <v>0</v>
      </c>
      <c r="F107" s="181">
        <v>0.13072107212788694</v>
      </c>
      <c r="I107" s="196"/>
    </row>
    <row r="108" spans="1:9" ht="27" customHeight="1" x14ac:dyDescent="0.25">
      <c r="A108" s="159" t="s">
        <v>567</v>
      </c>
      <c r="B108" s="84" t="s">
        <v>849</v>
      </c>
      <c r="C108" s="85">
        <v>0</v>
      </c>
      <c r="D108" s="90">
        <v>0</v>
      </c>
      <c r="E108" s="90">
        <v>0</v>
      </c>
      <c r="F108" s="181">
        <v>0.13072107212788694</v>
      </c>
      <c r="I108" s="196"/>
    </row>
    <row r="109" spans="1:9" ht="27" customHeight="1" x14ac:dyDescent="0.25">
      <c r="A109" s="159" t="s">
        <v>568</v>
      </c>
      <c r="B109" s="84" t="s">
        <v>850</v>
      </c>
      <c r="C109" s="85">
        <v>0</v>
      </c>
      <c r="D109" s="90">
        <v>0</v>
      </c>
      <c r="E109" s="90">
        <v>0</v>
      </c>
      <c r="F109" s="181">
        <v>0.13072107212788694</v>
      </c>
      <c r="I109" s="196"/>
    </row>
    <row r="110" spans="1:9" ht="27" customHeight="1" x14ac:dyDescent="0.25">
      <c r="A110" s="159" t="s">
        <v>569</v>
      </c>
      <c r="B110" s="84" t="s">
        <v>851</v>
      </c>
      <c r="C110" s="85">
        <v>0</v>
      </c>
      <c r="D110" s="90">
        <v>0</v>
      </c>
      <c r="E110" s="90">
        <v>0</v>
      </c>
      <c r="F110" s="181">
        <v>0.13072107212788694</v>
      </c>
      <c r="I110" s="196"/>
    </row>
    <row r="111" spans="1:9" ht="27" customHeight="1" x14ac:dyDescent="0.25">
      <c r="A111" s="159" t="s">
        <v>570</v>
      </c>
      <c r="B111" s="84" t="s">
        <v>852</v>
      </c>
      <c r="C111" s="85">
        <v>0</v>
      </c>
      <c r="D111" s="90">
        <v>0</v>
      </c>
      <c r="E111" s="90">
        <v>0</v>
      </c>
      <c r="F111" s="181">
        <v>0.13072107212788694</v>
      </c>
      <c r="I111" s="196"/>
    </row>
    <row r="112" spans="1:9" ht="27" customHeight="1" x14ac:dyDescent="0.25">
      <c r="A112" s="159" t="s">
        <v>571</v>
      </c>
      <c r="B112" s="84" t="s">
        <v>853</v>
      </c>
      <c r="C112" s="85">
        <v>0</v>
      </c>
      <c r="D112" s="90">
        <v>0</v>
      </c>
      <c r="E112" s="90">
        <v>0</v>
      </c>
      <c r="F112" s="181">
        <v>0.13072107212788694</v>
      </c>
      <c r="I112" s="196"/>
    </row>
    <row r="113" spans="1:9" ht="27" customHeight="1" x14ac:dyDescent="0.25">
      <c r="A113" s="159" t="s">
        <v>572</v>
      </c>
      <c r="B113" s="84" t="s">
        <v>854</v>
      </c>
      <c r="C113" s="85">
        <v>0</v>
      </c>
      <c r="D113" s="90">
        <v>0</v>
      </c>
      <c r="E113" s="90">
        <v>0</v>
      </c>
      <c r="F113" s="181">
        <v>0.13072107212788694</v>
      </c>
      <c r="I113" s="196"/>
    </row>
    <row r="114" spans="1:9" ht="27" customHeight="1" x14ac:dyDescent="0.25">
      <c r="A114" s="159" t="s">
        <v>573</v>
      </c>
      <c r="B114" s="84" t="s">
        <v>855</v>
      </c>
      <c r="C114" s="85">
        <v>0</v>
      </c>
      <c r="D114" s="90">
        <v>0</v>
      </c>
      <c r="E114" s="90">
        <v>0</v>
      </c>
      <c r="F114" s="181">
        <v>0.13072107212788694</v>
      </c>
      <c r="I114" s="196"/>
    </row>
    <row r="115" spans="1:9" ht="27" customHeight="1" x14ac:dyDescent="0.25">
      <c r="A115" s="159" t="s">
        <v>574</v>
      </c>
      <c r="B115" s="84" t="s">
        <v>856</v>
      </c>
      <c r="C115" s="85">
        <v>0</v>
      </c>
      <c r="D115" s="90">
        <v>0</v>
      </c>
      <c r="E115" s="90">
        <v>0</v>
      </c>
      <c r="F115" s="181">
        <v>0.13072107212788694</v>
      </c>
      <c r="I115" s="196"/>
    </row>
    <row r="116" spans="1:9" ht="27" customHeight="1" x14ac:dyDescent="0.25">
      <c r="A116" s="159" t="s">
        <v>575</v>
      </c>
      <c r="B116" s="84" t="s">
        <v>857</v>
      </c>
      <c r="C116" s="85">
        <v>0</v>
      </c>
      <c r="D116" s="90">
        <v>0</v>
      </c>
      <c r="E116" s="90">
        <v>0</v>
      </c>
      <c r="F116" s="181">
        <v>0.13072107212788694</v>
      </c>
      <c r="I116" s="196"/>
    </row>
    <row r="117" spans="1:9" ht="27" customHeight="1" x14ac:dyDescent="0.25">
      <c r="A117" s="159" t="s">
        <v>576</v>
      </c>
      <c r="B117" s="84" t="s">
        <v>858</v>
      </c>
      <c r="C117" s="85">
        <v>0</v>
      </c>
      <c r="D117" s="90">
        <v>0</v>
      </c>
      <c r="E117" s="90">
        <v>0</v>
      </c>
      <c r="F117" s="181">
        <v>0.13072107212788694</v>
      </c>
      <c r="I117" s="196"/>
    </row>
    <row r="118" spans="1:9" ht="27" customHeight="1" x14ac:dyDescent="0.25">
      <c r="A118" s="159" t="s">
        <v>577</v>
      </c>
      <c r="B118" s="84" t="s">
        <v>859</v>
      </c>
      <c r="C118" s="85">
        <v>0</v>
      </c>
      <c r="D118" s="90">
        <v>0</v>
      </c>
      <c r="E118" s="90">
        <v>0</v>
      </c>
      <c r="F118" s="181">
        <v>0.13072107212788694</v>
      </c>
      <c r="I118" s="196"/>
    </row>
    <row r="119" spans="1:9" ht="27" customHeight="1" x14ac:dyDescent="0.25">
      <c r="A119" s="159" t="s">
        <v>578</v>
      </c>
      <c r="B119" s="84" t="s">
        <v>860</v>
      </c>
      <c r="C119" s="85">
        <v>0</v>
      </c>
      <c r="D119" s="90">
        <v>0</v>
      </c>
      <c r="E119" s="90">
        <v>0</v>
      </c>
      <c r="F119" s="181">
        <v>0.13072107212788694</v>
      </c>
      <c r="I119" s="196"/>
    </row>
    <row r="120" spans="1:9" ht="27" customHeight="1" x14ac:dyDescent="0.25">
      <c r="A120" s="159" t="s">
        <v>579</v>
      </c>
      <c r="B120" s="84" t="s">
        <v>861</v>
      </c>
      <c r="C120" s="85">
        <v>0</v>
      </c>
      <c r="D120" s="90">
        <v>0</v>
      </c>
      <c r="E120" s="90">
        <v>0</v>
      </c>
      <c r="F120" s="181">
        <v>0.13072107212788694</v>
      </c>
      <c r="I120" s="196"/>
    </row>
    <row r="121" spans="1:9" ht="27" customHeight="1" x14ac:dyDescent="0.25">
      <c r="A121" s="159" t="s">
        <v>580</v>
      </c>
      <c r="B121" s="84" t="s">
        <v>862</v>
      </c>
      <c r="C121" s="85" t="s">
        <v>449</v>
      </c>
      <c r="D121" s="181">
        <v>9.4465580375105079E-2</v>
      </c>
      <c r="E121" s="181">
        <v>2.5406229118234545</v>
      </c>
      <c r="F121" s="181">
        <v>0.13072107212788694</v>
      </c>
      <c r="I121" s="196"/>
    </row>
    <row r="122" spans="1:9" ht="27" customHeight="1" x14ac:dyDescent="0.25">
      <c r="A122" s="159" t="s">
        <v>582</v>
      </c>
      <c r="B122" s="84" t="s">
        <v>863</v>
      </c>
      <c r="C122" s="85" t="s">
        <v>450</v>
      </c>
      <c r="D122" s="90">
        <v>0</v>
      </c>
      <c r="E122" s="90">
        <v>0</v>
      </c>
      <c r="F122" s="181">
        <v>0.13072107212788694</v>
      </c>
      <c r="I122" s="196"/>
    </row>
    <row r="123" spans="1:9" ht="27" customHeight="1" x14ac:dyDescent="0.25">
      <c r="A123" s="159" t="s">
        <v>583</v>
      </c>
      <c r="B123" s="84" t="s">
        <v>864</v>
      </c>
      <c r="C123" s="85" t="s">
        <v>450</v>
      </c>
      <c r="D123" s="90">
        <v>0</v>
      </c>
      <c r="E123" s="90">
        <v>0</v>
      </c>
      <c r="F123" s="181">
        <v>0.13072107212788694</v>
      </c>
      <c r="I123" s="196"/>
    </row>
    <row r="124" spans="1:9" ht="27" customHeight="1" x14ac:dyDescent="0.25">
      <c r="A124" s="159" t="s">
        <v>584</v>
      </c>
      <c r="B124" s="84" t="s">
        <v>865</v>
      </c>
      <c r="C124" s="85" t="s">
        <v>450</v>
      </c>
      <c r="D124" s="90">
        <v>0</v>
      </c>
      <c r="E124" s="90">
        <v>0</v>
      </c>
      <c r="F124" s="181">
        <v>0.13072107212788694</v>
      </c>
      <c r="I124" s="196"/>
    </row>
    <row r="125" spans="1:9" ht="27" customHeight="1" x14ac:dyDescent="0.25">
      <c r="A125" s="159" t="s">
        <v>585</v>
      </c>
      <c r="B125" s="84" t="s">
        <v>866</v>
      </c>
      <c r="C125" s="85" t="s">
        <v>450</v>
      </c>
      <c r="D125" s="90">
        <v>0</v>
      </c>
      <c r="E125" s="90">
        <v>0</v>
      </c>
      <c r="F125" s="181">
        <v>0.13072107212788694</v>
      </c>
      <c r="I125" s="196"/>
    </row>
    <row r="126" spans="1:9" ht="27" customHeight="1" x14ac:dyDescent="0.25">
      <c r="A126" s="159" t="s">
        <v>586</v>
      </c>
      <c r="B126" s="84" t="s">
        <v>867</v>
      </c>
      <c r="C126" s="85" t="s">
        <v>450</v>
      </c>
      <c r="D126" s="90">
        <v>0</v>
      </c>
      <c r="E126" s="90">
        <v>0</v>
      </c>
      <c r="F126" s="181">
        <v>0.13072107212788694</v>
      </c>
      <c r="I126" s="196"/>
    </row>
    <row r="127" spans="1:9" ht="27" customHeight="1" x14ac:dyDescent="0.25">
      <c r="A127" s="159" t="s">
        <v>587</v>
      </c>
      <c r="B127" s="84" t="s">
        <v>868</v>
      </c>
      <c r="C127" s="85">
        <v>0</v>
      </c>
      <c r="D127" s="90">
        <v>0</v>
      </c>
      <c r="E127" s="90">
        <v>0</v>
      </c>
      <c r="F127" s="181">
        <v>0.13072107212788694</v>
      </c>
      <c r="I127" s="196"/>
    </row>
    <row r="128" spans="1:9" ht="27" customHeight="1" x14ac:dyDescent="0.25">
      <c r="A128" s="159" t="s">
        <v>588</v>
      </c>
      <c r="B128" s="84" t="s">
        <v>869</v>
      </c>
      <c r="C128" s="85">
        <v>0</v>
      </c>
      <c r="D128" s="90">
        <v>0</v>
      </c>
      <c r="E128" s="90">
        <v>0</v>
      </c>
      <c r="F128" s="181">
        <v>0.13072107212788694</v>
      </c>
      <c r="I128" s="196"/>
    </row>
    <row r="129" spans="1:9" ht="27" customHeight="1" x14ac:dyDescent="0.25">
      <c r="A129" s="159" t="s">
        <v>589</v>
      </c>
      <c r="B129" s="84" t="s">
        <v>870</v>
      </c>
      <c r="C129" s="85">
        <v>0</v>
      </c>
      <c r="D129" s="90">
        <v>0</v>
      </c>
      <c r="E129" s="90">
        <v>0</v>
      </c>
      <c r="F129" s="181">
        <v>0.13072107212788694</v>
      </c>
      <c r="I129" s="196"/>
    </row>
    <row r="130" spans="1:9" ht="27" customHeight="1" x14ac:dyDescent="0.25">
      <c r="A130" s="159" t="s">
        <v>590</v>
      </c>
      <c r="B130" s="84" t="s">
        <v>871</v>
      </c>
      <c r="C130" s="85">
        <v>0</v>
      </c>
      <c r="D130" s="90">
        <v>0</v>
      </c>
      <c r="E130" s="90">
        <v>0</v>
      </c>
      <c r="F130" s="181">
        <v>0.13072107212788694</v>
      </c>
      <c r="I130" s="196"/>
    </row>
    <row r="131" spans="1:9" ht="27" customHeight="1" x14ac:dyDescent="0.25">
      <c r="A131" s="159" t="s">
        <v>591</v>
      </c>
      <c r="B131" s="84" t="s">
        <v>872</v>
      </c>
      <c r="C131" s="85">
        <v>0</v>
      </c>
      <c r="D131" s="90">
        <v>0</v>
      </c>
      <c r="E131" s="90">
        <v>0</v>
      </c>
      <c r="F131" s="181">
        <v>0.13072107212788694</v>
      </c>
      <c r="I131" s="196"/>
    </row>
    <row r="132" spans="1:9" ht="27" customHeight="1" x14ac:dyDescent="0.25">
      <c r="A132" s="159" t="s">
        <v>592</v>
      </c>
      <c r="B132" s="84" t="s">
        <v>873</v>
      </c>
      <c r="C132" s="85">
        <v>0</v>
      </c>
      <c r="D132" s="90">
        <v>0</v>
      </c>
      <c r="E132" s="90">
        <v>0</v>
      </c>
      <c r="F132" s="181">
        <v>0.13072107212788694</v>
      </c>
      <c r="I132" s="196"/>
    </row>
    <row r="133" spans="1:9" ht="27" customHeight="1" x14ac:dyDescent="0.25">
      <c r="A133" s="159" t="s">
        <v>593</v>
      </c>
      <c r="B133" s="84" t="s">
        <v>874</v>
      </c>
      <c r="C133" s="85">
        <v>0</v>
      </c>
      <c r="D133" s="90">
        <v>0</v>
      </c>
      <c r="E133" s="90">
        <v>0</v>
      </c>
      <c r="F133" s="181">
        <v>0.13072107212788694</v>
      </c>
      <c r="I133" s="196"/>
    </row>
    <row r="134" spans="1:9" ht="27" customHeight="1" x14ac:dyDescent="0.25">
      <c r="A134" s="159" t="s">
        <v>594</v>
      </c>
      <c r="B134" s="84" t="s">
        <v>875</v>
      </c>
      <c r="C134" s="85">
        <v>0</v>
      </c>
      <c r="D134" s="90">
        <v>0</v>
      </c>
      <c r="E134" s="90">
        <v>0</v>
      </c>
      <c r="F134" s="181">
        <v>0.13072107212788694</v>
      </c>
      <c r="I134" s="196"/>
    </row>
    <row r="135" spans="1:9" ht="27" customHeight="1" x14ac:dyDescent="0.25">
      <c r="A135" s="159" t="s">
        <v>595</v>
      </c>
      <c r="B135" s="84" t="s">
        <v>876</v>
      </c>
      <c r="C135" s="85">
        <v>0</v>
      </c>
      <c r="D135" s="90">
        <v>0</v>
      </c>
      <c r="E135" s="90">
        <v>0</v>
      </c>
      <c r="F135" s="181">
        <v>0.13072107212788694</v>
      </c>
      <c r="I135" s="196"/>
    </row>
    <row r="136" spans="1:9" ht="27" customHeight="1" x14ac:dyDescent="0.25">
      <c r="A136" s="159" t="s">
        <v>596</v>
      </c>
      <c r="B136" s="84" t="s">
        <v>877</v>
      </c>
      <c r="C136" s="85">
        <v>0</v>
      </c>
      <c r="D136" s="90">
        <v>0</v>
      </c>
      <c r="E136" s="90">
        <v>0</v>
      </c>
      <c r="F136" s="181">
        <v>0.13072107212788694</v>
      </c>
      <c r="I136" s="196"/>
    </row>
    <row r="137" spans="1:9" ht="27" customHeight="1" x14ac:dyDescent="0.25">
      <c r="A137" s="159" t="s">
        <v>597</v>
      </c>
      <c r="B137" s="84" t="s">
        <v>878</v>
      </c>
      <c r="C137" s="85">
        <v>0</v>
      </c>
      <c r="D137" s="90">
        <v>0</v>
      </c>
      <c r="E137" s="90">
        <v>0</v>
      </c>
      <c r="F137" s="181">
        <v>0.13072107212788694</v>
      </c>
      <c r="I137" s="196"/>
    </row>
    <row r="138" spans="1:9" ht="27" customHeight="1" x14ac:dyDescent="0.25">
      <c r="A138" s="159" t="s">
        <v>598</v>
      </c>
      <c r="B138" s="84" t="s">
        <v>879</v>
      </c>
      <c r="C138" s="85">
        <v>0</v>
      </c>
      <c r="D138" s="90">
        <v>0</v>
      </c>
      <c r="E138" s="90">
        <v>0</v>
      </c>
      <c r="F138" s="181">
        <v>0.13072107212788694</v>
      </c>
      <c r="I138" s="196"/>
    </row>
    <row r="139" spans="1:9" ht="27" customHeight="1" x14ac:dyDescent="0.25">
      <c r="A139" s="159" t="s">
        <v>599</v>
      </c>
      <c r="B139" s="84" t="s">
        <v>880</v>
      </c>
      <c r="C139" s="85">
        <v>0</v>
      </c>
      <c r="D139" s="90">
        <v>0</v>
      </c>
      <c r="E139" s="90">
        <v>0</v>
      </c>
      <c r="F139" s="181">
        <v>0.13072107212788694</v>
      </c>
      <c r="I139" s="196"/>
    </row>
    <row r="140" spans="1:9" ht="27" customHeight="1" x14ac:dyDescent="0.25">
      <c r="A140" s="159" t="s">
        <v>600</v>
      </c>
      <c r="B140" s="84" t="s">
        <v>881</v>
      </c>
      <c r="C140" s="85">
        <v>0</v>
      </c>
      <c r="D140" s="90">
        <v>0</v>
      </c>
      <c r="E140" s="90">
        <v>0</v>
      </c>
      <c r="F140" s="181">
        <v>0.13072107212788694</v>
      </c>
      <c r="I140" s="196"/>
    </row>
    <row r="141" spans="1:9" ht="27" customHeight="1" x14ac:dyDescent="0.25">
      <c r="A141" s="159" t="s">
        <v>601</v>
      </c>
      <c r="B141" s="84" t="s">
        <v>882</v>
      </c>
      <c r="C141" s="85">
        <v>0</v>
      </c>
      <c r="D141" s="90">
        <v>0</v>
      </c>
      <c r="E141" s="90">
        <v>0</v>
      </c>
      <c r="F141" s="181">
        <v>0.13072107212788694</v>
      </c>
      <c r="I141" s="196"/>
    </row>
    <row r="142" spans="1:9" ht="27" customHeight="1" x14ac:dyDescent="0.25">
      <c r="A142" s="159" t="s">
        <v>602</v>
      </c>
      <c r="B142" s="84" t="s">
        <v>883</v>
      </c>
      <c r="C142" s="85" t="s">
        <v>449</v>
      </c>
      <c r="D142" s="181">
        <v>9.4465580375105079E-2</v>
      </c>
      <c r="E142" s="181">
        <v>2.5406229118234545</v>
      </c>
      <c r="F142" s="181">
        <v>0.13072107212788694</v>
      </c>
      <c r="I142" s="196"/>
    </row>
    <row r="143" spans="1:9" ht="27" customHeight="1" x14ac:dyDescent="0.25">
      <c r="A143" s="159" t="s">
        <v>604</v>
      </c>
      <c r="B143" s="84" t="s">
        <v>884</v>
      </c>
      <c r="C143" s="85" t="s">
        <v>450</v>
      </c>
      <c r="D143" s="90">
        <v>0</v>
      </c>
      <c r="E143" s="90">
        <v>0</v>
      </c>
      <c r="F143" s="181">
        <v>0.13072107212788694</v>
      </c>
      <c r="I143" s="196"/>
    </row>
    <row r="144" spans="1:9" ht="27" customHeight="1" x14ac:dyDescent="0.25">
      <c r="A144" s="159" t="s">
        <v>605</v>
      </c>
      <c r="B144" s="84" t="s">
        <v>885</v>
      </c>
      <c r="C144" s="85" t="s">
        <v>450</v>
      </c>
      <c r="D144" s="90">
        <v>0</v>
      </c>
      <c r="E144" s="90">
        <v>0</v>
      </c>
      <c r="F144" s="181">
        <v>0.13072107212788694</v>
      </c>
      <c r="I144" s="196"/>
    </row>
    <row r="145" spans="1:9" ht="27" customHeight="1" x14ac:dyDescent="0.25">
      <c r="A145" s="159" t="s">
        <v>606</v>
      </c>
      <c r="B145" s="84" t="s">
        <v>886</v>
      </c>
      <c r="C145" s="85" t="s">
        <v>450</v>
      </c>
      <c r="D145" s="90">
        <v>0</v>
      </c>
      <c r="E145" s="90">
        <v>0</v>
      </c>
      <c r="F145" s="181">
        <v>0.13072107212788694</v>
      </c>
      <c r="I145" s="196"/>
    </row>
    <row r="146" spans="1:9" ht="27" customHeight="1" x14ac:dyDescent="0.25">
      <c r="A146" s="159" t="s">
        <v>607</v>
      </c>
      <c r="B146" s="84" t="s">
        <v>887</v>
      </c>
      <c r="C146" s="85" t="s">
        <v>450</v>
      </c>
      <c r="D146" s="90">
        <v>0</v>
      </c>
      <c r="E146" s="90">
        <v>0</v>
      </c>
      <c r="F146" s="181">
        <v>0.13072107212788694</v>
      </c>
      <c r="I146" s="196"/>
    </row>
    <row r="147" spans="1:9" ht="27" customHeight="1" x14ac:dyDescent="0.25">
      <c r="A147" s="159" t="s">
        <v>608</v>
      </c>
      <c r="B147" s="84" t="s">
        <v>888</v>
      </c>
      <c r="C147" s="85" t="s">
        <v>450</v>
      </c>
      <c r="D147" s="90">
        <v>0</v>
      </c>
      <c r="E147" s="90">
        <v>0</v>
      </c>
      <c r="F147" s="181">
        <v>0.13072107212788694</v>
      </c>
      <c r="I147" s="196"/>
    </row>
    <row r="148" spans="1:9" ht="27" customHeight="1" x14ac:dyDescent="0.25">
      <c r="A148" s="159" t="s">
        <v>609</v>
      </c>
      <c r="B148" s="84" t="s">
        <v>889</v>
      </c>
      <c r="C148" s="85">
        <v>0</v>
      </c>
      <c r="D148" s="90">
        <v>0</v>
      </c>
      <c r="E148" s="90">
        <v>0</v>
      </c>
      <c r="F148" s="181">
        <v>0.13072107212788694</v>
      </c>
      <c r="I148" s="196"/>
    </row>
    <row r="149" spans="1:9" ht="27" customHeight="1" x14ac:dyDescent="0.25">
      <c r="A149" s="159" t="s">
        <v>610</v>
      </c>
      <c r="B149" s="84" t="s">
        <v>890</v>
      </c>
      <c r="C149" s="85">
        <v>0</v>
      </c>
      <c r="D149" s="90">
        <v>0</v>
      </c>
      <c r="E149" s="90">
        <v>0</v>
      </c>
      <c r="F149" s="181">
        <v>0.13072107212788694</v>
      </c>
      <c r="I149" s="196"/>
    </row>
    <row r="150" spans="1:9" ht="27" customHeight="1" x14ac:dyDescent="0.25">
      <c r="A150" s="159" t="s">
        <v>611</v>
      </c>
      <c r="B150" s="84" t="s">
        <v>891</v>
      </c>
      <c r="C150" s="85">
        <v>0</v>
      </c>
      <c r="D150" s="90">
        <v>0</v>
      </c>
      <c r="E150" s="90">
        <v>0</v>
      </c>
      <c r="F150" s="181">
        <v>0.13072107212788694</v>
      </c>
      <c r="I150" s="196"/>
    </row>
    <row r="151" spans="1:9" ht="27" customHeight="1" x14ac:dyDescent="0.25">
      <c r="A151" s="159" t="s">
        <v>612</v>
      </c>
      <c r="B151" s="84" t="s">
        <v>892</v>
      </c>
      <c r="C151" s="85">
        <v>0</v>
      </c>
      <c r="D151" s="90">
        <v>0</v>
      </c>
      <c r="E151" s="90">
        <v>0</v>
      </c>
      <c r="F151" s="181">
        <v>0.13072107212788694</v>
      </c>
      <c r="I151" s="196"/>
    </row>
    <row r="152" spans="1:9" ht="27" customHeight="1" x14ac:dyDescent="0.25">
      <c r="A152" s="159" t="s">
        <v>613</v>
      </c>
      <c r="B152" s="84" t="s">
        <v>893</v>
      </c>
      <c r="C152" s="85">
        <v>0</v>
      </c>
      <c r="D152" s="90">
        <v>0</v>
      </c>
      <c r="E152" s="90">
        <v>0</v>
      </c>
      <c r="F152" s="181">
        <v>0.13072107212788694</v>
      </c>
      <c r="I152" s="196"/>
    </row>
    <row r="153" spans="1:9" ht="27" customHeight="1" x14ac:dyDescent="0.25">
      <c r="A153" s="159" t="s">
        <v>614</v>
      </c>
      <c r="B153" s="84" t="s">
        <v>894</v>
      </c>
      <c r="C153" s="85">
        <v>0</v>
      </c>
      <c r="D153" s="90">
        <v>0</v>
      </c>
      <c r="E153" s="90">
        <v>0</v>
      </c>
      <c r="F153" s="181">
        <v>0.13072107212788694</v>
      </c>
      <c r="I153" s="196"/>
    </row>
    <row r="154" spans="1:9" ht="27" customHeight="1" x14ac:dyDescent="0.25">
      <c r="A154" s="159" t="s">
        <v>615</v>
      </c>
      <c r="B154" s="84" t="s">
        <v>895</v>
      </c>
      <c r="C154" s="85">
        <v>0</v>
      </c>
      <c r="D154" s="90">
        <v>0</v>
      </c>
      <c r="E154" s="90">
        <v>0</v>
      </c>
      <c r="F154" s="181">
        <v>0.13072107212788694</v>
      </c>
      <c r="I154" s="196"/>
    </row>
    <row r="155" spans="1:9" ht="27" customHeight="1" x14ac:dyDescent="0.25">
      <c r="A155" s="159" t="s">
        <v>616</v>
      </c>
      <c r="B155" s="84" t="s">
        <v>896</v>
      </c>
      <c r="C155" s="85">
        <v>0</v>
      </c>
      <c r="D155" s="90">
        <v>0</v>
      </c>
      <c r="E155" s="90">
        <v>0</v>
      </c>
      <c r="F155" s="181">
        <v>0.13072107212788694</v>
      </c>
      <c r="I155" s="196"/>
    </row>
    <row r="156" spans="1:9" ht="27" customHeight="1" x14ac:dyDescent="0.25">
      <c r="A156" s="159" t="s">
        <v>617</v>
      </c>
      <c r="B156" s="84" t="s">
        <v>897</v>
      </c>
      <c r="C156" s="85">
        <v>0</v>
      </c>
      <c r="D156" s="90">
        <v>0</v>
      </c>
      <c r="E156" s="90">
        <v>0</v>
      </c>
      <c r="F156" s="181">
        <v>0.13072107212788694</v>
      </c>
      <c r="I156" s="196"/>
    </row>
    <row r="157" spans="1:9" ht="27" customHeight="1" x14ac:dyDescent="0.25">
      <c r="A157" s="159" t="s">
        <v>618</v>
      </c>
      <c r="B157" s="84" t="s">
        <v>898</v>
      </c>
      <c r="C157" s="85">
        <v>0</v>
      </c>
      <c r="D157" s="90">
        <v>0</v>
      </c>
      <c r="E157" s="90">
        <v>0</v>
      </c>
      <c r="F157" s="181">
        <v>0.13072107212788694</v>
      </c>
      <c r="I157" s="196"/>
    </row>
    <row r="158" spans="1:9" ht="27" customHeight="1" x14ac:dyDescent="0.25">
      <c r="A158" s="159" t="s">
        <v>619</v>
      </c>
      <c r="B158" s="84" t="s">
        <v>899</v>
      </c>
      <c r="C158" s="85">
        <v>0</v>
      </c>
      <c r="D158" s="90">
        <v>0</v>
      </c>
      <c r="E158" s="90">
        <v>0</v>
      </c>
      <c r="F158" s="181">
        <v>0.13072107212788694</v>
      </c>
      <c r="I158" s="196"/>
    </row>
    <row r="159" spans="1:9" ht="27" customHeight="1" x14ac:dyDescent="0.25">
      <c r="A159" s="159" t="s">
        <v>620</v>
      </c>
      <c r="B159" s="84" t="s">
        <v>900</v>
      </c>
      <c r="C159" s="85">
        <v>0</v>
      </c>
      <c r="D159" s="90">
        <v>0</v>
      </c>
      <c r="E159" s="90">
        <v>0</v>
      </c>
      <c r="F159" s="181">
        <v>0.13072107212788694</v>
      </c>
      <c r="I159" s="196"/>
    </row>
    <row r="160" spans="1:9" ht="27" customHeight="1" x14ac:dyDescent="0.25">
      <c r="A160" s="159" t="s">
        <v>621</v>
      </c>
      <c r="B160" s="84" t="s">
        <v>901</v>
      </c>
      <c r="C160" s="85">
        <v>0</v>
      </c>
      <c r="D160" s="90">
        <v>0</v>
      </c>
      <c r="E160" s="90">
        <v>0</v>
      </c>
      <c r="F160" s="181">
        <v>0.13072107212788694</v>
      </c>
      <c r="I160" s="196"/>
    </row>
    <row r="161" spans="1:9" ht="27" customHeight="1" x14ac:dyDescent="0.25">
      <c r="A161" s="159" t="s">
        <v>622</v>
      </c>
      <c r="B161" s="84" t="s">
        <v>902</v>
      </c>
      <c r="C161" s="85">
        <v>0</v>
      </c>
      <c r="D161" s="90">
        <v>0</v>
      </c>
      <c r="E161" s="90">
        <v>0</v>
      </c>
      <c r="F161" s="181">
        <v>0.13072107212788694</v>
      </c>
      <c r="I161" s="196"/>
    </row>
    <row r="162" spans="1:9" ht="27" customHeight="1" x14ac:dyDescent="0.25">
      <c r="A162" s="159" t="s">
        <v>623</v>
      </c>
      <c r="B162" s="84" t="s">
        <v>903</v>
      </c>
      <c r="C162" s="85">
        <v>0</v>
      </c>
      <c r="D162" s="90">
        <v>0</v>
      </c>
      <c r="E162" s="90">
        <v>0</v>
      </c>
      <c r="F162" s="181">
        <v>0.13072107212788694</v>
      </c>
      <c r="I162" s="196"/>
    </row>
    <row r="163" spans="1:9" ht="13.5" x14ac:dyDescent="0.25">
      <c r="A163" s="63" t="s">
        <v>446</v>
      </c>
    </row>
    <row r="164" spans="1:9" ht="13.5" x14ac:dyDescent="0.25">
      <c r="A164" s="63" t="s">
        <v>447</v>
      </c>
    </row>
    <row r="165" spans="1:9" ht="13.5" x14ac:dyDescent="0.25">
      <c r="A165" s="63" t="s">
        <v>448</v>
      </c>
    </row>
  </sheetData>
  <mergeCells count="2">
    <mergeCell ref="B1:C1"/>
    <mergeCell ref="A2:F2"/>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3"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255"/>
  <sheetViews>
    <sheetView zoomScale="85" zoomScaleNormal="85" zoomScaleSheetLayoutView="100" workbookViewId="0">
      <selection activeCell="C245" sqref="C245"/>
    </sheetView>
  </sheetViews>
  <sheetFormatPr defaultColWidth="9.1796875" defaultRowHeight="27.75" customHeight="1" x14ac:dyDescent="0.25"/>
  <cols>
    <col min="1" max="1" width="29.81640625" style="63" customWidth="1"/>
    <col min="2" max="2" width="48.54296875" style="63" customWidth="1"/>
    <col min="3" max="4" width="23.7265625" style="97" customWidth="1"/>
    <col min="5" max="5" width="15.54296875" style="63" customWidth="1"/>
    <col min="6" max="16384" width="9.1796875" style="63"/>
  </cols>
  <sheetData>
    <row r="1" spans="1:7" ht="27.75" customHeight="1" x14ac:dyDescent="0.35">
      <c r="A1" s="101" t="s">
        <v>18</v>
      </c>
      <c r="B1" s="97"/>
      <c r="C1" s="63"/>
      <c r="E1" s="182"/>
      <c r="F1" s="66"/>
      <c r="G1" s="66"/>
    </row>
    <row r="2" spans="1:7" s="183" customFormat="1" ht="22.5" customHeight="1" x14ac:dyDescent="0.25">
      <c r="A2" s="245" t="str">
        <f>Overview!B4&amp; " - Effective from "&amp;Overview!D4&amp;" - "&amp;Overview!E4&amp;" Nodal/Zonal charges"</f>
        <v>Northern Powergrid (Northeast) Plc - Effective from 1 April 2023 - Final Nodal/Zonal charges</v>
      </c>
      <c r="B2" s="246"/>
      <c r="C2" s="246"/>
      <c r="D2" s="247"/>
    </row>
    <row r="3" spans="1:7" ht="60.75" customHeight="1" x14ac:dyDescent="0.25">
      <c r="A3" s="184" t="s">
        <v>270</v>
      </c>
      <c r="B3" s="184" t="s">
        <v>1</v>
      </c>
      <c r="C3" s="184" t="s">
        <v>257</v>
      </c>
      <c r="D3" s="184" t="s">
        <v>258</v>
      </c>
    </row>
    <row r="4" spans="1:7" ht="21.75" customHeight="1" x14ac:dyDescent="0.25">
      <c r="A4" s="185" t="s">
        <v>959</v>
      </c>
      <c r="B4" s="186" t="s">
        <v>960</v>
      </c>
      <c r="C4" s="187">
        <v>1.97770807757E-2</v>
      </c>
      <c r="D4" s="187">
        <v>2.1249675204499997E-3</v>
      </c>
    </row>
    <row r="5" spans="1:7" ht="21.75" customHeight="1" x14ac:dyDescent="0.25">
      <c r="A5" s="185" t="s">
        <v>961</v>
      </c>
      <c r="B5" s="186" t="s">
        <v>960</v>
      </c>
      <c r="C5" s="187">
        <v>1.7109013709700001</v>
      </c>
      <c r="D5" s="187">
        <v>4.4094272200000005E-3</v>
      </c>
    </row>
    <row r="6" spans="1:7" ht="21.75" customHeight="1" x14ac:dyDescent="0.25">
      <c r="A6" s="185" t="s">
        <v>962</v>
      </c>
      <c r="B6" s="186" t="s">
        <v>960</v>
      </c>
      <c r="C6" s="187">
        <v>1.7109014590899998</v>
      </c>
      <c r="D6" s="187">
        <v>4.4094365506999996E-3</v>
      </c>
    </row>
    <row r="7" spans="1:7" ht="21.75" customHeight="1" x14ac:dyDescent="0.25">
      <c r="A7" s="185" t="s">
        <v>963</v>
      </c>
      <c r="B7" s="186" t="s">
        <v>960</v>
      </c>
      <c r="C7" s="187">
        <v>0</v>
      </c>
      <c r="D7" s="187">
        <v>0</v>
      </c>
    </row>
    <row r="8" spans="1:7" ht="21.75" customHeight="1" x14ac:dyDescent="0.25">
      <c r="A8" s="185" t="s">
        <v>964</v>
      </c>
      <c r="B8" s="186" t="s">
        <v>960</v>
      </c>
      <c r="C8" s="187">
        <v>0</v>
      </c>
      <c r="D8" s="187">
        <v>0</v>
      </c>
    </row>
    <row r="9" spans="1:7" ht="21.75" customHeight="1" x14ac:dyDescent="0.25">
      <c r="A9" s="185" t="s">
        <v>965</v>
      </c>
      <c r="B9" s="186" t="s">
        <v>960</v>
      </c>
      <c r="C9" s="187">
        <v>0</v>
      </c>
      <c r="D9" s="187">
        <v>0</v>
      </c>
    </row>
    <row r="10" spans="1:7" ht="21.75" customHeight="1" x14ac:dyDescent="0.25">
      <c r="A10" s="185" t="s">
        <v>966</v>
      </c>
      <c r="B10" s="186" t="s">
        <v>960</v>
      </c>
      <c r="C10" s="187">
        <v>1.72539168058</v>
      </c>
      <c r="D10" s="187">
        <v>4.4670121344199997E-3</v>
      </c>
    </row>
    <row r="11" spans="1:7" ht="21.75" customHeight="1" x14ac:dyDescent="0.25">
      <c r="A11" s="185" t="s">
        <v>967</v>
      </c>
      <c r="B11" s="186" t="s">
        <v>960</v>
      </c>
      <c r="C11" s="187">
        <v>1.7253874222300001</v>
      </c>
      <c r="D11" s="187">
        <v>4.4670165161000003E-3</v>
      </c>
    </row>
    <row r="12" spans="1:7" ht="21.75" customHeight="1" x14ac:dyDescent="0.25">
      <c r="A12" s="185" t="s">
        <v>968</v>
      </c>
      <c r="B12" s="186" t="s">
        <v>960</v>
      </c>
      <c r="C12" s="187">
        <v>0</v>
      </c>
      <c r="D12" s="187">
        <v>2.2851346754600002E-2</v>
      </c>
    </row>
    <row r="13" spans="1:7" ht="21.75" customHeight="1" x14ac:dyDescent="0.25">
      <c r="A13" s="185" t="s">
        <v>969</v>
      </c>
      <c r="B13" s="186" t="s">
        <v>960</v>
      </c>
      <c r="C13" s="187">
        <v>1.5910701090600001</v>
      </c>
      <c r="D13" s="187">
        <v>1.5535205661</v>
      </c>
    </row>
    <row r="14" spans="1:7" ht="21.75" customHeight="1" x14ac:dyDescent="0.25">
      <c r="A14" s="185" t="s">
        <v>970</v>
      </c>
      <c r="B14" s="186" t="s">
        <v>960</v>
      </c>
      <c r="C14" s="187">
        <v>1.36065529311</v>
      </c>
      <c r="D14" s="187">
        <v>2.19331318485</v>
      </c>
    </row>
    <row r="15" spans="1:7" ht="21.75" customHeight="1" x14ac:dyDescent="0.25">
      <c r="A15" s="185" t="s">
        <v>971</v>
      </c>
      <c r="B15" s="186" t="s">
        <v>960</v>
      </c>
      <c r="C15" s="187">
        <v>0.49189131616600001</v>
      </c>
      <c r="D15" s="187">
        <v>2.0368384980300001E-2</v>
      </c>
    </row>
    <row r="16" spans="1:7" ht="21.75" customHeight="1" x14ac:dyDescent="0.25">
      <c r="A16" s="185" t="s">
        <v>972</v>
      </c>
      <c r="B16" s="186" t="s">
        <v>960</v>
      </c>
      <c r="C16" s="187">
        <v>0.41289193056699997</v>
      </c>
      <c r="D16" s="187">
        <v>0.50065975347300007</v>
      </c>
    </row>
    <row r="17" spans="1:4" ht="21.75" customHeight="1" x14ac:dyDescent="0.25">
      <c r="A17" s="185" t="s">
        <v>973</v>
      </c>
      <c r="B17" s="186" t="s">
        <v>960</v>
      </c>
      <c r="C17" s="187">
        <v>0.14025651277200002</v>
      </c>
      <c r="D17" s="187">
        <v>0.88147418405300004</v>
      </c>
    </row>
    <row r="18" spans="1:4" ht="21.75" customHeight="1" x14ac:dyDescent="0.25">
      <c r="A18" s="185" t="s">
        <v>974</v>
      </c>
      <c r="B18" s="186" t="s">
        <v>960</v>
      </c>
      <c r="C18" s="187">
        <v>0</v>
      </c>
      <c r="D18" s="187">
        <v>4.3589254004599995</v>
      </c>
    </row>
    <row r="19" spans="1:4" ht="21.75" customHeight="1" x14ac:dyDescent="0.25">
      <c r="A19" s="185" t="s">
        <v>975</v>
      </c>
      <c r="B19" s="186" t="s">
        <v>960</v>
      </c>
      <c r="C19" s="187">
        <v>1.4101874202899999E-2</v>
      </c>
      <c r="D19" s="187">
        <v>0.87556298008399991</v>
      </c>
    </row>
    <row r="20" spans="1:4" ht="21.75" customHeight="1" x14ac:dyDescent="0.25">
      <c r="A20" s="185" t="s">
        <v>976</v>
      </c>
      <c r="B20" s="186" t="s">
        <v>960</v>
      </c>
      <c r="C20" s="187">
        <v>-1.69258635016E-3</v>
      </c>
      <c r="D20" s="187">
        <v>0.877643385163</v>
      </c>
    </row>
    <row r="21" spans="1:4" ht="21.75" customHeight="1" x14ac:dyDescent="0.25">
      <c r="A21" s="185" t="s">
        <v>977</v>
      </c>
      <c r="B21" s="186" t="s">
        <v>960</v>
      </c>
      <c r="C21" s="187">
        <v>2.4660259339800001</v>
      </c>
      <c r="D21" s="187">
        <v>0.26296109275399998</v>
      </c>
    </row>
    <row r="22" spans="1:4" ht="21.75" customHeight="1" x14ac:dyDescent="0.25">
      <c r="A22" s="185" t="s">
        <v>978</v>
      </c>
      <c r="B22" s="186" t="s">
        <v>960</v>
      </c>
      <c r="C22" s="187">
        <v>1.10394614897</v>
      </c>
      <c r="D22" s="187">
        <v>1.9309019219899999</v>
      </c>
    </row>
    <row r="23" spans="1:4" ht="21.75" customHeight="1" x14ac:dyDescent="0.25">
      <c r="A23" s="185" t="s">
        <v>979</v>
      </c>
      <c r="B23" s="186" t="s">
        <v>960</v>
      </c>
      <c r="C23" s="187">
        <v>1.73282443528</v>
      </c>
      <c r="D23" s="187">
        <v>0.33326861653399997</v>
      </c>
    </row>
    <row r="24" spans="1:4" ht="21.75" customHeight="1" x14ac:dyDescent="0.25">
      <c r="A24" s="185" t="s">
        <v>980</v>
      </c>
      <c r="B24" s="186" t="s">
        <v>960</v>
      </c>
      <c r="C24" s="187">
        <v>0.12831809588100002</v>
      </c>
      <c r="D24" s="187">
        <v>1.8194756292699998</v>
      </c>
    </row>
    <row r="25" spans="1:4" ht="21.75" customHeight="1" x14ac:dyDescent="0.25">
      <c r="A25" s="185" t="s">
        <v>981</v>
      </c>
      <c r="B25" s="186" t="s">
        <v>960</v>
      </c>
      <c r="C25" s="187">
        <v>-6.2383244519799994E-4</v>
      </c>
      <c r="D25" s="187">
        <v>0.87633332903799999</v>
      </c>
    </row>
    <row r="26" spans="1:4" ht="21.75" customHeight="1" x14ac:dyDescent="0.25">
      <c r="A26" s="185" t="s">
        <v>982</v>
      </c>
      <c r="B26" s="186" t="s">
        <v>960</v>
      </c>
      <c r="C26" s="187">
        <v>0</v>
      </c>
      <c r="D26" s="187">
        <v>5.3383544183899997E-2</v>
      </c>
    </row>
    <row r="27" spans="1:4" ht="27.75" customHeight="1" x14ac:dyDescent="0.25">
      <c r="A27" s="185" t="s">
        <v>983</v>
      </c>
      <c r="B27" s="186" t="s">
        <v>960</v>
      </c>
      <c r="C27" s="187">
        <v>1.2662933199899999E-3</v>
      </c>
      <c r="D27" s="187">
        <v>1.5014380242500001E-3</v>
      </c>
    </row>
    <row r="28" spans="1:4" ht="27.75" customHeight="1" x14ac:dyDescent="0.25">
      <c r="A28" s="185" t="s">
        <v>984</v>
      </c>
      <c r="B28" s="186" t="s">
        <v>960</v>
      </c>
      <c r="C28" s="187">
        <v>0.16055668251499999</v>
      </c>
      <c r="D28" s="187">
        <v>0.880231460967</v>
      </c>
    </row>
    <row r="29" spans="1:4" ht="27.75" customHeight="1" x14ac:dyDescent="0.25">
      <c r="A29" s="185" t="s">
        <v>985</v>
      </c>
      <c r="B29" s="186" t="s">
        <v>960</v>
      </c>
      <c r="C29" s="187">
        <v>3.0150890264400002E-2</v>
      </c>
      <c r="D29" s="187">
        <v>1.8541308163200002E-2</v>
      </c>
    </row>
    <row r="30" spans="1:4" ht="27.75" customHeight="1" x14ac:dyDescent="0.25">
      <c r="A30" s="185" t="s">
        <v>986</v>
      </c>
      <c r="B30" s="186" t="s">
        <v>987</v>
      </c>
      <c r="C30" s="187">
        <v>0</v>
      </c>
      <c r="D30" s="187">
        <v>0</v>
      </c>
    </row>
    <row r="31" spans="1:4" ht="27.75" customHeight="1" x14ac:dyDescent="0.25">
      <c r="A31" s="185" t="s">
        <v>988</v>
      </c>
      <c r="B31" s="186" t="s">
        <v>987</v>
      </c>
      <c r="C31" s="187">
        <v>0</v>
      </c>
      <c r="D31" s="187">
        <v>2.1344999999999999E-2</v>
      </c>
    </row>
    <row r="32" spans="1:4" ht="27.75" customHeight="1" x14ac:dyDescent="0.25">
      <c r="A32" s="185" t="s">
        <v>989</v>
      </c>
      <c r="B32" s="186" t="s">
        <v>990</v>
      </c>
      <c r="C32" s="187">
        <v>0</v>
      </c>
      <c r="D32" s="187">
        <v>0</v>
      </c>
    </row>
    <row r="33" spans="1:4" ht="27.75" customHeight="1" x14ac:dyDescent="0.25">
      <c r="A33" s="185" t="s">
        <v>991</v>
      </c>
      <c r="B33" s="186" t="s">
        <v>990</v>
      </c>
      <c r="C33" s="187">
        <v>0.179642387209</v>
      </c>
      <c r="D33" s="187">
        <v>0.22906046578799999</v>
      </c>
    </row>
    <row r="34" spans="1:4" ht="27.75" customHeight="1" x14ac:dyDescent="0.25">
      <c r="A34" s="185" t="s">
        <v>992</v>
      </c>
      <c r="B34" s="186" t="s">
        <v>990</v>
      </c>
      <c r="C34" s="187">
        <v>0.45648423270999999</v>
      </c>
      <c r="D34" s="187">
        <v>1.5338476942499999</v>
      </c>
    </row>
    <row r="35" spans="1:4" ht="27.75" customHeight="1" x14ac:dyDescent="0.25">
      <c r="A35" s="185" t="s">
        <v>993</v>
      </c>
      <c r="B35" s="186" t="s">
        <v>990</v>
      </c>
      <c r="C35" s="187">
        <v>1.97860720909</v>
      </c>
      <c r="D35" s="187">
        <v>0</v>
      </c>
    </row>
    <row r="36" spans="1:4" ht="27.75" customHeight="1" x14ac:dyDescent="0.25">
      <c r="A36" s="185" t="s">
        <v>994</v>
      </c>
      <c r="B36" s="186" t="s">
        <v>990</v>
      </c>
      <c r="C36" s="187">
        <v>1.29672045194</v>
      </c>
      <c r="D36" s="187">
        <v>0</v>
      </c>
    </row>
    <row r="37" spans="1:4" ht="27.75" customHeight="1" x14ac:dyDescent="0.25">
      <c r="A37" s="185" t="s">
        <v>995</v>
      </c>
      <c r="B37" s="186" t="s">
        <v>990</v>
      </c>
      <c r="C37" s="187">
        <v>6.5338803572800003E-2</v>
      </c>
      <c r="D37" s="187">
        <v>0.15520768234299998</v>
      </c>
    </row>
    <row r="38" spans="1:4" ht="27.75" customHeight="1" x14ac:dyDescent="0.25">
      <c r="A38" s="185" t="s">
        <v>996</v>
      </c>
      <c r="B38" s="186" t="s">
        <v>990</v>
      </c>
      <c r="C38" s="187">
        <v>1.5168592658399999E-2</v>
      </c>
      <c r="D38" s="187">
        <v>6.0921868359900003E-2</v>
      </c>
    </row>
    <row r="39" spans="1:4" ht="27.75" customHeight="1" x14ac:dyDescent="0.25">
      <c r="A39" s="185" t="s">
        <v>997</v>
      </c>
      <c r="B39" s="186" t="s">
        <v>990</v>
      </c>
      <c r="C39" s="187">
        <v>5.8387764848199998E-2</v>
      </c>
      <c r="D39" s="187">
        <v>6.1242933456400001E-2</v>
      </c>
    </row>
    <row r="40" spans="1:4" ht="27.75" customHeight="1" x14ac:dyDescent="0.25">
      <c r="A40" s="185" t="s">
        <v>998</v>
      </c>
      <c r="B40" s="186" t="s">
        <v>999</v>
      </c>
      <c r="C40" s="187">
        <v>2.0235376407899999</v>
      </c>
      <c r="D40" s="187">
        <v>0</v>
      </c>
    </row>
    <row r="41" spans="1:4" ht="27.75" customHeight="1" x14ac:dyDescent="0.25">
      <c r="A41" s="185" t="s">
        <v>1000</v>
      </c>
      <c r="B41" s="186" t="s">
        <v>999</v>
      </c>
      <c r="C41" s="187">
        <v>1.0773741787</v>
      </c>
      <c r="D41" s="187">
        <v>1.3935874136299999</v>
      </c>
    </row>
    <row r="42" spans="1:4" ht="27.75" customHeight="1" x14ac:dyDescent="0.25">
      <c r="A42" s="185" t="s">
        <v>1001</v>
      </c>
      <c r="B42" s="186" t="s">
        <v>999</v>
      </c>
      <c r="C42" s="187">
        <v>0.36125361104299997</v>
      </c>
      <c r="D42" s="187">
        <v>0.44752603404500002</v>
      </c>
    </row>
    <row r="43" spans="1:4" ht="27.75" customHeight="1" x14ac:dyDescent="0.25">
      <c r="A43" s="185" t="s">
        <v>1002</v>
      </c>
      <c r="B43" s="186" t="s">
        <v>999</v>
      </c>
      <c r="C43" s="187">
        <v>1.17496236189</v>
      </c>
      <c r="D43" s="187">
        <v>0.46684070209799999</v>
      </c>
    </row>
    <row r="44" spans="1:4" ht="27.75" customHeight="1" x14ac:dyDescent="0.25">
      <c r="A44" s="185" t="s">
        <v>1003</v>
      </c>
      <c r="B44" s="186" t="s">
        <v>999</v>
      </c>
      <c r="C44" s="187">
        <v>2.04694198863</v>
      </c>
      <c r="D44" s="187">
        <v>0.49783910866699999</v>
      </c>
    </row>
    <row r="45" spans="1:4" ht="27.75" customHeight="1" x14ac:dyDescent="0.25">
      <c r="A45" s="185" t="s">
        <v>1004</v>
      </c>
      <c r="B45" s="186" t="s">
        <v>999</v>
      </c>
      <c r="C45" s="187">
        <v>1.3539699709500002</v>
      </c>
      <c r="D45" s="187">
        <v>1.22976457276</v>
      </c>
    </row>
    <row r="46" spans="1:4" ht="27.75" customHeight="1" x14ac:dyDescent="0.25">
      <c r="A46" s="185" t="s">
        <v>1005</v>
      </c>
      <c r="B46" s="186" t="s">
        <v>1006</v>
      </c>
      <c r="C46" s="187">
        <v>0.26693734714700001</v>
      </c>
      <c r="D46" s="187">
        <v>0.13565358302399999</v>
      </c>
    </row>
    <row r="47" spans="1:4" ht="27.75" customHeight="1" x14ac:dyDescent="0.25">
      <c r="A47" s="185" t="s">
        <v>1007</v>
      </c>
      <c r="B47" s="186" t="s">
        <v>1006</v>
      </c>
      <c r="C47" s="187">
        <v>0</v>
      </c>
      <c r="D47" s="187">
        <v>0.20899387134899999</v>
      </c>
    </row>
    <row r="48" spans="1:4" ht="27.75" customHeight="1" x14ac:dyDescent="0.25">
      <c r="A48" s="185" t="s">
        <v>1008</v>
      </c>
      <c r="B48" s="186" t="s">
        <v>1006</v>
      </c>
      <c r="C48" s="187">
        <v>0.125933363917</v>
      </c>
      <c r="D48" s="187">
        <v>0.26877386028299999</v>
      </c>
    </row>
    <row r="49" spans="1:4" ht="27.75" customHeight="1" x14ac:dyDescent="0.25">
      <c r="A49" s="185" t="s">
        <v>1009</v>
      </c>
      <c r="B49" s="186" t="s">
        <v>1006</v>
      </c>
      <c r="C49" s="187">
        <v>9.2997289872699992E-2</v>
      </c>
      <c r="D49" s="187">
        <v>0.45018095175700001</v>
      </c>
    </row>
    <row r="50" spans="1:4" ht="27.75" customHeight="1" x14ac:dyDescent="0.25">
      <c r="A50" s="185" t="s">
        <v>1010</v>
      </c>
      <c r="B50" s="186" t="s">
        <v>1006</v>
      </c>
      <c r="C50" s="187">
        <v>0.76229592457000006</v>
      </c>
      <c r="D50" s="187">
        <v>0.837359787483</v>
      </c>
    </row>
    <row r="51" spans="1:4" ht="27.75" customHeight="1" x14ac:dyDescent="0.25">
      <c r="A51" s="185" t="s">
        <v>1011</v>
      </c>
      <c r="B51" s="186" t="s">
        <v>1006</v>
      </c>
      <c r="C51" s="187">
        <v>0.53960807881000006</v>
      </c>
      <c r="D51" s="187">
        <v>0.47806282929499999</v>
      </c>
    </row>
    <row r="52" spans="1:4" ht="27.75" customHeight="1" x14ac:dyDescent="0.25">
      <c r="A52" s="185" t="s">
        <v>1012</v>
      </c>
      <c r="B52" s="186" t="s">
        <v>1006</v>
      </c>
      <c r="C52" s="187">
        <v>0.190617763656</v>
      </c>
      <c r="D52" s="187">
        <v>0.56686654486999999</v>
      </c>
    </row>
    <row r="53" spans="1:4" ht="27.75" customHeight="1" x14ac:dyDescent="0.25">
      <c r="A53" s="185" t="s">
        <v>1013</v>
      </c>
      <c r="B53" s="186" t="s">
        <v>1006</v>
      </c>
      <c r="C53" s="187">
        <v>2.28569604639</v>
      </c>
      <c r="D53" s="187">
        <v>0.27375636204199999</v>
      </c>
    </row>
    <row r="54" spans="1:4" ht="27.75" customHeight="1" x14ac:dyDescent="0.25">
      <c r="A54" s="185" t="s">
        <v>1014</v>
      </c>
      <c r="B54" s="186" t="s">
        <v>1006</v>
      </c>
      <c r="C54" s="187">
        <v>0.86422483607900003</v>
      </c>
      <c r="D54" s="187">
        <v>0.22203573136300001</v>
      </c>
    </row>
    <row r="55" spans="1:4" ht="27.75" customHeight="1" x14ac:dyDescent="0.25">
      <c r="A55" s="185" t="s">
        <v>1015</v>
      </c>
      <c r="B55" s="186" t="s">
        <v>1006</v>
      </c>
      <c r="C55" s="187">
        <v>0.255258660335</v>
      </c>
      <c r="D55" s="187">
        <v>0.26231598259200001</v>
      </c>
    </row>
    <row r="56" spans="1:4" ht="27.75" customHeight="1" x14ac:dyDescent="0.25">
      <c r="A56" s="185" t="s">
        <v>1016</v>
      </c>
      <c r="B56" s="186" t="s">
        <v>1006</v>
      </c>
      <c r="C56" s="187">
        <v>0.197584774937</v>
      </c>
      <c r="D56" s="187">
        <v>0.70879392944000008</v>
      </c>
    </row>
    <row r="57" spans="1:4" ht="27.75" customHeight="1" x14ac:dyDescent="0.25">
      <c r="A57" s="185" t="s">
        <v>1017</v>
      </c>
      <c r="B57" s="186" t="s">
        <v>1006</v>
      </c>
      <c r="C57" s="187">
        <v>0.92977933728499995</v>
      </c>
      <c r="D57" s="187">
        <v>4.3644855524299997</v>
      </c>
    </row>
    <row r="58" spans="1:4" ht="27.75" customHeight="1" x14ac:dyDescent="0.25">
      <c r="A58" s="185" t="s">
        <v>1018</v>
      </c>
      <c r="B58" s="186" t="s">
        <v>1006</v>
      </c>
      <c r="C58" s="187">
        <v>2.74511320426E-2</v>
      </c>
      <c r="D58" s="187">
        <v>0.53874138275600003</v>
      </c>
    </row>
    <row r="59" spans="1:4" ht="27.75" customHeight="1" x14ac:dyDescent="0.25">
      <c r="A59" s="185" t="s">
        <v>1019</v>
      </c>
      <c r="B59" s="186" t="s">
        <v>1006</v>
      </c>
      <c r="C59" s="187">
        <v>2.6336088876299998E-2</v>
      </c>
      <c r="D59" s="187">
        <v>0.60061204687000003</v>
      </c>
    </row>
    <row r="60" spans="1:4" ht="27.75" customHeight="1" x14ac:dyDescent="0.25">
      <c r="A60" s="185" t="s">
        <v>1020</v>
      </c>
      <c r="B60" s="186" t="s">
        <v>1006</v>
      </c>
      <c r="C60" s="187">
        <v>1.3659119074299999</v>
      </c>
      <c r="D60" s="187">
        <v>2.6149509043799997</v>
      </c>
    </row>
    <row r="61" spans="1:4" ht="27.75" customHeight="1" x14ac:dyDescent="0.25">
      <c r="A61" s="185" t="s">
        <v>1021</v>
      </c>
      <c r="B61" s="186" t="s">
        <v>1006</v>
      </c>
      <c r="C61" s="187">
        <v>0.16359029299200001</v>
      </c>
      <c r="D61" s="187">
        <v>0.218288642132</v>
      </c>
    </row>
    <row r="62" spans="1:4" ht="27.75" customHeight="1" x14ac:dyDescent="0.25">
      <c r="A62" s="185" t="s">
        <v>1022</v>
      </c>
      <c r="B62" s="186" t="s">
        <v>1023</v>
      </c>
      <c r="C62" s="187">
        <v>0</v>
      </c>
      <c r="D62" s="187">
        <v>0</v>
      </c>
    </row>
    <row r="63" spans="1:4" ht="27.75" customHeight="1" x14ac:dyDescent="0.25">
      <c r="A63" s="185" t="s">
        <v>1024</v>
      </c>
      <c r="B63" s="186" t="s">
        <v>1023</v>
      </c>
      <c r="C63" s="187">
        <v>0</v>
      </c>
      <c r="D63" s="187">
        <v>0.26772231432400001</v>
      </c>
    </row>
    <row r="64" spans="1:4" ht="27.75" customHeight="1" x14ac:dyDescent="0.25">
      <c r="A64" s="185" t="s">
        <v>1025</v>
      </c>
      <c r="B64" s="186" t="s">
        <v>1023</v>
      </c>
      <c r="C64" s="187">
        <v>0.177266642404</v>
      </c>
      <c r="D64" s="187">
        <v>1.4668935922000002</v>
      </c>
    </row>
    <row r="65" spans="1:4" ht="27.75" customHeight="1" x14ac:dyDescent="0.25">
      <c r="A65" s="185" t="s">
        <v>1026</v>
      </c>
      <c r="B65" s="186" t="s">
        <v>1023</v>
      </c>
      <c r="C65" s="187">
        <v>0.269714297183</v>
      </c>
      <c r="D65" s="187">
        <v>1.4888662987699999</v>
      </c>
    </row>
    <row r="66" spans="1:4" ht="27.75" customHeight="1" x14ac:dyDescent="0.25">
      <c r="A66" s="185" t="s">
        <v>1027</v>
      </c>
      <c r="B66" s="186" t="s">
        <v>1023</v>
      </c>
      <c r="C66" s="187">
        <v>1.4244065430200001</v>
      </c>
      <c r="D66" s="187">
        <v>0</v>
      </c>
    </row>
    <row r="67" spans="1:4" ht="27.75" customHeight="1" x14ac:dyDescent="0.25">
      <c r="A67" s="185" t="s">
        <v>1028</v>
      </c>
      <c r="B67" s="186" t="s">
        <v>1023</v>
      </c>
      <c r="C67" s="187">
        <v>0.74744190289099999</v>
      </c>
      <c r="D67" s="187">
        <v>0.26718540061200002</v>
      </c>
    </row>
    <row r="68" spans="1:4" ht="27.75" customHeight="1" x14ac:dyDescent="0.25">
      <c r="A68" s="185" t="s">
        <v>1029</v>
      </c>
      <c r="B68" s="186" t="s">
        <v>1023</v>
      </c>
      <c r="C68" s="187">
        <v>0.12575877973900002</v>
      </c>
      <c r="D68" s="187">
        <v>0.60263321749700005</v>
      </c>
    </row>
    <row r="69" spans="1:4" ht="27.75" customHeight="1" x14ac:dyDescent="0.25">
      <c r="A69" s="185" t="s">
        <v>1030</v>
      </c>
      <c r="B69" s="186" t="s">
        <v>1023</v>
      </c>
      <c r="C69" s="187">
        <v>-2.2822425442299999E-3</v>
      </c>
      <c r="D69" s="187">
        <v>0.38132483197599998</v>
      </c>
    </row>
    <row r="70" spans="1:4" ht="27.75" customHeight="1" x14ac:dyDescent="0.25">
      <c r="A70" s="185" t="s">
        <v>1031</v>
      </c>
      <c r="B70" s="186" t="s">
        <v>1023</v>
      </c>
      <c r="C70" s="187">
        <v>0.26685148920900004</v>
      </c>
      <c r="D70" s="187">
        <v>0</v>
      </c>
    </row>
    <row r="71" spans="1:4" ht="27.75" customHeight="1" x14ac:dyDescent="0.25">
      <c r="A71" s="185" t="s">
        <v>1032</v>
      </c>
      <c r="B71" s="186" t="s">
        <v>1023</v>
      </c>
      <c r="C71" s="187">
        <v>2.9388714882300002</v>
      </c>
      <c r="D71" s="187">
        <v>0.14904151114300002</v>
      </c>
    </row>
    <row r="72" spans="1:4" ht="27.75" customHeight="1" x14ac:dyDescent="0.25">
      <c r="A72" s="185" t="s">
        <v>1033</v>
      </c>
      <c r="B72" s="186" t="s">
        <v>1023</v>
      </c>
      <c r="C72" s="187">
        <v>0.37866895461799999</v>
      </c>
      <c r="D72" s="187">
        <v>1.0417495083900001</v>
      </c>
    </row>
    <row r="73" spans="1:4" ht="27.75" customHeight="1" x14ac:dyDescent="0.25">
      <c r="A73" s="185" t="s">
        <v>1034</v>
      </c>
      <c r="B73" s="186" t="s">
        <v>1023</v>
      </c>
      <c r="C73" s="187">
        <v>2.0922412109900002</v>
      </c>
      <c r="D73" s="187">
        <v>0.53599780966799992</v>
      </c>
    </row>
    <row r="74" spans="1:4" ht="27.75" customHeight="1" x14ac:dyDescent="0.25">
      <c r="A74" s="185" t="s">
        <v>1035</v>
      </c>
      <c r="B74" s="186" t="s">
        <v>1036</v>
      </c>
      <c r="C74" s="187">
        <v>2.4955224727700003</v>
      </c>
      <c r="D74" s="187">
        <v>2.3337166532900002</v>
      </c>
    </row>
    <row r="75" spans="1:4" ht="27.75" customHeight="1" x14ac:dyDescent="0.25">
      <c r="A75" s="185" t="s">
        <v>1037</v>
      </c>
      <c r="B75" s="186" t="s">
        <v>1036</v>
      </c>
      <c r="C75" s="187">
        <v>-0.459875722953</v>
      </c>
      <c r="D75" s="187">
        <v>0.726541339309</v>
      </c>
    </row>
    <row r="76" spans="1:4" ht="27.75" customHeight="1" x14ac:dyDescent="0.25">
      <c r="A76" s="185" t="s">
        <v>1038</v>
      </c>
      <c r="B76" s="186" t="s">
        <v>1036</v>
      </c>
      <c r="C76" s="187">
        <v>0.79306234238900009</v>
      </c>
      <c r="D76" s="187">
        <v>2.24237737765</v>
      </c>
    </row>
    <row r="77" spans="1:4" ht="27.75" customHeight="1" x14ac:dyDescent="0.25">
      <c r="A77" s="185" t="s">
        <v>1039</v>
      </c>
      <c r="B77" s="186" t="s">
        <v>1036</v>
      </c>
      <c r="C77" s="187">
        <v>0.79389485718499997</v>
      </c>
      <c r="D77" s="187">
        <v>2.2447320019300001</v>
      </c>
    </row>
    <row r="78" spans="1:4" ht="27.75" customHeight="1" x14ac:dyDescent="0.25">
      <c r="A78" s="185" t="s">
        <v>1040</v>
      </c>
      <c r="B78" s="186" t="s">
        <v>1036</v>
      </c>
      <c r="C78" s="187">
        <v>1.9305180825600001</v>
      </c>
      <c r="D78" s="187">
        <v>2.2481183061400003</v>
      </c>
    </row>
    <row r="79" spans="1:4" ht="27.75" customHeight="1" x14ac:dyDescent="0.25">
      <c r="A79" s="185" t="s">
        <v>1041</v>
      </c>
      <c r="B79" s="186" t="s">
        <v>1036</v>
      </c>
      <c r="C79" s="187">
        <v>5.8287514860199998</v>
      </c>
      <c r="D79" s="187">
        <v>0.51341609175300007</v>
      </c>
    </row>
    <row r="80" spans="1:4" ht="27.75" customHeight="1" x14ac:dyDescent="0.25">
      <c r="A80" s="185" t="s">
        <v>1042</v>
      </c>
      <c r="B80" s="186" t="s">
        <v>1036</v>
      </c>
      <c r="C80" s="187">
        <v>0.79311286652700008</v>
      </c>
      <c r="D80" s="187">
        <v>2.2425194322699999</v>
      </c>
    </row>
    <row r="81" spans="1:4" ht="27.75" customHeight="1" x14ac:dyDescent="0.25">
      <c r="A81" s="185" t="s">
        <v>1043</v>
      </c>
      <c r="B81" s="186" t="s">
        <v>1036</v>
      </c>
      <c r="C81" s="187">
        <v>1.2781397234599998</v>
      </c>
      <c r="D81" s="187">
        <v>2.8956749212599999</v>
      </c>
    </row>
    <row r="82" spans="1:4" ht="27.75" customHeight="1" x14ac:dyDescent="0.25">
      <c r="A82" s="185" t="s">
        <v>1044</v>
      </c>
      <c r="B82" s="186" t="s">
        <v>1036</v>
      </c>
      <c r="C82" s="187">
        <v>0.48475296669699997</v>
      </c>
      <c r="D82" s="187">
        <v>-4.8520029790200002E-2</v>
      </c>
    </row>
    <row r="83" spans="1:4" ht="27.75" customHeight="1" x14ac:dyDescent="0.25">
      <c r="A83" s="185" t="s">
        <v>1045</v>
      </c>
      <c r="B83" s="186" t="s">
        <v>1036</v>
      </c>
      <c r="C83" s="187">
        <v>1.95933554648</v>
      </c>
      <c r="D83" s="187">
        <v>1.4202893353199999</v>
      </c>
    </row>
    <row r="84" spans="1:4" ht="27.75" customHeight="1" x14ac:dyDescent="0.25">
      <c r="A84" s="185" t="s">
        <v>1046</v>
      </c>
      <c r="B84" s="186" t="s">
        <v>1036</v>
      </c>
      <c r="C84" s="187">
        <v>0.73716619397100003</v>
      </c>
      <c r="D84" s="187">
        <v>1.0016277149500001</v>
      </c>
    </row>
    <row r="85" spans="1:4" ht="27.75" customHeight="1" x14ac:dyDescent="0.25">
      <c r="A85" s="185" t="s">
        <v>1047</v>
      </c>
      <c r="B85" s="186" t="s">
        <v>1036</v>
      </c>
      <c r="C85" s="187">
        <v>-3.9298992358499998E-2</v>
      </c>
      <c r="D85" s="187">
        <v>-0.54389115780999997</v>
      </c>
    </row>
    <row r="86" spans="1:4" ht="27.75" customHeight="1" x14ac:dyDescent="0.25">
      <c r="A86" s="185" t="s">
        <v>1048</v>
      </c>
      <c r="B86" s="186" t="s">
        <v>1036</v>
      </c>
      <c r="C86" s="187">
        <v>0.52477866070200008</v>
      </c>
      <c r="D86" s="187">
        <v>1.1574648727399999</v>
      </c>
    </row>
    <row r="87" spans="1:4" ht="27.75" customHeight="1" x14ac:dyDescent="0.25">
      <c r="A87" s="185" t="s">
        <v>1049</v>
      </c>
      <c r="B87" s="186" t="s">
        <v>1036</v>
      </c>
      <c r="C87" s="187">
        <v>1.17272090579E-2</v>
      </c>
      <c r="D87" s="187">
        <v>5.7853998497500001</v>
      </c>
    </row>
    <row r="88" spans="1:4" ht="27.75" customHeight="1" x14ac:dyDescent="0.25">
      <c r="A88" s="185" t="s">
        <v>1050</v>
      </c>
      <c r="B88" s="186" t="s">
        <v>1036</v>
      </c>
      <c r="C88" s="187">
        <v>0.43925700192900002</v>
      </c>
      <c r="D88" s="187">
        <v>6.2090701616099997</v>
      </c>
    </row>
    <row r="89" spans="1:4" ht="27.75" customHeight="1" x14ac:dyDescent="0.25">
      <c r="A89" s="185" t="s">
        <v>1051</v>
      </c>
      <c r="B89" s="186" t="s">
        <v>1036</v>
      </c>
      <c r="C89" s="187">
        <v>0.40905274993199997</v>
      </c>
      <c r="D89" s="187">
        <v>1.59330409053</v>
      </c>
    </row>
    <row r="90" spans="1:4" ht="27.75" customHeight="1" x14ac:dyDescent="0.25">
      <c r="A90" s="185" t="s">
        <v>1052</v>
      </c>
      <c r="B90" s="186" t="s">
        <v>1036</v>
      </c>
      <c r="C90" s="187">
        <v>0.11236252634500001</v>
      </c>
      <c r="D90" s="187">
        <v>0.70132394814900001</v>
      </c>
    </row>
    <row r="91" spans="1:4" ht="27.75" customHeight="1" x14ac:dyDescent="0.25">
      <c r="A91" s="185" t="s">
        <v>1053</v>
      </c>
      <c r="B91" s="186" t="s">
        <v>1036</v>
      </c>
      <c r="C91" s="187">
        <v>0.16169400921799998</v>
      </c>
      <c r="D91" s="187">
        <v>1.33827598625</v>
      </c>
    </row>
    <row r="92" spans="1:4" ht="27.75" customHeight="1" x14ac:dyDescent="0.25">
      <c r="A92" s="185" t="s">
        <v>1054</v>
      </c>
      <c r="B92" s="186" t="s">
        <v>1036</v>
      </c>
      <c r="C92" s="187">
        <v>1.63449011297</v>
      </c>
      <c r="D92" s="187">
        <v>5.1280531874499999</v>
      </c>
    </row>
    <row r="93" spans="1:4" ht="27.75" customHeight="1" x14ac:dyDescent="0.25">
      <c r="A93" s="185" t="s">
        <v>1055</v>
      </c>
      <c r="B93" s="186" t="s">
        <v>1036</v>
      </c>
      <c r="C93" s="187">
        <v>3.07863129247E-2</v>
      </c>
      <c r="D93" s="187">
        <v>2.8545834933999998</v>
      </c>
    </row>
    <row r="94" spans="1:4" ht="27.75" customHeight="1" x14ac:dyDescent="0.25">
      <c r="A94" s="185" t="s">
        <v>1056</v>
      </c>
      <c r="B94" s="186" t="s">
        <v>1036</v>
      </c>
      <c r="C94" s="187">
        <v>1.5689032661000002</v>
      </c>
      <c r="D94" s="187">
        <v>1.4948423127700001</v>
      </c>
    </row>
    <row r="95" spans="1:4" ht="27.75" customHeight="1" x14ac:dyDescent="0.25">
      <c r="A95" s="185" t="s">
        <v>1057</v>
      </c>
      <c r="B95" s="186" t="s">
        <v>1036</v>
      </c>
      <c r="C95" s="187">
        <v>0.12633194437199999</v>
      </c>
      <c r="D95" s="187">
        <v>0.45372875698500004</v>
      </c>
    </row>
    <row r="96" spans="1:4" ht="27.75" customHeight="1" x14ac:dyDescent="0.25">
      <c r="A96" s="185" t="s">
        <v>1058</v>
      </c>
      <c r="B96" s="186" t="s">
        <v>1036</v>
      </c>
      <c r="C96" s="187">
        <v>0.31137826210499997</v>
      </c>
      <c r="D96" s="187">
        <v>1.1763537396700001</v>
      </c>
    </row>
    <row r="97" spans="1:4" ht="27.75" customHeight="1" x14ac:dyDescent="0.25">
      <c r="A97" s="185" t="s">
        <v>1059</v>
      </c>
      <c r="B97" s="186" t="s">
        <v>1036</v>
      </c>
      <c r="C97" s="187">
        <v>0.492013296765</v>
      </c>
      <c r="D97" s="187">
        <v>1.8655525806600002</v>
      </c>
    </row>
    <row r="98" spans="1:4" ht="27.75" customHeight="1" x14ac:dyDescent="0.25">
      <c r="A98" s="185" t="s">
        <v>1060</v>
      </c>
      <c r="B98" s="186" t="s">
        <v>1036</v>
      </c>
      <c r="C98" s="187">
        <v>0.65762455310099999</v>
      </c>
      <c r="D98" s="187">
        <v>1.3356915702599998</v>
      </c>
    </row>
    <row r="99" spans="1:4" ht="27.75" customHeight="1" x14ac:dyDescent="0.25">
      <c r="A99" s="185" t="s">
        <v>1061</v>
      </c>
      <c r="B99" s="186" t="s">
        <v>1036</v>
      </c>
      <c r="C99" s="187">
        <v>2.9821518900599999</v>
      </c>
      <c r="D99" s="187">
        <v>2.7978495902999998</v>
      </c>
    </row>
    <row r="100" spans="1:4" ht="27.75" customHeight="1" x14ac:dyDescent="0.25">
      <c r="A100" s="185" t="s">
        <v>1062</v>
      </c>
      <c r="B100" s="186" t="s">
        <v>1036</v>
      </c>
      <c r="C100" s="187">
        <v>0.124736947047</v>
      </c>
      <c r="D100" s="187">
        <v>-0.13980583929500001</v>
      </c>
    </row>
    <row r="101" spans="1:4" ht="27.75" customHeight="1" x14ac:dyDescent="0.25">
      <c r="A101" s="185" t="s">
        <v>1063</v>
      </c>
      <c r="B101" s="186" t="s">
        <v>1036</v>
      </c>
      <c r="C101" s="187">
        <v>3.1257762338799996E-2</v>
      </c>
      <c r="D101" s="187">
        <v>3.6998628574899999</v>
      </c>
    </row>
    <row r="102" spans="1:4" ht="27.75" customHeight="1" x14ac:dyDescent="0.25">
      <c r="A102" s="185" t="s">
        <v>1064</v>
      </c>
      <c r="B102" s="186" t="s">
        <v>1036</v>
      </c>
      <c r="C102" s="187">
        <v>0</v>
      </c>
      <c r="D102" s="187">
        <v>2.67981965331</v>
      </c>
    </row>
    <row r="103" spans="1:4" ht="27.75" customHeight="1" x14ac:dyDescent="0.25">
      <c r="A103" s="185" t="s">
        <v>1065</v>
      </c>
      <c r="B103" s="186" t="s">
        <v>1036</v>
      </c>
      <c r="C103" s="187">
        <v>1.96499351763</v>
      </c>
      <c r="D103" s="187">
        <v>3.0564296882200002</v>
      </c>
    </row>
    <row r="104" spans="1:4" ht="27.75" customHeight="1" x14ac:dyDescent="0.25">
      <c r="A104" s="185" t="s">
        <v>1066</v>
      </c>
      <c r="B104" s="186" t="s">
        <v>1036</v>
      </c>
      <c r="C104" s="187">
        <v>0.41837552779800002</v>
      </c>
      <c r="D104" s="187">
        <v>0.705204009006</v>
      </c>
    </row>
    <row r="105" spans="1:4" ht="27.75" customHeight="1" x14ac:dyDescent="0.25">
      <c r="A105" s="185" t="s">
        <v>1067</v>
      </c>
      <c r="B105" s="186" t="s">
        <v>1036</v>
      </c>
      <c r="C105" s="187">
        <v>0.32167122926800001</v>
      </c>
      <c r="D105" s="187">
        <v>1.30157767151</v>
      </c>
    </row>
    <row r="106" spans="1:4" ht="27.75" customHeight="1" x14ac:dyDescent="0.25">
      <c r="A106" s="185" t="s">
        <v>1068</v>
      </c>
      <c r="B106" s="186" t="s">
        <v>1036</v>
      </c>
      <c r="C106" s="187">
        <v>0.92918747162299997</v>
      </c>
      <c r="D106" s="187">
        <v>0.84678125942500004</v>
      </c>
    </row>
    <row r="107" spans="1:4" ht="27.75" customHeight="1" x14ac:dyDescent="0.25">
      <c r="A107" s="185" t="s">
        <v>1069</v>
      </c>
      <c r="B107" s="186" t="s">
        <v>1036</v>
      </c>
      <c r="C107" s="187">
        <v>0.41040188031000002</v>
      </c>
      <c r="D107" s="187">
        <v>0.69175626061699991</v>
      </c>
    </row>
    <row r="108" spans="1:4" ht="27.75" customHeight="1" x14ac:dyDescent="0.25">
      <c r="A108" s="185" t="s">
        <v>1070</v>
      </c>
      <c r="B108" s="186" t="s">
        <v>1036</v>
      </c>
      <c r="C108" s="187">
        <v>0.41033200231400002</v>
      </c>
      <c r="D108" s="187">
        <v>0.69163845922099998</v>
      </c>
    </row>
    <row r="109" spans="1:4" ht="27.75" customHeight="1" x14ac:dyDescent="0.25">
      <c r="A109" s="185" t="s">
        <v>1071</v>
      </c>
      <c r="B109" s="186" t="s">
        <v>1036</v>
      </c>
      <c r="C109" s="187">
        <v>0.86519151005399997</v>
      </c>
      <c r="D109" s="187">
        <v>1.6314366330900001</v>
      </c>
    </row>
    <row r="110" spans="1:4" ht="27.75" customHeight="1" x14ac:dyDescent="0.25">
      <c r="A110" s="185" t="s">
        <v>1072</v>
      </c>
      <c r="B110" s="186" t="s">
        <v>1036</v>
      </c>
      <c r="C110" s="187">
        <v>0.39895944971699998</v>
      </c>
      <c r="D110" s="187">
        <v>1.1355273263399999</v>
      </c>
    </row>
    <row r="111" spans="1:4" ht="27.75" customHeight="1" x14ac:dyDescent="0.25">
      <c r="A111" s="185" t="s">
        <v>1073</v>
      </c>
      <c r="B111" s="186" t="s">
        <v>1036</v>
      </c>
      <c r="C111" s="187">
        <v>0.36950646196199999</v>
      </c>
      <c r="D111" s="187">
        <v>1.1452500226100002</v>
      </c>
    </row>
    <row r="112" spans="1:4" ht="27.75" customHeight="1" x14ac:dyDescent="0.25">
      <c r="A112" s="185" t="s">
        <v>1074</v>
      </c>
      <c r="B112" s="186" t="s">
        <v>1036</v>
      </c>
      <c r="C112" s="187">
        <v>1.11634617861</v>
      </c>
      <c r="D112" s="187">
        <v>6.0653797956500002</v>
      </c>
    </row>
    <row r="113" spans="1:4" ht="27.75" customHeight="1" x14ac:dyDescent="0.25">
      <c r="A113" s="185" t="s">
        <v>1075</v>
      </c>
      <c r="B113" s="186" t="s">
        <v>1036</v>
      </c>
      <c r="C113" s="187">
        <v>1.30005011633</v>
      </c>
      <c r="D113" s="187">
        <v>5.8725674384299997E-4</v>
      </c>
    </row>
    <row r="114" spans="1:4" ht="27.75" customHeight="1" x14ac:dyDescent="0.25">
      <c r="A114" s="185" t="s">
        <v>1076</v>
      </c>
      <c r="B114" s="186" t="s">
        <v>1036</v>
      </c>
      <c r="C114" s="187">
        <v>0.28705025174600002</v>
      </c>
      <c r="D114" s="187">
        <v>5.54820730455</v>
      </c>
    </row>
    <row r="115" spans="1:4" ht="27.75" customHeight="1" x14ac:dyDescent="0.25">
      <c r="A115" s="185" t="s">
        <v>1077</v>
      </c>
      <c r="B115" s="186" t="s">
        <v>1036</v>
      </c>
      <c r="C115" s="187">
        <v>0.43603965627999997</v>
      </c>
      <c r="D115" s="187">
        <v>-0.255020551298</v>
      </c>
    </row>
    <row r="116" spans="1:4" ht="27.75" customHeight="1" x14ac:dyDescent="0.25">
      <c r="A116" s="185" t="s">
        <v>1078</v>
      </c>
      <c r="B116" s="186" t="s">
        <v>1036</v>
      </c>
      <c r="C116" s="187">
        <v>0.508985130723</v>
      </c>
      <c r="D116" s="187">
        <v>5.3099835672999998</v>
      </c>
    </row>
    <row r="117" spans="1:4" ht="27.75" customHeight="1" x14ac:dyDescent="0.25">
      <c r="A117" s="185" t="s">
        <v>1079</v>
      </c>
      <c r="B117" s="186" t="s">
        <v>1036</v>
      </c>
      <c r="C117" s="187">
        <v>0.118334835517</v>
      </c>
      <c r="D117" s="187">
        <v>6.8679335469799998</v>
      </c>
    </row>
    <row r="118" spans="1:4" ht="27.75" customHeight="1" x14ac:dyDescent="0.25">
      <c r="A118" s="185" t="s">
        <v>1080</v>
      </c>
      <c r="B118" s="186" t="s">
        <v>1036</v>
      </c>
      <c r="C118" s="187">
        <v>0.131602509024</v>
      </c>
      <c r="D118" s="187">
        <v>6.5063560235400004</v>
      </c>
    </row>
    <row r="119" spans="1:4" ht="27.75" customHeight="1" x14ac:dyDescent="0.25">
      <c r="A119" s="185" t="s">
        <v>1081</v>
      </c>
      <c r="B119" s="186" t="s">
        <v>1036</v>
      </c>
      <c r="C119" s="187">
        <v>1.41536294459</v>
      </c>
      <c r="D119" s="187">
        <v>7.0054128742500001</v>
      </c>
    </row>
    <row r="120" spans="1:4" ht="27.75" customHeight="1" x14ac:dyDescent="0.25">
      <c r="A120" s="185" t="s">
        <v>1082</v>
      </c>
      <c r="B120" s="186" t="s">
        <v>1036</v>
      </c>
      <c r="C120" s="187">
        <v>8.9233527323299991E-2</v>
      </c>
      <c r="D120" s="187">
        <v>1.22389941228</v>
      </c>
    </row>
    <row r="121" spans="1:4" ht="27.75" customHeight="1" x14ac:dyDescent="0.25">
      <c r="A121" s="185" t="s">
        <v>1083</v>
      </c>
      <c r="B121" s="186" t="s">
        <v>1036</v>
      </c>
      <c r="C121" s="187">
        <v>1.2858155199499999</v>
      </c>
      <c r="D121" s="187">
        <v>6.3727872081500001</v>
      </c>
    </row>
    <row r="122" spans="1:4" ht="27.75" customHeight="1" x14ac:dyDescent="0.25">
      <c r="A122" s="185" t="s">
        <v>1084</v>
      </c>
      <c r="B122" s="186" t="s">
        <v>1085</v>
      </c>
      <c r="C122" s="187">
        <v>1.6011293791400001</v>
      </c>
      <c r="D122" s="187">
        <v>7.1699479393599996E-2</v>
      </c>
    </row>
    <row r="123" spans="1:4" ht="27.75" customHeight="1" x14ac:dyDescent="0.25">
      <c r="A123" s="185" t="s">
        <v>1086</v>
      </c>
      <c r="B123" s="186" t="s">
        <v>1085</v>
      </c>
      <c r="C123" s="187">
        <v>0.99953371521599998</v>
      </c>
      <c r="D123" s="187">
        <v>2.1908970398800003</v>
      </c>
    </row>
    <row r="124" spans="1:4" ht="27.75" customHeight="1" x14ac:dyDescent="0.25">
      <c r="A124" s="185" t="s">
        <v>1087</v>
      </c>
      <c r="B124" s="186" t="s">
        <v>1085</v>
      </c>
      <c r="C124" s="187">
        <v>0.89652302501600001</v>
      </c>
      <c r="D124" s="187">
        <v>5.8824599725199995</v>
      </c>
    </row>
    <row r="125" spans="1:4" ht="27.75" customHeight="1" x14ac:dyDescent="0.25">
      <c r="A125" s="185" t="s">
        <v>1088</v>
      </c>
      <c r="B125" s="186" t="s">
        <v>1085</v>
      </c>
      <c r="C125" s="187">
        <v>0.220896369722</v>
      </c>
      <c r="D125" s="187">
        <v>3.7202533625699998</v>
      </c>
    </row>
    <row r="126" spans="1:4" ht="27.75" customHeight="1" x14ac:dyDescent="0.25">
      <c r="A126" s="185" t="s">
        <v>1089</v>
      </c>
      <c r="B126" s="186" t="s">
        <v>1085</v>
      </c>
      <c r="C126" s="187">
        <v>0.88927065556499996</v>
      </c>
      <c r="D126" s="187">
        <v>1.29222551869</v>
      </c>
    </row>
    <row r="127" spans="1:4" ht="27.75" customHeight="1" x14ac:dyDescent="0.25">
      <c r="A127" s="185" t="s">
        <v>1090</v>
      </c>
      <c r="B127" s="186" t="s">
        <v>1085</v>
      </c>
      <c r="C127" s="187">
        <v>0.27762594103100002</v>
      </c>
      <c r="D127" s="187">
        <v>0.54385408674400004</v>
      </c>
    </row>
    <row r="128" spans="1:4" ht="27.75" customHeight="1" x14ac:dyDescent="0.25">
      <c r="A128" s="185" t="s">
        <v>1091</v>
      </c>
      <c r="B128" s="186" t="s">
        <v>1085</v>
      </c>
      <c r="C128" s="187">
        <v>0.62111717872099992</v>
      </c>
      <c r="D128" s="187">
        <v>0.24780853087400001</v>
      </c>
    </row>
    <row r="129" spans="1:4" ht="27.75" customHeight="1" x14ac:dyDescent="0.25">
      <c r="A129" s="185" t="s">
        <v>1092</v>
      </c>
      <c r="B129" s="186" t="s">
        <v>1085</v>
      </c>
      <c r="C129" s="187">
        <v>1.0967764365600001</v>
      </c>
      <c r="D129" s="187">
        <v>1.5749449921600001</v>
      </c>
    </row>
    <row r="130" spans="1:4" ht="27.75" customHeight="1" x14ac:dyDescent="0.25">
      <c r="A130" s="185" t="s">
        <v>1093</v>
      </c>
      <c r="B130" s="186" t="s">
        <v>1085</v>
      </c>
      <c r="C130" s="187">
        <v>0.486951158587</v>
      </c>
      <c r="D130" s="187">
        <v>1.5658423979</v>
      </c>
    </row>
    <row r="131" spans="1:4" ht="27.75" customHeight="1" x14ac:dyDescent="0.25">
      <c r="A131" s="185" t="s">
        <v>1094</v>
      </c>
      <c r="B131" s="186" t="s">
        <v>1085</v>
      </c>
      <c r="C131" s="187">
        <v>0.18153326738100001</v>
      </c>
      <c r="D131" s="187">
        <v>3.1806293638400001</v>
      </c>
    </row>
    <row r="132" spans="1:4" ht="27.75" customHeight="1" x14ac:dyDescent="0.25">
      <c r="A132" s="185" t="s">
        <v>1095</v>
      </c>
      <c r="B132" s="186" t="s">
        <v>1085</v>
      </c>
      <c r="C132" s="187">
        <v>0.97968869686899995</v>
      </c>
      <c r="D132" s="187">
        <v>3.3825589303299997</v>
      </c>
    </row>
    <row r="133" spans="1:4" ht="27.75" customHeight="1" x14ac:dyDescent="0.25">
      <c r="A133" s="185" t="s">
        <v>1096</v>
      </c>
      <c r="B133" s="186" t="s">
        <v>1085</v>
      </c>
      <c r="C133" s="187">
        <v>2.9406069694299999E-2</v>
      </c>
      <c r="D133" s="187">
        <v>0.84797557683199998</v>
      </c>
    </row>
    <row r="134" spans="1:4" ht="27.75" customHeight="1" x14ac:dyDescent="0.25">
      <c r="A134" s="185" t="s">
        <v>1097</v>
      </c>
      <c r="B134" s="186" t="s">
        <v>1085</v>
      </c>
      <c r="C134" s="187">
        <v>4.5122989494699998E-2</v>
      </c>
      <c r="D134" s="187">
        <v>0.41718160819299999</v>
      </c>
    </row>
    <row r="135" spans="1:4" ht="27.75" customHeight="1" x14ac:dyDescent="0.25">
      <c r="A135" s="185" t="s">
        <v>1098</v>
      </c>
      <c r="B135" s="186" t="s">
        <v>1085</v>
      </c>
      <c r="C135" s="187">
        <v>0.40418882032800002</v>
      </c>
      <c r="D135" s="187">
        <v>4.9820583746000002</v>
      </c>
    </row>
    <row r="136" spans="1:4" ht="27.75" customHeight="1" x14ac:dyDescent="0.25">
      <c r="A136" s="185" t="s">
        <v>1099</v>
      </c>
      <c r="B136" s="186" t="s">
        <v>1085</v>
      </c>
      <c r="C136" s="187">
        <v>0.35368870626100002</v>
      </c>
      <c r="D136" s="187">
        <v>4.7074811751799999</v>
      </c>
    </row>
    <row r="137" spans="1:4" ht="27.75" customHeight="1" x14ac:dyDescent="0.25">
      <c r="A137" s="185" t="s">
        <v>1100</v>
      </c>
      <c r="B137" s="186" t="s">
        <v>1085</v>
      </c>
      <c r="C137" s="187">
        <v>0.25449266083099997</v>
      </c>
      <c r="D137" s="187">
        <v>8.1488282911799992</v>
      </c>
    </row>
    <row r="138" spans="1:4" ht="27.75" customHeight="1" x14ac:dyDescent="0.25">
      <c r="A138" s="185" t="s">
        <v>1101</v>
      </c>
      <c r="B138" s="186" t="s">
        <v>1085</v>
      </c>
      <c r="C138" s="187">
        <v>0.926292151033</v>
      </c>
      <c r="D138" s="187">
        <v>2.4379880406900001</v>
      </c>
    </row>
    <row r="139" spans="1:4" ht="27.75" customHeight="1" x14ac:dyDescent="0.25">
      <c r="A139" s="185" t="s">
        <v>1102</v>
      </c>
      <c r="B139" s="186" t="s">
        <v>1085</v>
      </c>
      <c r="C139" s="187">
        <v>0.61688461557200003</v>
      </c>
      <c r="D139" s="187">
        <v>4.5910867206599999</v>
      </c>
    </row>
    <row r="140" spans="1:4" ht="27.75" customHeight="1" x14ac:dyDescent="0.25">
      <c r="A140" s="185" t="s">
        <v>1103</v>
      </c>
      <c r="B140" s="186" t="s">
        <v>1085</v>
      </c>
      <c r="C140" s="187">
        <v>0.620658701742</v>
      </c>
      <c r="D140" s="187">
        <v>0.90791511955399995</v>
      </c>
    </row>
    <row r="141" spans="1:4" ht="27.75" customHeight="1" x14ac:dyDescent="0.25">
      <c r="A141" s="185" t="s">
        <v>1104</v>
      </c>
      <c r="B141" s="186" t="s">
        <v>1085</v>
      </c>
      <c r="C141" s="187">
        <v>0.230218783028</v>
      </c>
      <c r="D141" s="187">
        <v>3.4836919052799997</v>
      </c>
    </row>
    <row r="142" spans="1:4" ht="27.75" customHeight="1" x14ac:dyDescent="0.25">
      <c r="A142" s="185" t="s">
        <v>1105</v>
      </c>
      <c r="B142" s="186" t="s">
        <v>1085</v>
      </c>
      <c r="C142" s="187">
        <v>0.37698842719499998</v>
      </c>
      <c r="D142" s="187">
        <v>0.68493483836799995</v>
      </c>
    </row>
    <row r="143" spans="1:4" ht="27.75" customHeight="1" x14ac:dyDescent="0.25">
      <c r="A143" s="185" t="s">
        <v>1106</v>
      </c>
      <c r="B143" s="186" t="s">
        <v>1085</v>
      </c>
      <c r="C143" s="187">
        <v>0.17987691674800002</v>
      </c>
      <c r="D143" s="187">
        <v>4.4563036689399995</v>
      </c>
    </row>
    <row r="144" spans="1:4" ht="27.75" customHeight="1" x14ac:dyDescent="0.25">
      <c r="A144" s="185" t="s">
        <v>1107</v>
      </c>
      <c r="B144" s="186" t="s">
        <v>1085</v>
      </c>
      <c r="C144" s="187">
        <v>0.420024253249</v>
      </c>
      <c r="D144" s="187">
        <v>6.5677799865099997</v>
      </c>
    </row>
    <row r="145" spans="1:4" ht="27.75" customHeight="1" x14ac:dyDescent="0.25">
      <c r="A145" s="185" t="s">
        <v>1108</v>
      </c>
      <c r="B145" s="186" t="s">
        <v>1085</v>
      </c>
      <c r="C145" s="187">
        <v>0.42002736443700001</v>
      </c>
      <c r="D145" s="187">
        <v>6.5678248101800003</v>
      </c>
    </row>
    <row r="146" spans="1:4" ht="27.75" customHeight="1" x14ac:dyDescent="0.25">
      <c r="A146" s="185" t="s">
        <v>1109</v>
      </c>
      <c r="B146" s="186" t="s">
        <v>1085</v>
      </c>
      <c r="C146" s="187">
        <v>1.6492316060900001</v>
      </c>
      <c r="D146" s="187">
        <v>7.2337847790499996</v>
      </c>
    </row>
    <row r="147" spans="1:4" ht="27.75" customHeight="1" x14ac:dyDescent="0.25">
      <c r="A147" s="185" t="s">
        <v>1110</v>
      </c>
      <c r="B147" s="186" t="s">
        <v>1085</v>
      </c>
      <c r="C147" s="187">
        <v>1.6492316060900001</v>
      </c>
      <c r="D147" s="187">
        <v>7.2337847790499996</v>
      </c>
    </row>
    <row r="148" spans="1:4" ht="27.75" customHeight="1" x14ac:dyDescent="0.25">
      <c r="A148" s="185" t="s">
        <v>1111</v>
      </c>
      <c r="B148" s="186" t="s">
        <v>1085</v>
      </c>
      <c r="C148" s="187">
        <v>-0.134164938141</v>
      </c>
      <c r="D148" s="187">
        <v>4.5905445289199998</v>
      </c>
    </row>
    <row r="149" spans="1:4" ht="27.75" customHeight="1" x14ac:dyDescent="0.25">
      <c r="A149" s="185" t="s">
        <v>1112</v>
      </c>
      <c r="B149" s="186" t="s">
        <v>1085</v>
      </c>
      <c r="C149" s="187">
        <v>0.47549912625899998</v>
      </c>
      <c r="D149" s="187">
        <v>1.1196498741000001</v>
      </c>
    </row>
    <row r="150" spans="1:4" ht="27.75" customHeight="1" x14ac:dyDescent="0.25">
      <c r="A150" s="185" t="s">
        <v>1113</v>
      </c>
      <c r="B150" s="186" t="s">
        <v>1114</v>
      </c>
      <c r="C150" s="187">
        <v>-1.1698388420500001</v>
      </c>
      <c r="D150" s="187">
        <v>0</v>
      </c>
    </row>
    <row r="151" spans="1:4" ht="27.75" customHeight="1" x14ac:dyDescent="0.25">
      <c r="A151" s="185" t="s">
        <v>1115</v>
      </c>
      <c r="B151" s="186" t="s">
        <v>1114</v>
      </c>
      <c r="C151" s="187">
        <v>-1.1689578379500001</v>
      </c>
      <c r="D151" s="187">
        <v>0</v>
      </c>
    </row>
    <row r="152" spans="1:4" ht="27.75" customHeight="1" x14ac:dyDescent="0.25">
      <c r="A152" s="185" t="s">
        <v>1116</v>
      </c>
      <c r="B152" s="186" t="s">
        <v>1114</v>
      </c>
      <c r="C152" s="187">
        <v>0</v>
      </c>
      <c r="D152" s="187">
        <v>0</v>
      </c>
    </row>
    <row r="153" spans="1:4" ht="27.75" customHeight="1" x14ac:dyDescent="0.25">
      <c r="A153" s="185" t="s">
        <v>1117</v>
      </c>
      <c r="B153" s="186" t="s">
        <v>1114</v>
      </c>
      <c r="C153" s="187">
        <v>0</v>
      </c>
      <c r="D153" s="187">
        <v>0</v>
      </c>
    </row>
    <row r="154" spans="1:4" ht="27.75" customHeight="1" x14ac:dyDescent="0.25">
      <c r="A154" s="185" t="s">
        <v>1118</v>
      </c>
      <c r="B154" s="186" t="s">
        <v>1114</v>
      </c>
      <c r="C154" s="187">
        <v>0</v>
      </c>
      <c r="D154" s="187">
        <v>0</v>
      </c>
    </row>
    <row r="155" spans="1:4" ht="27.75" customHeight="1" x14ac:dyDescent="0.25">
      <c r="A155" s="185" t="s">
        <v>1119</v>
      </c>
      <c r="B155" s="186" t="s">
        <v>1114</v>
      </c>
      <c r="C155" s="187">
        <v>-1.1709716191199999</v>
      </c>
      <c r="D155" s="187">
        <v>0</v>
      </c>
    </row>
    <row r="156" spans="1:4" ht="27.75" customHeight="1" x14ac:dyDescent="0.25">
      <c r="A156" s="185" t="s">
        <v>1120</v>
      </c>
      <c r="B156" s="186" t="s">
        <v>1114</v>
      </c>
      <c r="C156" s="187">
        <v>-1.7797785052100001</v>
      </c>
      <c r="D156" s="187">
        <v>0</v>
      </c>
    </row>
    <row r="157" spans="1:4" ht="27.75" customHeight="1" x14ac:dyDescent="0.25">
      <c r="A157" s="185" t="s">
        <v>1121</v>
      </c>
      <c r="B157" s="186" t="s">
        <v>1114</v>
      </c>
      <c r="C157" s="187">
        <v>0</v>
      </c>
      <c r="D157" s="187">
        <v>0</v>
      </c>
    </row>
    <row r="158" spans="1:4" ht="27.75" customHeight="1" x14ac:dyDescent="0.25">
      <c r="A158" s="185" t="s">
        <v>1122</v>
      </c>
      <c r="B158" s="186" t="s">
        <v>1114</v>
      </c>
      <c r="C158" s="187">
        <v>-1.7816043829200001</v>
      </c>
      <c r="D158" s="187">
        <v>0</v>
      </c>
    </row>
    <row r="159" spans="1:4" ht="27.75" customHeight="1" x14ac:dyDescent="0.25">
      <c r="A159" s="185" t="s">
        <v>1123</v>
      </c>
      <c r="B159" s="186" t="s">
        <v>1114</v>
      </c>
      <c r="C159" s="187">
        <v>0.34434278653299999</v>
      </c>
      <c r="D159" s="187">
        <v>3.1812869529599997E-3</v>
      </c>
    </row>
    <row r="160" spans="1:4" ht="27.75" customHeight="1" x14ac:dyDescent="0.25">
      <c r="A160" s="185" t="s">
        <v>1124</v>
      </c>
      <c r="B160" s="186" t="s">
        <v>1114</v>
      </c>
      <c r="C160" s="187">
        <v>0</v>
      </c>
      <c r="D160" s="187">
        <v>0</v>
      </c>
    </row>
    <row r="161" spans="1:4" ht="27.75" customHeight="1" x14ac:dyDescent="0.25">
      <c r="A161" s="185" t="s">
        <v>1125</v>
      </c>
      <c r="B161" s="186" t="s">
        <v>1114</v>
      </c>
      <c r="C161" s="187">
        <v>-1.77840902849</v>
      </c>
      <c r="D161" s="187">
        <v>0</v>
      </c>
    </row>
    <row r="162" spans="1:4" ht="27.75" customHeight="1" x14ac:dyDescent="0.25">
      <c r="A162" s="185" t="s">
        <v>1126</v>
      </c>
      <c r="B162" s="186" t="s">
        <v>1114</v>
      </c>
      <c r="C162" s="187">
        <v>0.361338284106</v>
      </c>
      <c r="D162" s="187">
        <v>-0.87372766924099998</v>
      </c>
    </row>
    <row r="163" spans="1:4" ht="27.75" customHeight="1" x14ac:dyDescent="0.25">
      <c r="A163" s="185" t="s">
        <v>1127</v>
      </c>
      <c r="B163" s="186" t="s">
        <v>1114</v>
      </c>
      <c r="C163" s="187">
        <v>3.6869515676999998E-3</v>
      </c>
      <c r="D163" s="187">
        <v>-0.85648058870800003</v>
      </c>
    </row>
    <row r="164" spans="1:4" ht="27.75" customHeight="1" x14ac:dyDescent="0.25">
      <c r="A164" s="185" t="s">
        <v>1128</v>
      </c>
      <c r="B164" s="186" t="s">
        <v>1129</v>
      </c>
      <c r="C164" s="187">
        <v>0.66082221844900002</v>
      </c>
      <c r="D164" s="187">
        <v>3.08478241269E-2</v>
      </c>
    </row>
    <row r="165" spans="1:4" ht="27.75" customHeight="1" x14ac:dyDescent="0.25">
      <c r="A165" s="185" t="s">
        <v>1130</v>
      </c>
      <c r="B165" s="186" t="s">
        <v>1129</v>
      </c>
      <c r="C165" s="187">
        <v>1.0444471475299999</v>
      </c>
      <c r="D165" s="187">
        <v>1.4098891392000001</v>
      </c>
    </row>
    <row r="166" spans="1:4" ht="27.75" customHeight="1" x14ac:dyDescent="0.25">
      <c r="A166" s="185" t="s">
        <v>1131</v>
      </c>
      <c r="B166" s="186" t="s">
        <v>1129</v>
      </c>
      <c r="C166" s="187">
        <v>6.0734288873399996E-2</v>
      </c>
      <c r="D166" s="187">
        <v>2.4316562357799998</v>
      </c>
    </row>
    <row r="167" spans="1:4" ht="27.75" customHeight="1" x14ac:dyDescent="0.25">
      <c r="A167" s="185" t="s">
        <v>1132</v>
      </c>
      <c r="B167" s="186" t="s">
        <v>1129</v>
      </c>
      <c r="C167" s="187">
        <v>1.55053623498</v>
      </c>
      <c r="D167" s="187">
        <v>3.9202541756499998</v>
      </c>
    </row>
    <row r="168" spans="1:4" ht="27.75" customHeight="1" x14ac:dyDescent="0.25">
      <c r="A168" s="185" t="s">
        <v>1133</v>
      </c>
      <c r="B168" s="186" t="s">
        <v>1129</v>
      </c>
      <c r="C168" s="187">
        <v>0.191913402727</v>
      </c>
      <c r="D168" s="187">
        <v>2.6821536430199999</v>
      </c>
    </row>
    <row r="169" spans="1:4" ht="27.75" customHeight="1" x14ac:dyDescent="0.25">
      <c r="A169" s="185" t="s">
        <v>1134</v>
      </c>
      <c r="B169" s="186" t="s">
        <v>1129</v>
      </c>
      <c r="C169" s="187">
        <v>2.2174754487000001</v>
      </c>
      <c r="D169" s="187">
        <v>3.1310225537000003</v>
      </c>
    </row>
    <row r="170" spans="1:4" ht="27.75" customHeight="1" x14ac:dyDescent="0.25">
      <c r="A170" s="185" t="s">
        <v>1135</v>
      </c>
      <c r="B170" s="186" t="s">
        <v>1129</v>
      </c>
      <c r="C170" s="187">
        <v>0</v>
      </c>
      <c r="D170" s="187">
        <v>1.27505491326</v>
      </c>
    </row>
    <row r="171" spans="1:4" ht="27.75" customHeight="1" x14ac:dyDescent="0.25">
      <c r="A171" s="185" t="s">
        <v>1136</v>
      </c>
      <c r="B171" s="186" t="s">
        <v>1129</v>
      </c>
      <c r="C171" s="187">
        <v>0.33422260385999997</v>
      </c>
      <c r="D171" s="187">
        <v>1.8658173581699999</v>
      </c>
    </row>
    <row r="172" spans="1:4" ht="27.75" customHeight="1" x14ac:dyDescent="0.25">
      <c r="A172" s="185" t="s">
        <v>1137</v>
      </c>
      <c r="B172" s="186" t="s">
        <v>1129</v>
      </c>
      <c r="C172" s="187">
        <v>0</v>
      </c>
      <c r="D172" s="187">
        <v>2.9275592506299999</v>
      </c>
    </row>
    <row r="173" spans="1:4" ht="27.75" customHeight="1" x14ac:dyDescent="0.25">
      <c r="A173" s="185" t="s">
        <v>1138</v>
      </c>
      <c r="B173" s="186" t="s">
        <v>1129</v>
      </c>
      <c r="C173" s="187">
        <v>2.3197717442700001</v>
      </c>
      <c r="D173" s="187">
        <v>1.8340419270399999</v>
      </c>
    </row>
    <row r="174" spans="1:4" ht="27.75" customHeight="1" x14ac:dyDescent="0.25">
      <c r="A174" s="185" t="s">
        <v>1139</v>
      </c>
      <c r="B174" s="186" t="s">
        <v>1129</v>
      </c>
      <c r="C174" s="187">
        <v>0.15663803323700001</v>
      </c>
      <c r="D174" s="187">
        <v>3.4797111618499996</v>
      </c>
    </row>
    <row r="175" spans="1:4" ht="27.75" customHeight="1" x14ac:dyDescent="0.25">
      <c r="A175" s="185" t="s">
        <v>1140</v>
      </c>
      <c r="B175" s="186" t="s">
        <v>1129</v>
      </c>
      <c r="C175" s="187">
        <v>2.8809377399400002</v>
      </c>
      <c r="D175" s="187">
        <v>4.2590410575700002</v>
      </c>
    </row>
    <row r="176" spans="1:4" ht="27.75" customHeight="1" x14ac:dyDescent="0.25">
      <c r="A176" s="185" t="s">
        <v>1141</v>
      </c>
      <c r="B176" s="186" t="s">
        <v>1129</v>
      </c>
      <c r="C176" s="187">
        <v>0.19002373646600001</v>
      </c>
      <c r="D176" s="187">
        <v>0.66570306270500001</v>
      </c>
    </row>
    <row r="177" spans="1:4" ht="27.75" customHeight="1" x14ac:dyDescent="0.25">
      <c r="A177" s="185" t="s">
        <v>1142</v>
      </c>
      <c r="B177" s="186" t="s">
        <v>1129</v>
      </c>
      <c r="C177" s="187">
        <v>0.42257503320599998</v>
      </c>
      <c r="D177" s="187">
        <v>1.78553669761</v>
      </c>
    </row>
    <row r="178" spans="1:4" ht="27.75" customHeight="1" x14ac:dyDescent="0.25">
      <c r="A178" s="185" t="s">
        <v>1143</v>
      </c>
      <c r="B178" s="186" t="s">
        <v>1129</v>
      </c>
      <c r="C178" s="187">
        <v>1.1034742789500001</v>
      </c>
      <c r="D178" s="187">
        <v>2.45521813057</v>
      </c>
    </row>
    <row r="179" spans="1:4" ht="27.75" customHeight="1" x14ac:dyDescent="0.25">
      <c r="A179" s="185" t="s">
        <v>1144</v>
      </c>
      <c r="B179" s="186" t="s">
        <v>1129</v>
      </c>
      <c r="C179" s="187">
        <v>0.36072427011399999</v>
      </c>
      <c r="D179" s="187">
        <v>1.6054633088400001</v>
      </c>
    </row>
    <row r="180" spans="1:4" ht="27.75" customHeight="1" x14ac:dyDescent="0.25">
      <c r="A180" s="185" t="s">
        <v>1145</v>
      </c>
      <c r="B180" s="186" t="s">
        <v>1129</v>
      </c>
      <c r="C180" s="187">
        <v>0.109987829875</v>
      </c>
      <c r="D180" s="187">
        <v>0.64659678752299998</v>
      </c>
    </row>
    <row r="181" spans="1:4" ht="27.75" customHeight="1" x14ac:dyDescent="0.25">
      <c r="A181" s="185" t="s">
        <v>1146</v>
      </c>
      <c r="B181" s="186" t="s">
        <v>1129</v>
      </c>
      <c r="C181" s="187">
        <v>0.126901315051</v>
      </c>
      <c r="D181" s="187">
        <v>1.26055644317</v>
      </c>
    </row>
    <row r="182" spans="1:4" ht="27.75" customHeight="1" x14ac:dyDescent="0.25">
      <c r="A182" s="185" t="s">
        <v>1147</v>
      </c>
      <c r="B182" s="186" t="s">
        <v>1148</v>
      </c>
      <c r="C182" s="187">
        <v>0</v>
      </c>
      <c r="D182" s="187">
        <v>0</v>
      </c>
    </row>
    <row r="183" spans="1:4" ht="27.75" customHeight="1" x14ac:dyDescent="0.25">
      <c r="A183" s="185" t="s">
        <v>1149</v>
      </c>
      <c r="B183" s="186" t="s">
        <v>1148</v>
      </c>
      <c r="C183" s="187">
        <v>0.110326887479</v>
      </c>
      <c r="D183" s="187">
        <v>2.6568898757400001</v>
      </c>
    </row>
    <row r="184" spans="1:4" ht="27.75" customHeight="1" x14ac:dyDescent="0.25">
      <c r="A184" s="185" t="s">
        <v>1150</v>
      </c>
      <c r="B184" s="186" t="s">
        <v>1148</v>
      </c>
      <c r="C184" s="187">
        <v>0.11029684322699999</v>
      </c>
      <c r="D184" s="187">
        <v>2.6565879087500002</v>
      </c>
    </row>
    <row r="185" spans="1:4" ht="27.75" customHeight="1" x14ac:dyDescent="0.25">
      <c r="A185" s="185" t="s">
        <v>1151</v>
      </c>
      <c r="B185" s="186" t="s">
        <v>1148</v>
      </c>
      <c r="C185" s="187">
        <v>0.24967717023399999</v>
      </c>
      <c r="D185" s="187">
        <v>1.3732792093699999</v>
      </c>
    </row>
    <row r="186" spans="1:4" ht="27.75" customHeight="1" x14ac:dyDescent="0.25">
      <c r="A186" s="185" t="s">
        <v>1152</v>
      </c>
      <c r="B186" s="186" t="s">
        <v>1148</v>
      </c>
      <c r="C186" s="187">
        <v>0.11613297164399999</v>
      </c>
      <c r="D186" s="187">
        <v>1.2384033809499999</v>
      </c>
    </row>
    <row r="187" spans="1:4" ht="27.75" customHeight="1" x14ac:dyDescent="0.25">
      <c r="A187" s="185" t="s">
        <v>1153</v>
      </c>
      <c r="B187" s="186" t="s">
        <v>1148</v>
      </c>
      <c r="C187" s="187">
        <v>0.20098590125400001</v>
      </c>
      <c r="D187" s="187">
        <v>4.1339275771199997</v>
      </c>
    </row>
    <row r="188" spans="1:4" ht="27.75" customHeight="1" x14ac:dyDescent="0.25">
      <c r="A188" s="185" t="s">
        <v>1154</v>
      </c>
      <c r="B188" s="186" t="s">
        <v>1148</v>
      </c>
      <c r="C188" s="187">
        <v>0.10517333578599999</v>
      </c>
      <c r="D188" s="187">
        <v>4.1025845585500003</v>
      </c>
    </row>
    <row r="189" spans="1:4" ht="27.75" customHeight="1" x14ac:dyDescent="0.25">
      <c r="A189" s="185" t="s">
        <v>1155</v>
      </c>
      <c r="B189" s="186" t="s">
        <v>1148</v>
      </c>
      <c r="C189" s="187">
        <v>0.83679082144299999</v>
      </c>
      <c r="D189" s="187">
        <v>1.35780589448</v>
      </c>
    </row>
    <row r="190" spans="1:4" ht="27.75" customHeight="1" x14ac:dyDescent="0.25">
      <c r="A190" s="185" t="s">
        <v>1156</v>
      </c>
      <c r="B190" s="186" t="s">
        <v>1148</v>
      </c>
      <c r="C190" s="187">
        <v>0.70197702524100003</v>
      </c>
      <c r="D190" s="187">
        <v>0.44295274430799997</v>
      </c>
    </row>
    <row r="191" spans="1:4" ht="27.75" customHeight="1" x14ac:dyDescent="0.25">
      <c r="A191" s="185" t="s">
        <v>1157</v>
      </c>
      <c r="B191" s="186" t="s">
        <v>1148</v>
      </c>
      <c r="C191" s="187">
        <v>0.42541095586799998</v>
      </c>
      <c r="D191" s="187">
        <v>1.2890724526900001</v>
      </c>
    </row>
    <row r="192" spans="1:4" ht="27.75" customHeight="1" x14ac:dyDescent="0.25">
      <c r="A192" s="185" t="s">
        <v>1158</v>
      </c>
      <c r="B192" s="186" t="s">
        <v>1148</v>
      </c>
      <c r="C192" s="187">
        <v>0.43180964471400002</v>
      </c>
      <c r="D192" s="187">
        <v>3.05688497484</v>
      </c>
    </row>
    <row r="193" spans="1:4" ht="27.75" customHeight="1" x14ac:dyDescent="0.25">
      <c r="A193" s="185" t="s">
        <v>1159</v>
      </c>
      <c r="B193" s="186" t="s">
        <v>1148</v>
      </c>
      <c r="C193" s="187">
        <v>1.4159092687899999</v>
      </c>
      <c r="D193" s="187">
        <v>0.70026540144499994</v>
      </c>
    </row>
    <row r="194" spans="1:4" ht="27.75" customHeight="1" x14ac:dyDescent="0.25">
      <c r="A194" s="185" t="s">
        <v>1160</v>
      </c>
      <c r="B194" s="186" t="s">
        <v>1148</v>
      </c>
      <c r="C194" s="187">
        <v>0.50202336157299998</v>
      </c>
      <c r="D194" s="187">
        <v>1.05397704337</v>
      </c>
    </row>
    <row r="195" spans="1:4" ht="27.75" customHeight="1" x14ac:dyDescent="0.25">
      <c r="A195" s="185" t="s">
        <v>1161</v>
      </c>
      <c r="B195" s="186" t="s">
        <v>1148</v>
      </c>
      <c r="C195" s="187">
        <v>0.31187647523500001</v>
      </c>
      <c r="D195" s="187">
        <v>1.0408158183</v>
      </c>
    </row>
    <row r="196" spans="1:4" ht="27.75" customHeight="1" x14ac:dyDescent="0.25">
      <c r="A196" s="185" t="s">
        <v>1162</v>
      </c>
      <c r="B196" s="186" t="s">
        <v>1148</v>
      </c>
      <c r="C196" s="187">
        <v>0.89694845020299996</v>
      </c>
      <c r="D196" s="187">
        <v>1.1479122616899999</v>
      </c>
    </row>
    <row r="197" spans="1:4" ht="27.75" customHeight="1" x14ac:dyDescent="0.25">
      <c r="A197" s="185" t="s">
        <v>1163</v>
      </c>
      <c r="B197" s="186" t="s">
        <v>1148</v>
      </c>
      <c r="C197" s="187">
        <v>1.5631997341300001</v>
      </c>
      <c r="D197" s="187">
        <v>3.4028014034900003</v>
      </c>
    </row>
    <row r="198" spans="1:4" ht="27.75" customHeight="1" x14ac:dyDescent="0.25">
      <c r="A198" s="185" t="s">
        <v>1164</v>
      </c>
      <c r="B198" s="186" t="s">
        <v>1148</v>
      </c>
      <c r="C198" s="187">
        <v>3.9881528899300003</v>
      </c>
      <c r="D198" s="187">
        <v>2.8637532648800001</v>
      </c>
    </row>
    <row r="199" spans="1:4" ht="27.75" customHeight="1" x14ac:dyDescent="0.25">
      <c r="A199" s="185" t="s">
        <v>1165</v>
      </c>
      <c r="B199" s="186" t="s">
        <v>1148</v>
      </c>
      <c r="C199" s="187">
        <v>0.52965559370699999</v>
      </c>
      <c r="D199" s="187">
        <v>8.0800757756900001</v>
      </c>
    </row>
    <row r="200" spans="1:4" ht="27.75" customHeight="1" x14ac:dyDescent="0.25">
      <c r="A200" s="185" t="s">
        <v>1166</v>
      </c>
      <c r="B200" s="186" t="s">
        <v>1148</v>
      </c>
      <c r="C200" s="187">
        <v>0.86958330403000006</v>
      </c>
      <c r="D200" s="187">
        <v>0.60101893300200004</v>
      </c>
    </row>
    <row r="201" spans="1:4" ht="27.75" customHeight="1" x14ac:dyDescent="0.25">
      <c r="A201" s="185" t="s">
        <v>1167</v>
      </c>
      <c r="B201" s="186" t="s">
        <v>1148</v>
      </c>
      <c r="C201" s="187">
        <v>0.42134399649400001</v>
      </c>
      <c r="D201" s="187">
        <v>7.36271779862E-4</v>
      </c>
    </row>
    <row r="202" spans="1:4" ht="27.75" customHeight="1" x14ac:dyDescent="0.25">
      <c r="A202" s="185" t="s">
        <v>1168</v>
      </c>
      <c r="B202" s="186" t="s">
        <v>1148</v>
      </c>
      <c r="C202" s="187">
        <v>4.9392784848700001E-2</v>
      </c>
      <c r="D202" s="187">
        <v>1.4655582362200001E-4</v>
      </c>
    </row>
    <row r="203" spans="1:4" ht="27.75" customHeight="1" x14ac:dyDescent="0.25">
      <c r="A203" s="185" t="s">
        <v>1169</v>
      </c>
      <c r="B203" s="186" t="s">
        <v>1148</v>
      </c>
      <c r="C203" s="187">
        <v>0.39425932994899998</v>
      </c>
      <c r="D203" s="187">
        <v>1.0915697468700001</v>
      </c>
    </row>
    <row r="204" spans="1:4" ht="27.75" customHeight="1" x14ac:dyDescent="0.25">
      <c r="A204" s="185" t="s">
        <v>1170</v>
      </c>
      <c r="B204" s="186" t="s">
        <v>1148</v>
      </c>
      <c r="C204" s="187">
        <v>0.30171027189999999</v>
      </c>
      <c r="D204" s="187">
        <v>0.132794298418</v>
      </c>
    </row>
    <row r="205" spans="1:4" ht="27.75" customHeight="1" x14ac:dyDescent="0.25">
      <c r="A205" s="185" t="s">
        <v>1171</v>
      </c>
      <c r="B205" s="186" t="s">
        <v>1148</v>
      </c>
      <c r="C205" s="187">
        <v>0.37703125695199996</v>
      </c>
      <c r="D205" s="187">
        <v>0.813082083264</v>
      </c>
    </row>
    <row r="206" spans="1:4" ht="27.75" customHeight="1" x14ac:dyDescent="0.25">
      <c r="A206" s="185" t="s">
        <v>1172</v>
      </c>
      <c r="B206" s="186" t="s">
        <v>1148</v>
      </c>
      <c r="C206" s="187">
        <v>2.81104312638</v>
      </c>
      <c r="D206" s="187">
        <v>1.2041450775</v>
      </c>
    </row>
    <row r="207" spans="1:4" ht="27.75" customHeight="1" x14ac:dyDescent="0.25">
      <c r="A207" s="185" t="s">
        <v>1173</v>
      </c>
      <c r="B207" s="186" t="s">
        <v>1148</v>
      </c>
      <c r="C207" s="187">
        <v>2.6763283414100001</v>
      </c>
      <c r="D207" s="187">
        <v>1.21902699141</v>
      </c>
    </row>
    <row r="208" spans="1:4" ht="27.75" customHeight="1" x14ac:dyDescent="0.25">
      <c r="A208" s="185" t="s">
        <v>1174</v>
      </c>
      <c r="B208" s="186" t="s">
        <v>1148</v>
      </c>
      <c r="C208" s="187">
        <v>0</v>
      </c>
      <c r="D208" s="187">
        <v>0.32861901481899997</v>
      </c>
    </row>
    <row r="209" spans="1:4" ht="27.75" customHeight="1" x14ac:dyDescent="0.25">
      <c r="A209" s="185" t="s">
        <v>1175</v>
      </c>
      <c r="B209" s="186" t="s">
        <v>1148</v>
      </c>
      <c r="C209" s="187">
        <v>0.25651220738299996</v>
      </c>
      <c r="D209" s="187">
        <v>2.74315043521</v>
      </c>
    </row>
    <row r="210" spans="1:4" ht="27.75" customHeight="1" x14ac:dyDescent="0.25">
      <c r="A210" s="185" t="s">
        <v>1176</v>
      </c>
      <c r="B210" s="186" t="s">
        <v>1148</v>
      </c>
      <c r="C210" s="187">
        <v>0.90549704104100004</v>
      </c>
      <c r="D210" s="187">
        <v>4.5224376201100007</v>
      </c>
    </row>
    <row r="211" spans="1:4" ht="27.75" customHeight="1" x14ac:dyDescent="0.25">
      <c r="A211" s="185" t="s">
        <v>1177</v>
      </c>
      <c r="B211" s="186" t="s">
        <v>1148</v>
      </c>
      <c r="C211" s="187">
        <v>0.57927868740800004</v>
      </c>
      <c r="D211" s="187">
        <v>0.74473291264800001</v>
      </c>
    </row>
    <row r="212" spans="1:4" ht="27.75" customHeight="1" x14ac:dyDescent="0.25">
      <c r="A212" s="185" t="s">
        <v>1178</v>
      </c>
      <c r="B212" s="186" t="s">
        <v>1148</v>
      </c>
      <c r="C212" s="187">
        <v>0.60609700176000003</v>
      </c>
      <c r="D212" s="187">
        <v>4.2305076030299995</v>
      </c>
    </row>
    <row r="213" spans="1:4" ht="27.75" customHeight="1" x14ac:dyDescent="0.25">
      <c r="A213" s="185" t="s">
        <v>1179</v>
      </c>
      <c r="B213" s="186" t="s">
        <v>1148</v>
      </c>
      <c r="C213" s="187">
        <v>0.47672336499400003</v>
      </c>
      <c r="D213" s="187">
        <v>1.43281524982</v>
      </c>
    </row>
    <row r="214" spans="1:4" ht="27.75" customHeight="1" x14ac:dyDescent="0.25">
      <c r="A214" s="185" t="s">
        <v>1180</v>
      </c>
      <c r="B214" s="186" t="s">
        <v>1181</v>
      </c>
      <c r="C214" s="187">
        <v>1.53346875118E-3</v>
      </c>
      <c r="D214" s="187">
        <v>0</v>
      </c>
    </row>
    <row r="215" spans="1:4" ht="27.75" customHeight="1" x14ac:dyDescent="0.25">
      <c r="A215" s="185" t="s">
        <v>1182</v>
      </c>
      <c r="B215" s="186" t="s">
        <v>1181</v>
      </c>
      <c r="C215" s="187">
        <v>0.120252497413</v>
      </c>
      <c r="D215" s="187">
        <v>3.9103352017000005E-3</v>
      </c>
    </row>
    <row r="216" spans="1:4" ht="27.75" customHeight="1" x14ac:dyDescent="0.25">
      <c r="A216" s="185" t="s">
        <v>1183</v>
      </c>
      <c r="B216" s="186" t="s">
        <v>1181</v>
      </c>
      <c r="C216" s="187">
        <v>0</v>
      </c>
      <c r="D216" s="187">
        <v>0.29050191910500001</v>
      </c>
    </row>
    <row r="217" spans="1:4" ht="27.75" customHeight="1" x14ac:dyDescent="0.25">
      <c r="A217" s="185" t="s">
        <v>1184</v>
      </c>
      <c r="B217" s="186" t="s">
        <v>1181</v>
      </c>
      <c r="C217" s="187">
        <v>0.33089131147799999</v>
      </c>
      <c r="D217" s="187">
        <v>0.97577939045999995</v>
      </c>
    </row>
    <row r="218" spans="1:4" ht="27.75" customHeight="1" x14ac:dyDescent="0.25">
      <c r="A218" s="185" t="s">
        <v>1185</v>
      </c>
      <c r="B218" s="186" t="s">
        <v>1181</v>
      </c>
      <c r="C218" s="187">
        <v>0.44604191579899999</v>
      </c>
      <c r="D218" s="187">
        <v>8.4042657222900011E-2</v>
      </c>
    </row>
    <row r="219" spans="1:4" ht="27.75" customHeight="1" x14ac:dyDescent="0.25">
      <c r="A219" s="185" t="s">
        <v>1186</v>
      </c>
      <c r="B219" s="186" t="s">
        <v>1181</v>
      </c>
      <c r="C219" s="187">
        <v>0.53471261951500004</v>
      </c>
      <c r="D219" s="187">
        <v>3.80094324412</v>
      </c>
    </row>
    <row r="220" spans="1:4" ht="27.75" customHeight="1" x14ac:dyDescent="0.25">
      <c r="A220" s="185" t="s">
        <v>1187</v>
      </c>
      <c r="B220" s="186" t="s">
        <v>1181</v>
      </c>
      <c r="C220" s="187">
        <v>1.8982508467299999</v>
      </c>
      <c r="D220" s="187">
        <v>0.83718003237999994</v>
      </c>
    </row>
    <row r="221" spans="1:4" ht="27.75" customHeight="1" x14ac:dyDescent="0.25">
      <c r="A221" s="185" t="s">
        <v>1188</v>
      </c>
      <c r="B221" s="186" t="s">
        <v>1181</v>
      </c>
      <c r="C221" s="187">
        <v>0.39353657882400001</v>
      </c>
      <c r="D221" s="187">
        <v>0.7937926307169999</v>
      </c>
    </row>
    <row r="222" spans="1:4" ht="27.75" customHeight="1" x14ac:dyDescent="0.25">
      <c r="A222" s="185" t="s">
        <v>1189</v>
      </c>
      <c r="B222" s="186" t="s">
        <v>1181</v>
      </c>
      <c r="C222" s="187">
        <v>0.29111023865499996</v>
      </c>
      <c r="D222" s="187">
        <v>0.62033687530699999</v>
      </c>
    </row>
    <row r="223" spans="1:4" ht="27.75" customHeight="1" x14ac:dyDescent="0.25">
      <c r="A223" s="185" t="s">
        <v>1190</v>
      </c>
      <c r="B223" s="186" t="s">
        <v>1181</v>
      </c>
      <c r="C223" s="187">
        <v>5.8500756475800005E-2</v>
      </c>
      <c r="D223" s="187">
        <v>0.13408601405100001</v>
      </c>
    </row>
    <row r="224" spans="1:4" ht="27.75" customHeight="1" x14ac:dyDescent="0.25">
      <c r="A224" s="185" t="s">
        <v>1191</v>
      </c>
      <c r="B224" s="186" t="s">
        <v>1181</v>
      </c>
      <c r="C224" s="187">
        <v>0.31600709519300002</v>
      </c>
      <c r="D224" s="187">
        <v>0.22049788037900001</v>
      </c>
    </row>
    <row r="225" spans="1:4" ht="27.75" customHeight="1" x14ac:dyDescent="0.25">
      <c r="A225" s="185" t="s">
        <v>1192</v>
      </c>
      <c r="B225" s="186" t="s">
        <v>1181</v>
      </c>
      <c r="C225" s="187">
        <v>0.75686014662400003</v>
      </c>
      <c r="D225" s="187">
        <v>2.1236597909600001</v>
      </c>
    </row>
    <row r="226" spans="1:4" ht="27.75" customHeight="1" x14ac:dyDescent="0.25">
      <c r="A226" s="185" t="s">
        <v>1193</v>
      </c>
      <c r="B226" s="186" t="s">
        <v>1181</v>
      </c>
      <c r="C226" s="187">
        <v>0.66382172372000003</v>
      </c>
      <c r="D226" s="187">
        <v>1.22721734617</v>
      </c>
    </row>
    <row r="227" spans="1:4" ht="27.75" customHeight="1" x14ac:dyDescent="0.25">
      <c r="A227" s="185" t="s">
        <v>1194</v>
      </c>
      <c r="B227" s="186" t="s">
        <v>1181</v>
      </c>
      <c r="C227" s="187">
        <v>0.47595248690300002</v>
      </c>
      <c r="D227" s="187">
        <v>1.7661648686</v>
      </c>
    </row>
    <row r="228" spans="1:4" ht="27.75" customHeight="1" x14ac:dyDescent="0.25">
      <c r="A228" s="185" t="s">
        <v>1195</v>
      </c>
      <c r="B228" s="186" t="s">
        <v>1181</v>
      </c>
      <c r="C228" s="187">
        <v>1.52541502472</v>
      </c>
      <c r="D228" s="187">
        <v>0.82097114275599992</v>
      </c>
    </row>
    <row r="229" spans="1:4" ht="27.75" customHeight="1" x14ac:dyDescent="0.25">
      <c r="A229" s="185" t="s">
        <v>1196</v>
      </c>
      <c r="B229" s="186" t="s">
        <v>1181</v>
      </c>
      <c r="C229" s="187">
        <v>0.29341884177900002</v>
      </c>
      <c r="D229" s="187">
        <v>1.61141156153</v>
      </c>
    </row>
    <row r="230" spans="1:4" ht="27.75" customHeight="1" x14ac:dyDescent="0.25">
      <c r="A230" s="185" t="s">
        <v>1197</v>
      </c>
      <c r="B230" s="186" t="s">
        <v>1181</v>
      </c>
      <c r="C230" s="187">
        <v>0.67032025496999992</v>
      </c>
      <c r="D230" s="187">
        <v>0.464323165313</v>
      </c>
    </row>
    <row r="231" spans="1:4" ht="27.75" customHeight="1" x14ac:dyDescent="0.25">
      <c r="A231" s="185" t="s">
        <v>1198</v>
      </c>
      <c r="B231" s="186" t="s">
        <v>1181</v>
      </c>
      <c r="C231" s="187">
        <v>0.174629171616</v>
      </c>
      <c r="D231" s="187">
        <v>0.42802532825399997</v>
      </c>
    </row>
    <row r="232" spans="1:4" ht="27.75" customHeight="1" x14ac:dyDescent="0.25">
      <c r="A232" s="185" t="s">
        <v>1199</v>
      </c>
      <c r="B232" s="186" t="s">
        <v>1200</v>
      </c>
      <c r="C232" s="187">
        <v>8.51609987668E-2</v>
      </c>
      <c r="D232" s="187">
        <v>1.8577902452999999E-2</v>
      </c>
    </row>
    <row r="233" spans="1:4" ht="27.75" customHeight="1" x14ac:dyDescent="0.25">
      <c r="A233" s="185" t="s">
        <v>1201</v>
      </c>
      <c r="B233" s="186" t="s">
        <v>1200</v>
      </c>
      <c r="C233" s="187">
        <v>0.119302447311</v>
      </c>
      <c r="D233" s="187">
        <v>1.8389775297299999</v>
      </c>
    </row>
    <row r="234" spans="1:4" ht="27.75" customHeight="1" x14ac:dyDescent="0.25">
      <c r="A234" s="185" t="s">
        <v>1202</v>
      </c>
      <c r="B234" s="186" t="s">
        <v>1200</v>
      </c>
      <c r="C234" s="187">
        <v>0.90749938052200008</v>
      </c>
      <c r="D234" s="187">
        <v>0.52459628157600002</v>
      </c>
    </row>
    <row r="235" spans="1:4" ht="27.75" customHeight="1" x14ac:dyDescent="0.25">
      <c r="A235" s="185" t="s">
        <v>1203</v>
      </c>
      <c r="B235" s="186" t="s">
        <v>1200</v>
      </c>
      <c r="C235" s="187">
        <v>0.68736715572200002</v>
      </c>
      <c r="D235" s="187">
        <v>1.8342174708699999</v>
      </c>
    </row>
    <row r="236" spans="1:4" ht="27.75" customHeight="1" x14ac:dyDescent="0.25">
      <c r="A236" s="185" t="s">
        <v>1204</v>
      </c>
      <c r="B236" s="186" t="s">
        <v>1200</v>
      </c>
      <c r="C236" s="187">
        <v>1.7808944690099999</v>
      </c>
      <c r="D236" s="187">
        <v>0</v>
      </c>
    </row>
    <row r="237" spans="1:4" ht="27.75" customHeight="1" x14ac:dyDescent="0.25">
      <c r="A237" s="185" t="s">
        <v>1205</v>
      </c>
      <c r="B237" s="186" t="s">
        <v>1200</v>
      </c>
      <c r="C237" s="187">
        <v>0.11502654255599999</v>
      </c>
      <c r="D237" s="187">
        <v>1.0178849030899999</v>
      </c>
    </row>
    <row r="238" spans="1:4" ht="27.75" customHeight="1" x14ac:dyDescent="0.25">
      <c r="A238" s="185" t="s">
        <v>1206</v>
      </c>
      <c r="B238" s="186" t="s">
        <v>1200</v>
      </c>
      <c r="C238" s="187">
        <v>0.32819572355799997</v>
      </c>
      <c r="D238" s="187">
        <v>1.83312849267</v>
      </c>
    </row>
    <row r="239" spans="1:4" ht="27.75" customHeight="1" x14ac:dyDescent="0.25">
      <c r="A239" s="185" t="s">
        <v>1207</v>
      </c>
      <c r="B239" s="186" t="s">
        <v>1200</v>
      </c>
      <c r="C239" s="187">
        <v>0.253837857615</v>
      </c>
      <c r="D239" s="187">
        <v>1.2517720324899999</v>
      </c>
    </row>
    <row r="240" spans="1:4" ht="27.75" customHeight="1" x14ac:dyDescent="0.25">
      <c r="A240" s="185" t="s">
        <v>1208</v>
      </c>
      <c r="B240" s="186" t="s">
        <v>1200</v>
      </c>
      <c r="C240" s="187">
        <v>7.20249952948E-3</v>
      </c>
      <c r="D240" s="187">
        <v>0.49600463913800003</v>
      </c>
    </row>
    <row r="241" spans="1:4" ht="27.75" customHeight="1" x14ac:dyDescent="0.25">
      <c r="A241" s="185" t="s">
        <v>1209</v>
      </c>
      <c r="B241" s="186" t="s">
        <v>1200</v>
      </c>
      <c r="C241" s="187">
        <v>0.20514440969200001</v>
      </c>
      <c r="D241" s="187">
        <v>0.93603394146399999</v>
      </c>
    </row>
    <row r="242" spans="1:4" ht="27.75" customHeight="1" x14ac:dyDescent="0.25">
      <c r="A242" s="185" t="s">
        <v>1210</v>
      </c>
      <c r="B242" s="186" t="s">
        <v>1200</v>
      </c>
      <c r="C242" s="187">
        <v>1.7382991692</v>
      </c>
      <c r="D242" s="187">
        <v>0.41646130294099998</v>
      </c>
    </row>
    <row r="243" spans="1:4" ht="27.75" customHeight="1" x14ac:dyDescent="0.25">
      <c r="A243" s="185" t="s">
        <v>1211</v>
      </c>
      <c r="B243" s="186" t="s">
        <v>1200</v>
      </c>
      <c r="C243" s="187">
        <v>-1.34662314874E-6</v>
      </c>
      <c r="D243" s="187">
        <v>0.82040901848699999</v>
      </c>
    </row>
    <row r="244" spans="1:4" ht="27.75" customHeight="1" x14ac:dyDescent="0.25">
      <c r="A244" s="185" t="s">
        <v>1212</v>
      </c>
      <c r="B244" s="186" t="s">
        <v>1200</v>
      </c>
      <c r="C244" s="187">
        <v>2.4132503817699997</v>
      </c>
      <c r="D244" s="187">
        <v>1.9718580775499999</v>
      </c>
    </row>
    <row r="245" spans="1:4" ht="27.75" customHeight="1" x14ac:dyDescent="0.25">
      <c r="A245" s="185" t="s">
        <v>1213</v>
      </c>
      <c r="B245" s="186" t="s">
        <v>1200</v>
      </c>
      <c r="C245" s="187">
        <v>0</v>
      </c>
      <c r="D245" s="187">
        <v>1.57171087978E-2</v>
      </c>
    </row>
    <row r="246" spans="1:4" ht="27.75" customHeight="1" x14ac:dyDescent="0.25">
      <c r="A246" s="185" t="s">
        <v>1214</v>
      </c>
      <c r="B246" s="186" t="s">
        <v>1200</v>
      </c>
      <c r="C246" s="187">
        <v>0</v>
      </c>
      <c r="D246" s="187">
        <v>0</v>
      </c>
    </row>
    <row r="247" spans="1:4" ht="27.75" customHeight="1" x14ac:dyDescent="0.25">
      <c r="A247" s="185" t="s">
        <v>1215</v>
      </c>
      <c r="B247" s="186" t="s">
        <v>1200</v>
      </c>
      <c r="C247" s="187">
        <v>0.47287525126999996</v>
      </c>
      <c r="D247" s="187">
        <v>0</v>
      </c>
    </row>
    <row r="248" spans="1:4" ht="27.75" customHeight="1" x14ac:dyDescent="0.25">
      <c r="A248" s="185" t="s">
        <v>1216</v>
      </c>
      <c r="B248" s="186" t="s">
        <v>1200</v>
      </c>
      <c r="C248" s="187">
        <v>0.65323337316800001</v>
      </c>
      <c r="D248" s="187">
        <v>1.6014852415</v>
      </c>
    </row>
    <row r="249" spans="1:4" ht="27.75" customHeight="1" x14ac:dyDescent="0.25">
      <c r="A249" s="185" t="s">
        <v>1217</v>
      </c>
      <c r="B249" s="186" t="s">
        <v>1200</v>
      </c>
      <c r="C249" s="187">
        <v>0.84390508653200003</v>
      </c>
      <c r="D249" s="187">
        <v>0.58591146968700003</v>
      </c>
    </row>
    <row r="250" spans="1:4" ht="27.75" customHeight="1" x14ac:dyDescent="0.25">
      <c r="A250" s="185" t="s">
        <v>1218</v>
      </c>
      <c r="B250" s="186" t="s">
        <v>1200</v>
      </c>
      <c r="C250" s="187">
        <v>2.60595130739E-2</v>
      </c>
      <c r="D250" s="187">
        <v>0.5747673009180001</v>
      </c>
    </row>
    <row r="251" spans="1:4" ht="27.75" customHeight="1" x14ac:dyDescent="0.25">
      <c r="A251" s="185" t="s">
        <v>1219</v>
      </c>
      <c r="B251" s="186" t="s">
        <v>1200</v>
      </c>
      <c r="C251" s="187">
        <v>1.4880822654399999</v>
      </c>
      <c r="D251" s="187">
        <v>0.32055207606699998</v>
      </c>
    </row>
    <row r="252" spans="1:4" ht="27.75" customHeight="1" x14ac:dyDescent="0.25">
      <c r="A252" s="185" t="s">
        <v>1220</v>
      </c>
      <c r="B252" s="186" t="s">
        <v>1200</v>
      </c>
      <c r="C252" s="187">
        <v>0.61764006039200003</v>
      </c>
      <c r="D252" s="187">
        <v>0.37852853193499997</v>
      </c>
    </row>
    <row r="253" spans="1:4" ht="27.75" customHeight="1" x14ac:dyDescent="0.25">
      <c r="A253" s="185" t="s">
        <v>1221</v>
      </c>
      <c r="B253" s="186" t="s">
        <v>1200</v>
      </c>
      <c r="C253" s="187">
        <v>0.29117894891600005</v>
      </c>
      <c r="D253" s="187">
        <v>1.2749546091499999</v>
      </c>
    </row>
    <row r="254" spans="1:4" ht="27.75" customHeight="1" x14ac:dyDescent="0.25">
      <c r="A254" s="185" t="s">
        <v>1222</v>
      </c>
      <c r="B254" s="186" t="s">
        <v>1200</v>
      </c>
      <c r="C254" s="187">
        <v>0.403195572901</v>
      </c>
      <c r="D254" s="187">
        <v>1.1450048016200001</v>
      </c>
    </row>
    <row r="255" spans="1:4" ht="27.75" customHeight="1" x14ac:dyDescent="0.25">
      <c r="A255" s="185" t="s">
        <v>1223</v>
      </c>
      <c r="B255" s="186" t="s">
        <v>1200</v>
      </c>
      <c r="C255" s="187">
        <v>0.23227931723799999</v>
      </c>
      <c r="D255" s="187">
        <v>0.48328387136100004</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90" zoomScaleNormal="90" zoomScaleSheetLayoutView="100" workbookViewId="0">
      <selection activeCell="H30" sqref="H30"/>
    </sheetView>
  </sheetViews>
  <sheetFormatPr defaultColWidth="11.54296875" defaultRowHeight="12.5" x14ac:dyDescent="0.25"/>
  <cols>
    <col min="1" max="1" width="13.81640625" style="4" customWidth="1"/>
    <col min="2" max="2" width="37.453125" style="4" bestFit="1" customWidth="1"/>
    <col min="3" max="3" width="19" style="5" customWidth="1"/>
    <col min="4" max="4" width="5.26953125" style="4" bestFit="1" customWidth="1"/>
    <col min="5" max="5" width="4.7265625" style="4" customWidth="1"/>
    <col min="6" max="6" width="29.1796875" style="4" bestFit="1" customWidth="1"/>
    <col min="7" max="7" width="11.54296875" style="4"/>
    <col min="8" max="8" width="64.54296875" style="4" bestFit="1" customWidth="1"/>
    <col min="9" max="16384" width="11.54296875" style="4"/>
  </cols>
  <sheetData>
    <row r="1" spans="1:8" ht="26.25" customHeight="1" x14ac:dyDescent="0.5">
      <c r="A1" s="49" t="s">
        <v>18</v>
      </c>
      <c r="H1" s="48"/>
    </row>
    <row r="2" spans="1:8" ht="12.75" customHeight="1" x14ac:dyDescent="0.25">
      <c r="A2" s="44"/>
    </row>
    <row r="3" spans="1:8" ht="12.75" customHeight="1" x14ac:dyDescent="0.25">
      <c r="A3" s="44"/>
    </row>
    <row r="4" spans="1:8" ht="12.75" customHeight="1" x14ac:dyDescent="0.25">
      <c r="A4" s="44"/>
    </row>
    <row r="5" spans="1:8" ht="12.75" customHeight="1" x14ac:dyDescent="0.25">
      <c r="A5" s="44"/>
    </row>
    <row r="6" spans="1:8" ht="12.75" customHeight="1" x14ac:dyDescent="0.25">
      <c r="A6" s="44"/>
    </row>
    <row r="7" spans="1:8" ht="12.75" customHeight="1" x14ac:dyDescent="0.25">
      <c r="A7" s="44"/>
    </row>
    <row r="8" spans="1:8" ht="12.75" customHeight="1" x14ac:dyDescent="0.25">
      <c r="A8" s="44"/>
    </row>
    <row r="9" spans="1:8" ht="12.75" customHeight="1" x14ac:dyDescent="0.25">
      <c r="A9" s="44"/>
    </row>
    <row r="10" spans="1:8" ht="12.75" customHeight="1" x14ac:dyDescent="0.25">
      <c r="A10" s="44"/>
    </row>
    <row r="11" spans="1:8" ht="12.75" customHeight="1" x14ac:dyDescent="0.25">
      <c r="A11" s="44"/>
    </row>
    <row r="12" spans="1:8" ht="12.75" customHeight="1" x14ac:dyDescent="0.25">
      <c r="A12" s="44"/>
    </row>
    <row r="13" spans="1:8" ht="12.75" customHeight="1" x14ac:dyDescent="0.25">
      <c r="A13" s="44"/>
    </row>
    <row r="14" spans="1:8" ht="12.75" customHeight="1" x14ac:dyDescent="0.25">
      <c r="A14" s="44"/>
    </row>
    <row r="15" spans="1:8" ht="12.75" customHeight="1" x14ac:dyDescent="0.25">
      <c r="A15" s="44"/>
    </row>
    <row r="16" spans="1:8" ht="12.75" customHeight="1" x14ac:dyDescent="0.25">
      <c r="A16" s="44"/>
    </row>
    <row r="17" spans="1:8" ht="12.75" customHeight="1" x14ac:dyDescent="0.25">
      <c r="A17" s="44"/>
    </row>
    <row r="18" spans="1:8" ht="12.75" customHeight="1" x14ac:dyDescent="0.25">
      <c r="A18" s="44"/>
    </row>
    <row r="19" spans="1:8" ht="12.75" customHeight="1" x14ac:dyDescent="0.25">
      <c r="A19" s="44"/>
    </row>
    <row r="20" spans="1:8" ht="12.75" customHeight="1" x14ac:dyDescent="0.25">
      <c r="A20" s="44"/>
    </row>
    <row r="21" spans="1:8" ht="12.75" customHeight="1" x14ac:dyDescent="0.25">
      <c r="A21" s="44"/>
    </row>
    <row r="22" spans="1:8" ht="12.75" customHeight="1" x14ac:dyDescent="0.25">
      <c r="A22" s="44"/>
    </row>
    <row r="23" spans="1:8" ht="12.75" customHeight="1" x14ac:dyDescent="0.25">
      <c r="A23" s="44"/>
    </row>
    <row r="24" spans="1:8" ht="12.75" customHeight="1" x14ac:dyDescent="0.25">
      <c r="A24" s="44"/>
    </row>
    <row r="25" spans="1:8" ht="12.75" customHeight="1" x14ac:dyDescent="0.25">
      <c r="A25" s="44"/>
    </row>
    <row r="26" spans="1:8" ht="12.75" customHeight="1" x14ac:dyDescent="0.25">
      <c r="A26" s="44"/>
    </row>
    <row r="27" spans="1:8" ht="12.75" customHeight="1" x14ac:dyDescent="0.25">
      <c r="A27" s="44"/>
    </row>
    <row r="28" spans="1:8" s="3" customFormat="1" ht="52" x14ac:dyDescent="0.25">
      <c r="A28" s="7" t="s">
        <v>32</v>
      </c>
      <c r="B28" s="7" t="s">
        <v>33</v>
      </c>
      <c r="C28" s="7" t="s">
        <v>34</v>
      </c>
      <c r="D28" s="6"/>
      <c r="E28" s="6"/>
      <c r="F28" s="7" t="s">
        <v>252</v>
      </c>
      <c r="G28" s="7" t="s">
        <v>253</v>
      </c>
      <c r="H28" s="7" t="s">
        <v>254</v>
      </c>
    </row>
    <row r="29" spans="1:8" x14ac:dyDescent="0.25">
      <c r="A29" s="50">
        <v>3</v>
      </c>
      <c r="B29" s="20" t="s">
        <v>35</v>
      </c>
      <c r="C29" s="51" t="s">
        <v>388</v>
      </c>
      <c r="F29" s="4" t="s">
        <v>389</v>
      </c>
      <c r="G29" s="17">
        <v>43626</v>
      </c>
      <c r="H29" s="4" t="s">
        <v>390</v>
      </c>
    </row>
    <row r="30" spans="1:8" x14ac:dyDescent="0.25">
      <c r="A30" s="50">
        <v>4</v>
      </c>
      <c r="B30" s="20" t="s">
        <v>35</v>
      </c>
      <c r="C30" s="51" t="s">
        <v>388</v>
      </c>
      <c r="F30" s="4" t="s">
        <v>391</v>
      </c>
      <c r="G30" s="17">
        <v>43626</v>
      </c>
      <c r="H30" s="4" t="s">
        <v>390</v>
      </c>
    </row>
    <row r="31" spans="1:8" x14ac:dyDescent="0.25">
      <c r="A31" s="50">
        <v>5</v>
      </c>
      <c r="B31" s="20" t="s">
        <v>36</v>
      </c>
      <c r="C31" s="51" t="s">
        <v>388</v>
      </c>
      <c r="F31" s="4" t="s">
        <v>392</v>
      </c>
      <c r="G31" s="17">
        <v>43626</v>
      </c>
      <c r="H31" s="4" t="s">
        <v>390</v>
      </c>
    </row>
    <row r="32" spans="1:8" x14ac:dyDescent="0.25">
      <c r="A32" s="50">
        <v>6</v>
      </c>
      <c r="B32" s="20" t="s">
        <v>37</v>
      </c>
      <c r="C32" s="51" t="s">
        <v>388</v>
      </c>
      <c r="F32" s="4" t="s">
        <v>393</v>
      </c>
      <c r="G32" s="17">
        <v>43626</v>
      </c>
      <c r="H32" s="4" t="s">
        <v>394</v>
      </c>
    </row>
    <row r="33" spans="1:8" x14ac:dyDescent="0.25">
      <c r="A33" s="50">
        <v>7</v>
      </c>
      <c r="B33" s="20" t="s">
        <v>37</v>
      </c>
      <c r="C33" s="51" t="s">
        <v>388</v>
      </c>
      <c r="F33" s="46"/>
      <c r="G33" s="17"/>
      <c r="H33" s="45"/>
    </row>
    <row r="34" spans="1:8" x14ac:dyDescent="0.25">
      <c r="A34" s="50">
        <v>8</v>
      </c>
      <c r="B34" s="20" t="s">
        <v>37</v>
      </c>
      <c r="C34" s="51" t="s">
        <v>388</v>
      </c>
      <c r="F34" s="18"/>
      <c r="G34" s="17"/>
    </row>
    <row r="35" spans="1:8" x14ac:dyDescent="0.25">
      <c r="A35" s="50">
        <v>9</v>
      </c>
      <c r="B35" s="20" t="s">
        <v>37</v>
      </c>
      <c r="C35" s="51" t="s">
        <v>388</v>
      </c>
      <c r="G35" s="17"/>
      <c r="H35" s="18"/>
    </row>
    <row r="36" spans="1:8" x14ac:dyDescent="0.25">
      <c r="A36" s="50">
        <v>10</v>
      </c>
      <c r="B36" s="20" t="s">
        <v>37</v>
      </c>
      <c r="C36" s="51" t="s">
        <v>388</v>
      </c>
      <c r="G36" s="17"/>
      <c r="H36" s="18"/>
    </row>
    <row r="37" spans="1:8" x14ac:dyDescent="0.25">
      <c r="A37" s="50">
        <v>11</v>
      </c>
      <c r="B37" s="20" t="s">
        <v>37</v>
      </c>
      <c r="C37" s="51" t="s">
        <v>388</v>
      </c>
      <c r="G37" s="17"/>
    </row>
    <row r="38" spans="1:8" x14ac:dyDescent="0.25">
      <c r="A38" s="50">
        <v>12</v>
      </c>
      <c r="B38" s="20" t="s">
        <v>37</v>
      </c>
      <c r="C38" s="51" t="s">
        <v>388</v>
      </c>
      <c r="G38" s="17"/>
    </row>
    <row r="39" spans="1:8" x14ac:dyDescent="0.25">
      <c r="A39" s="50">
        <v>13</v>
      </c>
      <c r="B39" s="20" t="s">
        <v>38</v>
      </c>
      <c r="C39" s="51" t="s">
        <v>388</v>
      </c>
      <c r="G39" s="17"/>
    </row>
    <row r="40" spans="1:8" x14ac:dyDescent="0.25">
      <c r="A40" s="50">
        <v>15</v>
      </c>
      <c r="B40" s="20" t="s">
        <v>38</v>
      </c>
      <c r="C40" s="51" t="s">
        <v>388</v>
      </c>
      <c r="G40" s="17"/>
    </row>
    <row r="41" spans="1:8" x14ac:dyDescent="0.25">
      <c r="A41" s="50">
        <v>16</v>
      </c>
      <c r="B41" s="20" t="s">
        <v>39</v>
      </c>
      <c r="C41" s="51" t="s">
        <v>388</v>
      </c>
      <c r="G41" s="17"/>
    </row>
    <row r="42" spans="1:8" x14ac:dyDescent="0.25">
      <c r="A42" s="50">
        <v>17</v>
      </c>
      <c r="B42" s="20" t="s">
        <v>39</v>
      </c>
      <c r="C42" s="51" t="s">
        <v>388</v>
      </c>
      <c r="G42" s="17"/>
    </row>
    <row r="43" spans="1:8" x14ac:dyDescent="0.25">
      <c r="A43" s="50">
        <v>18</v>
      </c>
      <c r="B43" s="20" t="s">
        <v>39</v>
      </c>
      <c r="C43" s="51" t="s">
        <v>388</v>
      </c>
      <c r="G43" s="17"/>
    </row>
    <row r="44" spans="1:8" x14ac:dyDescent="0.25">
      <c r="A44" s="50">
        <v>19</v>
      </c>
      <c r="B44" s="20" t="s">
        <v>39</v>
      </c>
      <c r="C44" s="51" t="s">
        <v>388</v>
      </c>
      <c r="G44" s="17"/>
    </row>
    <row r="45" spans="1:8" x14ac:dyDescent="0.25">
      <c r="A45" s="50">
        <v>20</v>
      </c>
      <c r="B45" s="20" t="s">
        <v>39</v>
      </c>
      <c r="C45" s="51" t="s">
        <v>388</v>
      </c>
      <c r="G45" s="17"/>
    </row>
    <row r="46" spans="1:8" x14ac:dyDescent="0.25">
      <c r="A46" s="50">
        <v>21</v>
      </c>
      <c r="B46" s="20" t="s">
        <v>39</v>
      </c>
      <c r="C46" s="51" t="s">
        <v>388</v>
      </c>
      <c r="G46" s="17"/>
    </row>
    <row r="47" spans="1:8" x14ac:dyDescent="0.25">
      <c r="A47" s="50">
        <v>22</v>
      </c>
      <c r="B47" s="20" t="s">
        <v>39</v>
      </c>
      <c r="C47" s="51" t="s">
        <v>388</v>
      </c>
      <c r="G47" s="17"/>
    </row>
    <row r="48" spans="1:8" x14ac:dyDescent="0.25">
      <c r="A48" s="50">
        <v>23</v>
      </c>
      <c r="B48" s="20" t="s">
        <v>40</v>
      </c>
      <c r="C48" s="51" t="s">
        <v>388</v>
      </c>
      <c r="G48" s="17"/>
    </row>
    <row r="49" spans="1:7" x14ac:dyDescent="0.25">
      <c r="A49" s="50">
        <v>24</v>
      </c>
      <c r="B49" s="20" t="s">
        <v>40</v>
      </c>
      <c r="C49" s="51" t="s">
        <v>388</v>
      </c>
      <c r="G49" s="17"/>
    </row>
    <row r="50" spans="1:7" x14ac:dyDescent="0.25">
      <c r="A50" s="50">
        <v>25</v>
      </c>
      <c r="B50" s="20" t="s">
        <v>40</v>
      </c>
      <c r="C50" s="51" t="s">
        <v>388</v>
      </c>
      <c r="G50" s="17"/>
    </row>
    <row r="51" spans="1:7" x14ac:dyDescent="0.25">
      <c r="A51" s="50">
        <v>26</v>
      </c>
      <c r="B51" s="20" t="s">
        <v>40</v>
      </c>
      <c r="C51" s="51" t="s">
        <v>388</v>
      </c>
      <c r="G51" s="17"/>
    </row>
    <row r="52" spans="1:7" x14ac:dyDescent="0.25">
      <c r="A52" s="50">
        <v>28</v>
      </c>
      <c r="B52" s="20" t="s">
        <v>40</v>
      </c>
      <c r="C52" s="51" t="s">
        <v>388</v>
      </c>
      <c r="G52" s="17"/>
    </row>
    <row r="53" spans="1:7" x14ac:dyDescent="0.25">
      <c r="A53" s="50">
        <v>29</v>
      </c>
      <c r="B53" s="20" t="s">
        <v>40</v>
      </c>
      <c r="C53" s="51" t="s">
        <v>388</v>
      </c>
      <c r="G53" s="17"/>
    </row>
    <row r="54" spans="1:7" x14ac:dyDescent="0.25">
      <c r="A54" s="50">
        <v>30</v>
      </c>
      <c r="B54" s="20" t="s">
        <v>40</v>
      </c>
      <c r="C54" s="51" t="s">
        <v>388</v>
      </c>
      <c r="G54" s="17"/>
    </row>
    <row r="55" spans="1:7" x14ac:dyDescent="0.25">
      <c r="A55" s="50">
        <v>31</v>
      </c>
      <c r="B55" s="20" t="s">
        <v>40</v>
      </c>
      <c r="C55" s="51" t="s">
        <v>388</v>
      </c>
      <c r="G55" s="17"/>
    </row>
    <row r="56" spans="1:7" x14ac:dyDescent="0.25">
      <c r="A56" s="50">
        <v>32</v>
      </c>
      <c r="B56" s="20" t="s">
        <v>40</v>
      </c>
      <c r="C56" s="51" t="s">
        <v>388</v>
      </c>
      <c r="G56" s="17"/>
    </row>
    <row r="57" spans="1:7" x14ac:dyDescent="0.25">
      <c r="A57" s="50">
        <v>33</v>
      </c>
      <c r="B57" s="20" t="s">
        <v>40</v>
      </c>
      <c r="C57" s="51" t="s">
        <v>388</v>
      </c>
      <c r="G57" s="17"/>
    </row>
    <row r="58" spans="1:7" x14ac:dyDescent="0.25">
      <c r="A58" s="50">
        <v>34</v>
      </c>
      <c r="B58" s="20" t="s">
        <v>40</v>
      </c>
      <c r="C58" s="51" t="s">
        <v>388</v>
      </c>
      <c r="G58" s="17"/>
    </row>
    <row r="59" spans="1:7" x14ac:dyDescent="0.25">
      <c r="A59" s="50">
        <v>35</v>
      </c>
      <c r="B59" s="20" t="s">
        <v>40</v>
      </c>
      <c r="C59" s="51" t="s">
        <v>388</v>
      </c>
      <c r="G59" s="17"/>
    </row>
    <row r="60" spans="1:7" x14ac:dyDescent="0.25">
      <c r="A60" s="50">
        <v>36</v>
      </c>
      <c r="B60" s="20" t="s">
        <v>40</v>
      </c>
      <c r="C60" s="51" t="s">
        <v>388</v>
      </c>
      <c r="G60" s="17"/>
    </row>
    <row r="61" spans="1:7" x14ac:dyDescent="0.25">
      <c r="A61" s="50">
        <v>37</v>
      </c>
      <c r="B61" s="20" t="s">
        <v>40</v>
      </c>
      <c r="C61" s="51" t="s">
        <v>388</v>
      </c>
      <c r="G61" s="17"/>
    </row>
    <row r="62" spans="1:7" x14ac:dyDescent="0.25">
      <c r="A62" s="50">
        <v>38</v>
      </c>
      <c r="B62" s="20" t="s">
        <v>40</v>
      </c>
      <c r="C62" s="51" t="s">
        <v>388</v>
      </c>
      <c r="G62" s="17"/>
    </row>
    <row r="63" spans="1:7" x14ac:dyDescent="0.25">
      <c r="A63" s="50">
        <v>39</v>
      </c>
      <c r="B63" s="20" t="s">
        <v>40</v>
      </c>
      <c r="C63" s="51" t="s">
        <v>388</v>
      </c>
      <c r="G63" s="17"/>
    </row>
    <row r="64" spans="1:7" x14ac:dyDescent="0.25">
      <c r="A64" s="50">
        <v>40</v>
      </c>
      <c r="B64" s="20" t="s">
        <v>39</v>
      </c>
      <c r="C64" s="51" t="s">
        <v>388</v>
      </c>
      <c r="G64" s="17"/>
    </row>
    <row r="65" spans="1:7" x14ac:dyDescent="0.25">
      <c r="A65" s="50">
        <v>41</v>
      </c>
      <c r="B65" s="20" t="s">
        <v>41</v>
      </c>
      <c r="C65" s="51" t="s">
        <v>388</v>
      </c>
      <c r="G65" s="17"/>
    </row>
    <row r="66" spans="1:7" x14ac:dyDescent="0.25">
      <c r="A66" s="50">
        <v>42</v>
      </c>
      <c r="B66" s="20" t="s">
        <v>42</v>
      </c>
      <c r="C66" s="51" t="s">
        <v>388</v>
      </c>
      <c r="G66" s="17"/>
    </row>
    <row r="67" spans="1:7" x14ac:dyDescent="0.25">
      <c r="A67" s="50">
        <v>43</v>
      </c>
      <c r="B67" s="20" t="s">
        <v>42</v>
      </c>
      <c r="C67" s="51" t="s">
        <v>388</v>
      </c>
      <c r="G67" s="17"/>
    </row>
    <row r="68" spans="1:7" x14ac:dyDescent="0.25">
      <c r="A68" s="50">
        <v>44</v>
      </c>
      <c r="B68" s="20" t="s">
        <v>41</v>
      </c>
      <c r="C68" s="51" t="s">
        <v>388</v>
      </c>
      <c r="G68" s="17"/>
    </row>
    <row r="69" spans="1:7" x14ac:dyDescent="0.25">
      <c r="A69" s="50">
        <v>45</v>
      </c>
      <c r="B69" s="20" t="s">
        <v>43</v>
      </c>
      <c r="C69" s="51" t="s">
        <v>388</v>
      </c>
      <c r="G69" s="17"/>
    </row>
    <row r="70" spans="1:7" x14ac:dyDescent="0.25">
      <c r="A70" s="50">
        <v>46</v>
      </c>
      <c r="B70" s="20" t="s">
        <v>44</v>
      </c>
      <c r="C70" s="51" t="s">
        <v>388</v>
      </c>
      <c r="G70" s="17"/>
    </row>
    <row r="71" spans="1:7" x14ac:dyDescent="0.25">
      <c r="A71" s="50">
        <v>47</v>
      </c>
      <c r="B71" s="20" t="s">
        <v>45</v>
      </c>
      <c r="C71" s="51" t="s">
        <v>388</v>
      </c>
      <c r="G71" s="17"/>
    </row>
    <row r="72" spans="1:7" x14ac:dyDescent="0.25">
      <c r="A72" s="50">
        <v>48</v>
      </c>
      <c r="B72" s="20" t="s">
        <v>46</v>
      </c>
      <c r="C72" s="51" t="s">
        <v>388</v>
      </c>
      <c r="G72" s="17"/>
    </row>
    <row r="73" spans="1:7" x14ac:dyDescent="0.25">
      <c r="A73" s="50">
        <v>49</v>
      </c>
      <c r="B73" s="20" t="s">
        <v>39</v>
      </c>
      <c r="C73" s="51" t="s">
        <v>388</v>
      </c>
      <c r="G73" s="17"/>
    </row>
    <row r="74" spans="1:7" x14ac:dyDescent="0.25">
      <c r="A74" s="50">
        <v>50</v>
      </c>
      <c r="B74" s="20" t="s">
        <v>47</v>
      </c>
      <c r="C74" s="51" t="s">
        <v>388</v>
      </c>
      <c r="G74" s="17"/>
    </row>
    <row r="75" spans="1:7" x14ac:dyDescent="0.25">
      <c r="A75" s="50">
        <v>51</v>
      </c>
      <c r="B75" s="20" t="s">
        <v>48</v>
      </c>
      <c r="C75" s="51" t="s">
        <v>395</v>
      </c>
      <c r="G75" s="17"/>
    </row>
    <row r="76" spans="1:7" x14ac:dyDescent="0.25">
      <c r="A76" s="50">
        <v>52</v>
      </c>
      <c r="B76" s="20" t="s">
        <v>49</v>
      </c>
      <c r="C76" s="51" t="s">
        <v>388</v>
      </c>
      <c r="G76" s="17"/>
    </row>
    <row r="77" spans="1:7" x14ac:dyDescent="0.25">
      <c r="A77" s="50">
        <v>53</v>
      </c>
      <c r="B77" s="20" t="s">
        <v>49</v>
      </c>
      <c r="C77" s="51" t="s">
        <v>388</v>
      </c>
      <c r="G77" s="17"/>
    </row>
    <row r="78" spans="1:7" x14ac:dyDescent="0.25">
      <c r="A78" s="50">
        <v>55</v>
      </c>
      <c r="B78" s="20" t="s">
        <v>49</v>
      </c>
      <c r="C78" s="51" t="s">
        <v>388</v>
      </c>
      <c r="G78" s="17"/>
    </row>
    <row r="79" spans="1:7" x14ac:dyDescent="0.25">
      <c r="A79" s="50">
        <v>56</v>
      </c>
      <c r="B79" s="20" t="s">
        <v>49</v>
      </c>
      <c r="C79" s="51" t="s">
        <v>388</v>
      </c>
      <c r="G79" s="17"/>
    </row>
    <row r="80" spans="1:7" x14ac:dyDescent="0.25">
      <c r="A80" s="50">
        <v>57</v>
      </c>
      <c r="B80" s="20" t="s">
        <v>49</v>
      </c>
      <c r="C80" s="51" t="s">
        <v>388</v>
      </c>
      <c r="G80" s="17"/>
    </row>
    <row r="81" spans="1:7" x14ac:dyDescent="0.25">
      <c r="A81" s="50">
        <v>58</v>
      </c>
      <c r="B81" s="20" t="s">
        <v>86</v>
      </c>
      <c r="C81" s="51" t="s">
        <v>395</v>
      </c>
      <c r="G81" s="17"/>
    </row>
    <row r="82" spans="1:7" x14ac:dyDescent="0.25">
      <c r="A82" s="50">
        <v>59</v>
      </c>
      <c r="B82" s="20" t="s">
        <v>49</v>
      </c>
      <c r="C82" s="51" t="s">
        <v>388</v>
      </c>
      <c r="G82" s="17"/>
    </row>
    <row r="83" spans="1:7" x14ac:dyDescent="0.25">
      <c r="A83" s="50">
        <v>60</v>
      </c>
      <c r="B83" s="20" t="s">
        <v>49</v>
      </c>
      <c r="C83" s="51" t="s">
        <v>388</v>
      </c>
      <c r="G83" s="17"/>
    </row>
    <row r="84" spans="1:7" x14ac:dyDescent="0.25">
      <c r="A84" s="50">
        <v>62</v>
      </c>
      <c r="B84" s="20" t="s">
        <v>50</v>
      </c>
      <c r="C84" s="51" t="s">
        <v>388</v>
      </c>
      <c r="G84" s="17"/>
    </row>
    <row r="85" spans="1:7" x14ac:dyDescent="0.25">
      <c r="A85" s="50">
        <v>63</v>
      </c>
      <c r="B85" s="20" t="s">
        <v>42</v>
      </c>
      <c r="C85" s="51" t="s">
        <v>388</v>
      </c>
      <c r="G85" s="17"/>
    </row>
    <row r="86" spans="1:7" x14ac:dyDescent="0.25">
      <c r="A86" s="50">
        <v>64</v>
      </c>
      <c r="B86" s="20" t="s">
        <v>49</v>
      </c>
      <c r="C86" s="51" t="s">
        <v>388</v>
      </c>
      <c r="G86" s="17"/>
    </row>
    <row r="87" spans="1:7" x14ac:dyDescent="0.25">
      <c r="A87" s="50">
        <v>65</v>
      </c>
      <c r="B87" s="20" t="s">
        <v>51</v>
      </c>
      <c r="C87" s="51" t="s">
        <v>388</v>
      </c>
      <c r="G87" s="17"/>
    </row>
    <row r="88" spans="1:7" x14ac:dyDescent="0.25">
      <c r="A88" s="50">
        <v>66</v>
      </c>
      <c r="B88" s="20" t="s">
        <v>51</v>
      </c>
      <c r="C88" s="51" t="s">
        <v>388</v>
      </c>
      <c r="G88" s="17"/>
    </row>
    <row r="89" spans="1:7" x14ac:dyDescent="0.25">
      <c r="A89" s="50">
        <v>67</v>
      </c>
      <c r="B89" s="20" t="s">
        <v>52</v>
      </c>
      <c r="C89" s="51" t="s">
        <v>388</v>
      </c>
      <c r="G89" s="17"/>
    </row>
    <row r="90" spans="1:7" x14ac:dyDescent="0.25">
      <c r="A90" s="50">
        <v>71</v>
      </c>
      <c r="B90" s="20" t="s">
        <v>52</v>
      </c>
      <c r="C90" s="51" t="s">
        <v>388</v>
      </c>
      <c r="G90" s="17"/>
    </row>
    <row r="91" spans="1:7" x14ac:dyDescent="0.25">
      <c r="A91" s="50">
        <v>72</v>
      </c>
      <c r="B91" s="20" t="s">
        <v>52</v>
      </c>
      <c r="C91" s="51" t="s">
        <v>388</v>
      </c>
      <c r="G91" s="17"/>
    </row>
    <row r="92" spans="1:7" x14ac:dyDescent="0.25">
      <c r="A92" s="50">
        <v>73</v>
      </c>
      <c r="B92" s="20" t="s">
        <v>52</v>
      </c>
      <c r="C92" s="51" t="s">
        <v>388</v>
      </c>
      <c r="G92" s="17"/>
    </row>
    <row r="93" spans="1:7" x14ac:dyDescent="0.25">
      <c r="A93" s="50">
        <v>74</v>
      </c>
      <c r="B93" s="20" t="s">
        <v>53</v>
      </c>
      <c r="C93" s="51" t="s">
        <v>388</v>
      </c>
      <c r="G93" s="17"/>
    </row>
    <row r="94" spans="1:7" x14ac:dyDescent="0.25">
      <c r="A94" s="50">
        <v>75</v>
      </c>
      <c r="B94" s="20" t="s">
        <v>54</v>
      </c>
      <c r="C94" s="51" t="s">
        <v>388</v>
      </c>
      <c r="G94" s="17"/>
    </row>
    <row r="95" spans="1:7" x14ac:dyDescent="0.25">
      <c r="A95" s="50">
        <v>76</v>
      </c>
      <c r="B95" s="20" t="s">
        <v>54</v>
      </c>
      <c r="C95" s="51" t="s">
        <v>388</v>
      </c>
      <c r="G95" s="17"/>
    </row>
    <row r="96" spans="1:7" x14ac:dyDescent="0.25">
      <c r="A96" s="50">
        <v>77</v>
      </c>
      <c r="B96" s="20" t="s">
        <v>54</v>
      </c>
      <c r="C96" s="51" t="s">
        <v>388</v>
      </c>
      <c r="G96" s="17"/>
    </row>
    <row r="97" spans="1:7" x14ac:dyDescent="0.25">
      <c r="A97" s="50">
        <v>78</v>
      </c>
      <c r="B97" s="20" t="s">
        <v>55</v>
      </c>
      <c r="C97" s="51" t="s">
        <v>388</v>
      </c>
      <c r="G97" s="17"/>
    </row>
    <row r="98" spans="1:7" x14ac:dyDescent="0.25">
      <c r="A98" s="50">
        <v>79</v>
      </c>
      <c r="B98" s="20" t="s">
        <v>56</v>
      </c>
      <c r="C98" s="51" t="s">
        <v>395</v>
      </c>
      <c r="G98" s="17"/>
    </row>
    <row r="99" spans="1:7" x14ac:dyDescent="0.25">
      <c r="A99" s="50">
        <v>80</v>
      </c>
      <c r="B99" s="20" t="s">
        <v>57</v>
      </c>
      <c r="C99" s="51" t="s">
        <v>388</v>
      </c>
      <c r="G99" s="17"/>
    </row>
    <row r="100" spans="1:7" x14ac:dyDescent="0.25">
      <c r="A100" s="50">
        <v>81</v>
      </c>
      <c r="B100" s="20" t="s">
        <v>58</v>
      </c>
      <c r="C100" s="51" t="s">
        <v>388</v>
      </c>
      <c r="G100" s="17"/>
    </row>
    <row r="101" spans="1:7" x14ac:dyDescent="0.25">
      <c r="A101" s="50">
        <v>82</v>
      </c>
      <c r="B101" s="20" t="s">
        <v>59</v>
      </c>
      <c r="C101" s="51" t="s">
        <v>388</v>
      </c>
      <c r="G101" s="17"/>
    </row>
    <row r="102" spans="1:7" x14ac:dyDescent="0.25">
      <c r="A102" s="50">
        <v>83</v>
      </c>
      <c r="B102" s="20" t="s">
        <v>59</v>
      </c>
      <c r="C102" s="51" t="s">
        <v>388</v>
      </c>
      <c r="G102" s="17"/>
    </row>
    <row r="103" spans="1:7" x14ac:dyDescent="0.25">
      <c r="A103" s="50">
        <v>84</v>
      </c>
      <c r="B103" s="20" t="s">
        <v>59</v>
      </c>
      <c r="C103" s="51" t="s">
        <v>388</v>
      </c>
      <c r="G103" s="17"/>
    </row>
    <row r="104" spans="1:7" x14ac:dyDescent="0.25">
      <c r="A104" s="50">
        <v>85</v>
      </c>
      <c r="B104" s="20" t="s">
        <v>59</v>
      </c>
      <c r="C104" s="51" t="s">
        <v>388</v>
      </c>
      <c r="G104" s="17"/>
    </row>
    <row r="105" spans="1:7" x14ac:dyDescent="0.25">
      <c r="A105" s="50">
        <v>86</v>
      </c>
      <c r="B105" s="20" t="s">
        <v>59</v>
      </c>
      <c r="C105" s="51" t="s">
        <v>388</v>
      </c>
      <c r="G105" s="17"/>
    </row>
    <row r="106" spans="1:7" x14ac:dyDescent="0.25">
      <c r="A106" s="50">
        <v>87</v>
      </c>
      <c r="B106" s="20" t="s">
        <v>59</v>
      </c>
      <c r="C106" s="51" t="s">
        <v>388</v>
      </c>
      <c r="G106" s="17"/>
    </row>
    <row r="107" spans="1:7" x14ac:dyDescent="0.25">
      <c r="A107" s="50">
        <v>88</v>
      </c>
      <c r="B107" s="20" t="s">
        <v>59</v>
      </c>
      <c r="C107" s="51" t="s">
        <v>388</v>
      </c>
      <c r="G107" s="17"/>
    </row>
    <row r="108" spans="1:7" x14ac:dyDescent="0.25">
      <c r="A108" s="50">
        <v>91</v>
      </c>
      <c r="B108" s="20" t="s">
        <v>60</v>
      </c>
      <c r="C108" s="51" t="s">
        <v>388</v>
      </c>
      <c r="G108" s="17"/>
    </row>
    <row r="109" spans="1:7" x14ac:dyDescent="0.25">
      <c r="A109" s="50">
        <v>92</v>
      </c>
      <c r="B109" s="20" t="s">
        <v>60</v>
      </c>
      <c r="C109" s="51" t="s">
        <v>388</v>
      </c>
      <c r="G109" s="17"/>
    </row>
    <row r="110" spans="1:7" x14ac:dyDescent="0.25">
      <c r="A110" s="50">
        <v>93</v>
      </c>
      <c r="B110" s="20" t="s">
        <v>61</v>
      </c>
      <c r="C110" s="51" t="s">
        <v>395</v>
      </c>
      <c r="G110" s="17"/>
    </row>
    <row r="111" spans="1:7" x14ac:dyDescent="0.25">
      <c r="A111" s="50">
        <v>94</v>
      </c>
      <c r="B111" s="20" t="s">
        <v>60</v>
      </c>
      <c r="C111" s="51" t="s">
        <v>388</v>
      </c>
      <c r="G111" s="17"/>
    </row>
    <row r="112" spans="1:7" x14ac:dyDescent="0.25">
      <c r="A112" s="50">
        <v>95</v>
      </c>
      <c r="B112" s="20" t="s">
        <v>60</v>
      </c>
      <c r="C112" s="51" t="s">
        <v>388</v>
      </c>
      <c r="G112" s="17"/>
    </row>
    <row r="113" spans="1:7" x14ac:dyDescent="0.25">
      <c r="A113" s="50">
        <v>96</v>
      </c>
      <c r="B113" s="20" t="s">
        <v>60</v>
      </c>
      <c r="C113" s="51" t="s">
        <v>388</v>
      </c>
      <c r="G113" s="17"/>
    </row>
    <row r="114" spans="1:7" x14ac:dyDescent="0.25">
      <c r="A114" s="50">
        <v>97</v>
      </c>
      <c r="B114" s="20" t="s">
        <v>62</v>
      </c>
      <c r="C114" s="51" t="s">
        <v>388</v>
      </c>
      <c r="G114" s="17"/>
    </row>
    <row r="115" spans="1:7" x14ac:dyDescent="0.25">
      <c r="A115" s="50">
        <v>98</v>
      </c>
      <c r="B115" s="20" t="s">
        <v>63</v>
      </c>
      <c r="C115" s="51" t="s">
        <v>388</v>
      </c>
      <c r="G115" s="17"/>
    </row>
    <row r="116" spans="1:7" x14ac:dyDescent="0.25">
      <c r="A116" s="50">
        <v>99</v>
      </c>
      <c r="B116" s="20" t="s">
        <v>64</v>
      </c>
      <c r="C116" s="51" t="s">
        <v>388</v>
      </c>
      <c r="G116" s="17"/>
    </row>
    <row r="117" spans="1:7" x14ac:dyDescent="0.25">
      <c r="A117" s="50">
        <v>100</v>
      </c>
      <c r="B117" s="20" t="s">
        <v>64</v>
      </c>
      <c r="C117" s="51" t="s">
        <v>388</v>
      </c>
      <c r="G117" s="17"/>
    </row>
    <row r="118" spans="1:7" x14ac:dyDescent="0.25">
      <c r="A118" s="50">
        <v>101</v>
      </c>
      <c r="B118" s="20" t="s">
        <v>65</v>
      </c>
      <c r="C118" s="51" t="s">
        <v>388</v>
      </c>
      <c r="G118" s="17"/>
    </row>
    <row r="119" spans="1:7" x14ac:dyDescent="0.25">
      <c r="A119" s="50">
        <v>102</v>
      </c>
      <c r="B119" s="20" t="s">
        <v>65</v>
      </c>
      <c r="C119" s="51" t="s">
        <v>388</v>
      </c>
      <c r="G119" s="17"/>
    </row>
    <row r="120" spans="1:7" x14ac:dyDescent="0.25">
      <c r="A120" s="50">
        <v>103</v>
      </c>
      <c r="B120" s="20" t="s">
        <v>65</v>
      </c>
      <c r="C120" s="51" t="s">
        <v>388</v>
      </c>
      <c r="G120" s="17"/>
    </row>
    <row r="121" spans="1:7" x14ac:dyDescent="0.25">
      <c r="A121" s="50">
        <v>104</v>
      </c>
      <c r="B121" s="20" t="s">
        <v>66</v>
      </c>
      <c r="C121" s="51" t="s">
        <v>388</v>
      </c>
      <c r="G121" s="17"/>
    </row>
    <row r="122" spans="1:7" x14ac:dyDescent="0.25">
      <c r="A122" s="50">
        <v>105</v>
      </c>
      <c r="B122" s="20" t="s">
        <v>66</v>
      </c>
      <c r="C122" s="51" t="s">
        <v>388</v>
      </c>
      <c r="G122" s="17"/>
    </row>
    <row r="123" spans="1:7" x14ac:dyDescent="0.25">
      <c r="A123" s="50">
        <v>106</v>
      </c>
      <c r="B123" s="20" t="s">
        <v>66</v>
      </c>
      <c r="C123" s="51" t="s">
        <v>388</v>
      </c>
      <c r="G123" s="17"/>
    </row>
    <row r="124" spans="1:7" x14ac:dyDescent="0.25">
      <c r="A124" s="50">
        <v>107</v>
      </c>
      <c r="B124" s="20" t="s">
        <v>66</v>
      </c>
      <c r="C124" s="51" t="s">
        <v>388</v>
      </c>
      <c r="G124" s="17"/>
    </row>
    <row r="125" spans="1:7" x14ac:dyDescent="0.25">
      <c r="A125" s="50">
        <v>108</v>
      </c>
      <c r="B125" s="20" t="s">
        <v>66</v>
      </c>
      <c r="C125" s="51" t="s">
        <v>388</v>
      </c>
      <c r="G125" s="17"/>
    </row>
    <row r="126" spans="1:7" x14ac:dyDescent="0.25">
      <c r="A126" s="50">
        <v>109</v>
      </c>
      <c r="B126" s="20" t="s">
        <v>66</v>
      </c>
      <c r="C126" s="51" t="s">
        <v>388</v>
      </c>
      <c r="G126" s="17"/>
    </row>
    <row r="127" spans="1:7" x14ac:dyDescent="0.25">
      <c r="A127" s="50">
        <v>110</v>
      </c>
      <c r="B127" s="20" t="s">
        <v>66</v>
      </c>
      <c r="C127" s="51" t="s">
        <v>388</v>
      </c>
      <c r="G127" s="17"/>
    </row>
    <row r="128" spans="1:7" x14ac:dyDescent="0.25">
      <c r="A128" s="50">
        <v>111</v>
      </c>
      <c r="B128" s="20" t="s">
        <v>67</v>
      </c>
      <c r="C128" s="51" t="s">
        <v>388</v>
      </c>
      <c r="G128" s="17"/>
    </row>
    <row r="129" spans="1:7" x14ac:dyDescent="0.25">
      <c r="A129" s="50">
        <v>112</v>
      </c>
      <c r="B129" s="20" t="s">
        <v>68</v>
      </c>
      <c r="C129" s="51" t="s">
        <v>388</v>
      </c>
      <c r="G129" s="17"/>
    </row>
    <row r="130" spans="1:7" x14ac:dyDescent="0.25">
      <c r="A130" s="50">
        <v>113</v>
      </c>
      <c r="B130" s="20" t="s">
        <v>68</v>
      </c>
      <c r="C130" s="51" t="s">
        <v>388</v>
      </c>
      <c r="G130" s="17"/>
    </row>
    <row r="131" spans="1:7" x14ac:dyDescent="0.25">
      <c r="A131" s="50">
        <v>115</v>
      </c>
      <c r="B131" s="20" t="s">
        <v>68</v>
      </c>
      <c r="C131" s="51" t="s">
        <v>388</v>
      </c>
      <c r="G131" s="17"/>
    </row>
    <row r="132" spans="1:7" x14ac:dyDescent="0.25">
      <c r="A132" s="50">
        <v>116</v>
      </c>
      <c r="B132" s="20" t="s">
        <v>68</v>
      </c>
      <c r="C132" s="51" t="s">
        <v>388</v>
      </c>
      <c r="G132" s="17"/>
    </row>
    <row r="133" spans="1:7" x14ac:dyDescent="0.25">
      <c r="A133" s="50">
        <v>117</v>
      </c>
      <c r="B133" s="20" t="s">
        <v>68</v>
      </c>
      <c r="C133" s="51" t="s">
        <v>388</v>
      </c>
      <c r="G133" s="17"/>
    </row>
    <row r="134" spans="1:7" x14ac:dyDescent="0.25">
      <c r="A134" s="50">
        <v>118</v>
      </c>
      <c r="B134" s="20" t="s">
        <v>69</v>
      </c>
      <c r="C134" s="51" t="s">
        <v>388</v>
      </c>
      <c r="G134" s="17"/>
    </row>
    <row r="135" spans="1:7" x14ac:dyDescent="0.25">
      <c r="A135" s="50">
        <v>119</v>
      </c>
      <c r="B135" s="20" t="s">
        <v>69</v>
      </c>
      <c r="C135" s="51" t="s">
        <v>388</v>
      </c>
      <c r="G135" s="17"/>
    </row>
    <row r="136" spans="1:7" x14ac:dyDescent="0.25">
      <c r="A136" s="50">
        <v>120</v>
      </c>
      <c r="B136" s="20" t="s">
        <v>42</v>
      </c>
      <c r="C136" s="51" t="s">
        <v>388</v>
      </c>
      <c r="G136" s="17"/>
    </row>
    <row r="137" spans="1:7" x14ac:dyDescent="0.25">
      <c r="A137" s="50">
        <v>121</v>
      </c>
      <c r="B137" s="20" t="s">
        <v>70</v>
      </c>
      <c r="C137" s="51" t="s">
        <v>395</v>
      </c>
      <c r="G137" s="17"/>
    </row>
    <row r="138" spans="1:7" x14ac:dyDescent="0.25">
      <c r="A138" s="50">
        <v>122</v>
      </c>
      <c r="B138" s="20" t="s">
        <v>71</v>
      </c>
      <c r="C138" s="51" t="s">
        <v>395</v>
      </c>
      <c r="G138" s="17"/>
    </row>
    <row r="139" spans="1:7" x14ac:dyDescent="0.25">
      <c r="A139" s="50">
        <v>123</v>
      </c>
      <c r="B139" s="20" t="s">
        <v>72</v>
      </c>
      <c r="C139" s="51" t="s">
        <v>395</v>
      </c>
      <c r="G139" s="17"/>
    </row>
    <row r="140" spans="1:7" x14ac:dyDescent="0.25">
      <c r="A140" s="50">
        <v>124</v>
      </c>
      <c r="B140" s="20" t="s">
        <v>72</v>
      </c>
      <c r="C140" s="51" t="s">
        <v>395</v>
      </c>
      <c r="G140" s="17"/>
    </row>
    <row r="141" spans="1:7" x14ac:dyDescent="0.25">
      <c r="A141" s="50">
        <v>125</v>
      </c>
      <c r="B141" s="20" t="s">
        <v>72</v>
      </c>
      <c r="C141" s="51" t="s">
        <v>395</v>
      </c>
      <c r="G141" s="17"/>
    </row>
    <row r="142" spans="1:7" x14ac:dyDescent="0.25">
      <c r="A142" s="50">
        <v>126</v>
      </c>
      <c r="B142" s="20" t="s">
        <v>73</v>
      </c>
      <c r="C142" s="51" t="s">
        <v>395</v>
      </c>
      <c r="G142" s="17"/>
    </row>
    <row r="143" spans="1:7" x14ac:dyDescent="0.25">
      <c r="A143" s="50">
        <v>127</v>
      </c>
      <c r="B143" s="20" t="s">
        <v>74</v>
      </c>
      <c r="C143" s="51" t="s">
        <v>395</v>
      </c>
      <c r="G143" s="17"/>
    </row>
    <row r="144" spans="1:7" x14ac:dyDescent="0.25">
      <c r="A144" s="50">
        <v>128</v>
      </c>
      <c r="B144" s="20" t="s">
        <v>75</v>
      </c>
      <c r="C144" s="51" t="s">
        <v>395</v>
      </c>
      <c r="G144" s="17"/>
    </row>
    <row r="145" spans="1:7" x14ac:dyDescent="0.25">
      <c r="A145" s="50">
        <v>129</v>
      </c>
      <c r="B145" s="20" t="s">
        <v>74</v>
      </c>
      <c r="C145" s="51" t="s">
        <v>395</v>
      </c>
      <c r="G145" s="17"/>
    </row>
    <row r="146" spans="1:7" x14ac:dyDescent="0.25">
      <c r="A146" s="50">
        <v>130</v>
      </c>
      <c r="B146" s="20" t="s">
        <v>76</v>
      </c>
      <c r="C146" s="51" t="s">
        <v>395</v>
      </c>
      <c r="G146" s="17"/>
    </row>
    <row r="147" spans="1:7" x14ac:dyDescent="0.25">
      <c r="A147" s="50">
        <v>131</v>
      </c>
      <c r="B147" s="20" t="s">
        <v>76</v>
      </c>
      <c r="C147" s="51" t="s">
        <v>395</v>
      </c>
      <c r="G147" s="17"/>
    </row>
    <row r="148" spans="1:7" x14ac:dyDescent="0.25">
      <c r="A148" s="50">
        <v>132</v>
      </c>
      <c r="B148" s="20" t="s">
        <v>77</v>
      </c>
      <c r="C148" s="51" t="s">
        <v>395</v>
      </c>
      <c r="G148" s="17"/>
    </row>
    <row r="149" spans="1:7" x14ac:dyDescent="0.25">
      <c r="A149" s="50">
        <v>133</v>
      </c>
      <c r="B149" s="20" t="s">
        <v>77</v>
      </c>
      <c r="C149" s="51" t="s">
        <v>395</v>
      </c>
      <c r="G149" s="17"/>
    </row>
    <row r="150" spans="1:7" x14ac:dyDescent="0.25">
      <c r="A150" s="50">
        <v>134</v>
      </c>
      <c r="B150" s="20" t="s">
        <v>77</v>
      </c>
      <c r="C150" s="51" t="s">
        <v>395</v>
      </c>
      <c r="G150" s="17"/>
    </row>
    <row r="151" spans="1:7" x14ac:dyDescent="0.25">
      <c r="A151" s="50">
        <v>135</v>
      </c>
      <c r="B151" s="20" t="s">
        <v>77</v>
      </c>
      <c r="C151" s="51" t="s">
        <v>395</v>
      </c>
      <c r="G151" s="17"/>
    </row>
    <row r="152" spans="1:7" x14ac:dyDescent="0.25">
      <c r="A152" s="50">
        <v>136</v>
      </c>
      <c r="B152" s="20" t="s">
        <v>77</v>
      </c>
      <c r="C152" s="51" t="s">
        <v>395</v>
      </c>
      <c r="G152" s="17"/>
    </row>
    <row r="153" spans="1:7" x14ac:dyDescent="0.25">
      <c r="A153" s="50">
        <v>137</v>
      </c>
      <c r="B153" s="20" t="s">
        <v>77</v>
      </c>
      <c r="C153" s="51" t="s">
        <v>395</v>
      </c>
      <c r="G153" s="17"/>
    </row>
    <row r="154" spans="1:7" x14ac:dyDescent="0.25">
      <c r="A154" s="50">
        <v>138</v>
      </c>
      <c r="B154" s="20" t="s">
        <v>77</v>
      </c>
      <c r="C154" s="51" t="s">
        <v>395</v>
      </c>
      <c r="G154" s="17"/>
    </row>
    <row r="155" spans="1:7" x14ac:dyDescent="0.25">
      <c r="A155" s="50">
        <v>140</v>
      </c>
      <c r="B155" s="20" t="s">
        <v>61</v>
      </c>
      <c r="C155" s="51" t="s">
        <v>395</v>
      </c>
      <c r="G155" s="17"/>
    </row>
    <row r="156" spans="1:7" x14ac:dyDescent="0.25">
      <c r="A156" s="50">
        <v>141</v>
      </c>
      <c r="B156" s="20" t="s">
        <v>78</v>
      </c>
      <c r="C156" s="51" t="s">
        <v>395</v>
      </c>
      <c r="G156" s="17"/>
    </row>
    <row r="157" spans="1:7" x14ac:dyDescent="0.25">
      <c r="A157" s="50">
        <v>142</v>
      </c>
      <c r="B157" s="20" t="s">
        <v>78</v>
      </c>
      <c r="C157" s="51" t="s">
        <v>395</v>
      </c>
      <c r="G157" s="17"/>
    </row>
    <row r="158" spans="1:7" x14ac:dyDescent="0.25">
      <c r="A158" s="50">
        <v>143</v>
      </c>
      <c r="B158" s="20" t="s">
        <v>64</v>
      </c>
      <c r="C158" s="51" t="s">
        <v>388</v>
      </c>
      <c r="G158" s="17"/>
    </row>
    <row r="159" spans="1:7" x14ac:dyDescent="0.25">
      <c r="A159" s="50">
        <v>144</v>
      </c>
      <c r="B159" s="20" t="s">
        <v>79</v>
      </c>
      <c r="C159" s="51" t="s">
        <v>395</v>
      </c>
      <c r="G159" s="17"/>
    </row>
    <row r="160" spans="1:7" x14ac:dyDescent="0.25">
      <c r="A160" s="50">
        <v>145</v>
      </c>
      <c r="B160" s="20" t="s">
        <v>79</v>
      </c>
      <c r="C160" s="51" t="s">
        <v>395</v>
      </c>
      <c r="G160" s="17"/>
    </row>
    <row r="161" spans="1:7" x14ac:dyDescent="0.25">
      <c r="A161" s="50">
        <v>146</v>
      </c>
      <c r="B161" s="20" t="s">
        <v>79</v>
      </c>
      <c r="C161" s="51" t="s">
        <v>395</v>
      </c>
      <c r="G161" s="17"/>
    </row>
    <row r="162" spans="1:7" x14ac:dyDescent="0.25">
      <c r="A162" s="50">
        <v>147</v>
      </c>
      <c r="B162" s="20" t="s">
        <v>79</v>
      </c>
      <c r="C162" s="51" t="s">
        <v>395</v>
      </c>
      <c r="G162" s="17"/>
    </row>
    <row r="163" spans="1:7" x14ac:dyDescent="0.25">
      <c r="A163" s="50">
        <v>148</v>
      </c>
      <c r="B163" s="20" t="s">
        <v>80</v>
      </c>
      <c r="C163" s="51" t="s">
        <v>388</v>
      </c>
      <c r="G163" s="17"/>
    </row>
    <row r="164" spans="1:7" x14ac:dyDescent="0.25">
      <c r="A164" s="50">
        <v>149</v>
      </c>
      <c r="B164" s="20" t="s">
        <v>81</v>
      </c>
      <c r="C164" s="51" t="s">
        <v>395</v>
      </c>
      <c r="G164" s="17"/>
    </row>
    <row r="165" spans="1:7" x14ac:dyDescent="0.25">
      <c r="A165" s="50">
        <v>150</v>
      </c>
      <c r="B165" s="20" t="s">
        <v>73</v>
      </c>
      <c r="C165" s="51" t="s">
        <v>395</v>
      </c>
      <c r="G165" s="17"/>
    </row>
    <row r="166" spans="1:7" x14ac:dyDescent="0.25">
      <c r="A166" s="50">
        <v>151</v>
      </c>
      <c r="B166" s="20" t="s">
        <v>73</v>
      </c>
      <c r="C166" s="51" t="s">
        <v>395</v>
      </c>
      <c r="G166" s="17"/>
    </row>
    <row r="167" spans="1:7" x14ac:dyDescent="0.25">
      <c r="A167" s="50">
        <v>152</v>
      </c>
      <c r="B167" s="20" t="s">
        <v>73</v>
      </c>
      <c r="C167" s="51" t="s">
        <v>395</v>
      </c>
      <c r="G167" s="17"/>
    </row>
    <row r="168" spans="1:7" x14ac:dyDescent="0.25">
      <c r="A168" s="50">
        <v>153</v>
      </c>
      <c r="B168" s="20" t="s">
        <v>73</v>
      </c>
      <c r="C168" s="51" t="s">
        <v>395</v>
      </c>
      <c r="G168" s="17"/>
    </row>
    <row r="169" spans="1:7" x14ac:dyDescent="0.25">
      <c r="A169" s="50">
        <v>154</v>
      </c>
      <c r="B169" s="20" t="s">
        <v>73</v>
      </c>
      <c r="C169" s="51" t="s">
        <v>395</v>
      </c>
      <c r="G169" s="17"/>
    </row>
    <row r="170" spans="1:7" x14ac:dyDescent="0.25">
      <c r="A170" s="50">
        <v>155</v>
      </c>
      <c r="B170" s="20" t="s">
        <v>61</v>
      </c>
      <c r="C170" s="51" t="s">
        <v>395</v>
      </c>
      <c r="G170" s="17"/>
    </row>
    <row r="171" spans="1:7" x14ac:dyDescent="0.25">
      <c r="A171" s="50">
        <v>156</v>
      </c>
      <c r="B171" s="20" t="s">
        <v>73</v>
      </c>
      <c r="C171" s="51" t="s">
        <v>395</v>
      </c>
      <c r="G171" s="17"/>
    </row>
    <row r="172" spans="1:7" x14ac:dyDescent="0.25">
      <c r="A172" s="50">
        <v>157</v>
      </c>
      <c r="B172" s="20" t="s">
        <v>73</v>
      </c>
      <c r="C172" s="51" t="s">
        <v>395</v>
      </c>
      <c r="G172" s="17"/>
    </row>
    <row r="173" spans="1:7" x14ac:dyDescent="0.25">
      <c r="A173" s="50">
        <v>158</v>
      </c>
      <c r="B173" s="20" t="s">
        <v>73</v>
      </c>
      <c r="C173" s="51" t="s">
        <v>395</v>
      </c>
      <c r="G173" s="17"/>
    </row>
    <row r="174" spans="1:7" x14ac:dyDescent="0.25">
      <c r="A174" s="50">
        <v>159</v>
      </c>
      <c r="B174" s="20" t="s">
        <v>49</v>
      </c>
      <c r="C174" s="51" t="s">
        <v>388</v>
      </c>
      <c r="G174" s="17"/>
    </row>
    <row r="175" spans="1:7" x14ac:dyDescent="0.25">
      <c r="A175" s="50">
        <v>160</v>
      </c>
      <c r="B175" s="20" t="s">
        <v>73</v>
      </c>
      <c r="C175" s="51" t="s">
        <v>395</v>
      </c>
      <c r="G175" s="17"/>
    </row>
    <row r="176" spans="1:7" x14ac:dyDescent="0.25">
      <c r="A176" s="50">
        <v>161</v>
      </c>
      <c r="B176" s="20" t="s">
        <v>73</v>
      </c>
      <c r="C176" s="51" t="s">
        <v>395</v>
      </c>
      <c r="G176" s="17"/>
    </row>
    <row r="177" spans="1:7" x14ac:dyDescent="0.25">
      <c r="A177" s="50">
        <v>162</v>
      </c>
      <c r="B177" s="20" t="s">
        <v>73</v>
      </c>
      <c r="C177" s="51" t="s">
        <v>395</v>
      </c>
      <c r="G177" s="17"/>
    </row>
    <row r="178" spans="1:7" x14ac:dyDescent="0.25">
      <c r="A178" s="50">
        <v>163</v>
      </c>
      <c r="B178" s="20" t="s">
        <v>73</v>
      </c>
      <c r="C178" s="51" t="s">
        <v>395</v>
      </c>
      <c r="G178" s="17"/>
    </row>
    <row r="179" spans="1:7" x14ac:dyDescent="0.25">
      <c r="A179" s="50">
        <v>164</v>
      </c>
      <c r="B179" s="20" t="s">
        <v>73</v>
      </c>
      <c r="C179" s="51" t="s">
        <v>395</v>
      </c>
      <c r="G179" s="17"/>
    </row>
    <row r="180" spans="1:7" x14ac:dyDescent="0.25">
      <c r="A180" s="50">
        <v>165</v>
      </c>
      <c r="B180" s="20" t="s">
        <v>73</v>
      </c>
      <c r="C180" s="51" t="s">
        <v>395</v>
      </c>
      <c r="G180" s="17"/>
    </row>
    <row r="181" spans="1:7" x14ac:dyDescent="0.25">
      <c r="A181" s="50">
        <v>166</v>
      </c>
      <c r="B181" s="20" t="s">
        <v>73</v>
      </c>
      <c r="C181" s="51" t="s">
        <v>395</v>
      </c>
      <c r="G181" s="17"/>
    </row>
    <row r="182" spans="1:7" x14ac:dyDescent="0.25">
      <c r="A182" s="50">
        <v>167</v>
      </c>
      <c r="B182" s="20" t="s">
        <v>73</v>
      </c>
      <c r="C182" s="51" t="s">
        <v>395</v>
      </c>
      <c r="G182" s="17"/>
    </row>
    <row r="183" spans="1:7" x14ac:dyDescent="0.25">
      <c r="A183" s="50">
        <v>168</v>
      </c>
      <c r="B183" s="20" t="s">
        <v>73</v>
      </c>
      <c r="C183" s="51" t="s">
        <v>395</v>
      </c>
      <c r="G183" s="17"/>
    </row>
    <row r="184" spans="1:7" x14ac:dyDescent="0.25">
      <c r="A184" s="50">
        <v>169</v>
      </c>
      <c r="B184" s="20" t="s">
        <v>73</v>
      </c>
      <c r="C184" s="51" t="s">
        <v>395</v>
      </c>
      <c r="G184" s="17"/>
    </row>
    <row r="185" spans="1:7" x14ac:dyDescent="0.25">
      <c r="A185" s="50">
        <v>170</v>
      </c>
      <c r="B185" s="20" t="s">
        <v>73</v>
      </c>
      <c r="C185" s="51" t="s">
        <v>395</v>
      </c>
      <c r="G185" s="17"/>
    </row>
    <row r="186" spans="1:7" x14ac:dyDescent="0.25">
      <c r="A186" s="50">
        <v>171</v>
      </c>
      <c r="B186" s="20" t="s">
        <v>73</v>
      </c>
      <c r="C186" s="51" t="s">
        <v>395</v>
      </c>
      <c r="G186" s="17"/>
    </row>
    <row r="187" spans="1:7" x14ac:dyDescent="0.25">
      <c r="A187" s="50">
        <v>172</v>
      </c>
      <c r="B187" s="20" t="s">
        <v>73</v>
      </c>
      <c r="C187" s="51" t="s">
        <v>395</v>
      </c>
      <c r="G187" s="17"/>
    </row>
    <row r="188" spans="1:7" x14ac:dyDescent="0.25">
      <c r="A188" s="50">
        <v>173</v>
      </c>
      <c r="B188" s="20" t="s">
        <v>73</v>
      </c>
      <c r="C188" s="51" t="s">
        <v>395</v>
      </c>
      <c r="G188" s="17"/>
    </row>
    <row r="189" spans="1:7" x14ac:dyDescent="0.25">
      <c r="A189" s="50">
        <v>174</v>
      </c>
      <c r="B189" s="20" t="s">
        <v>73</v>
      </c>
      <c r="C189" s="51" t="s">
        <v>395</v>
      </c>
      <c r="G189" s="17"/>
    </row>
    <row r="190" spans="1:7" x14ac:dyDescent="0.25">
      <c r="A190" s="50">
        <v>175</v>
      </c>
      <c r="B190" s="20" t="s">
        <v>73</v>
      </c>
      <c r="C190" s="51" t="s">
        <v>395</v>
      </c>
      <c r="G190" s="17"/>
    </row>
    <row r="191" spans="1:7" x14ac:dyDescent="0.25">
      <c r="A191" s="50">
        <v>176</v>
      </c>
      <c r="B191" s="20" t="s">
        <v>73</v>
      </c>
      <c r="C191" s="51" t="s">
        <v>395</v>
      </c>
      <c r="G191" s="17"/>
    </row>
    <row r="192" spans="1:7" x14ac:dyDescent="0.25">
      <c r="A192" s="50">
        <v>177</v>
      </c>
      <c r="B192" s="20" t="s">
        <v>73</v>
      </c>
      <c r="C192" s="51" t="s">
        <v>395</v>
      </c>
      <c r="G192" s="17"/>
    </row>
    <row r="193" spans="1:7" x14ac:dyDescent="0.25">
      <c r="A193" s="50">
        <v>178</v>
      </c>
      <c r="B193" s="20" t="s">
        <v>82</v>
      </c>
      <c r="C193" s="51" t="s">
        <v>395</v>
      </c>
      <c r="G193" s="17"/>
    </row>
    <row r="194" spans="1:7" x14ac:dyDescent="0.25">
      <c r="A194" s="50">
        <v>179</v>
      </c>
      <c r="B194" s="20" t="s">
        <v>73</v>
      </c>
      <c r="C194" s="51" t="s">
        <v>395</v>
      </c>
    </row>
    <row r="195" spans="1:7" x14ac:dyDescent="0.25">
      <c r="A195" s="50">
        <v>180</v>
      </c>
      <c r="B195" s="20" t="s">
        <v>73</v>
      </c>
      <c r="C195" s="51" t="s">
        <v>395</v>
      </c>
    </row>
    <row r="196" spans="1:7" x14ac:dyDescent="0.25">
      <c r="A196" s="50">
        <v>181</v>
      </c>
      <c r="B196" s="20" t="s">
        <v>73</v>
      </c>
      <c r="C196" s="51" t="s">
        <v>395</v>
      </c>
    </row>
    <row r="197" spans="1:7" x14ac:dyDescent="0.25">
      <c r="A197" s="50">
        <v>182</v>
      </c>
      <c r="B197" s="20" t="s">
        <v>73</v>
      </c>
      <c r="C197" s="51" t="s">
        <v>395</v>
      </c>
    </row>
    <row r="198" spans="1:7" x14ac:dyDescent="0.25">
      <c r="A198" s="50">
        <v>183</v>
      </c>
      <c r="B198" s="20" t="s">
        <v>73</v>
      </c>
      <c r="C198" s="51" t="s">
        <v>395</v>
      </c>
    </row>
    <row r="199" spans="1:7" x14ac:dyDescent="0.25">
      <c r="A199" s="50">
        <v>184</v>
      </c>
      <c r="B199" s="20" t="s">
        <v>73</v>
      </c>
      <c r="C199" s="51" t="s">
        <v>395</v>
      </c>
    </row>
    <row r="200" spans="1:7" x14ac:dyDescent="0.25">
      <c r="A200" s="50">
        <v>185</v>
      </c>
      <c r="B200" s="20" t="s">
        <v>73</v>
      </c>
      <c r="C200" s="51" t="s">
        <v>395</v>
      </c>
    </row>
    <row r="201" spans="1:7" x14ac:dyDescent="0.25">
      <c r="A201" s="50">
        <v>186</v>
      </c>
      <c r="B201" s="20" t="s">
        <v>73</v>
      </c>
      <c r="C201" s="51" t="s">
        <v>395</v>
      </c>
    </row>
    <row r="202" spans="1:7" x14ac:dyDescent="0.25">
      <c r="A202" s="50">
        <v>187</v>
      </c>
      <c r="B202" s="20" t="s">
        <v>73</v>
      </c>
      <c r="C202" s="51" t="s">
        <v>395</v>
      </c>
    </row>
    <row r="203" spans="1:7" x14ac:dyDescent="0.25">
      <c r="A203" s="50">
        <v>188</v>
      </c>
      <c r="B203" s="20" t="s">
        <v>73</v>
      </c>
      <c r="C203" s="51" t="s">
        <v>395</v>
      </c>
    </row>
    <row r="204" spans="1:7" x14ac:dyDescent="0.25">
      <c r="A204" s="50">
        <v>189</v>
      </c>
      <c r="B204" s="20" t="s">
        <v>73</v>
      </c>
      <c r="C204" s="51" t="s">
        <v>395</v>
      </c>
    </row>
    <row r="205" spans="1:7" x14ac:dyDescent="0.25">
      <c r="A205" s="50">
        <v>190</v>
      </c>
      <c r="B205" s="20" t="s">
        <v>73</v>
      </c>
      <c r="C205" s="51" t="s">
        <v>395</v>
      </c>
    </row>
    <row r="206" spans="1:7" x14ac:dyDescent="0.25">
      <c r="A206" s="50">
        <v>191</v>
      </c>
      <c r="B206" s="20" t="s">
        <v>73</v>
      </c>
      <c r="C206" s="51" t="s">
        <v>395</v>
      </c>
    </row>
    <row r="207" spans="1:7" x14ac:dyDescent="0.25">
      <c r="A207" s="50">
        <v>192</v>
      </c>
      <c r="B207" s="20" t="s">
        <v>73</v>
      </c>
      <c r="C207" s="51" t="s">
        <v>395</v>
      </c>
    </row>
    <row r="208" spans="1:7" x14ac:dyDescent="0.25">
      <c r="A208" s="50">
        <v>193</v>
      </c>
      <c r="B208" s="20" t="s">
        <v>73</v>
      </c>
      <c r="C208" s="51" t="s">
        <v>395</v>
      </c>
    </row>
    <row r="209" spans="1:3" x14ac:dyDescent="0.25">
      <c r="A209" s="50">
        <v>194</v>
      </c>
      <c r="B209" s="20" t="s">
        <v>73</v>
      </c>
      <c r="C209" s="51" t="s">
        <v>395</v>
      </c>
    </row>
    <row r="210" spans="1:3" x14ac:dyDescent="0.25">
      <c r="A210" s="50">
        <v>195</v>
      </c>
      <c r="B210" s="20" t="s">
        <v>73</v>
      </c>
      <c r="C210" s="51" t="s">
        <v>395</v>
      </c>
    </row>
    <row r="211" spans="1:3" x14ac:dyDescent="0.25">
      <c r="A211" s="50">
        <v>196</v>
      </c>
      <c r="B211" s="20" t="s">
        <v>73</v>
      </c>
      <c r="C211" s="51" t="s">
        <v>395</v>
      </c>
    </row>
    <row r="212" spans="1:3" x14ac:dyDescent="0.25">
      <c r="A212" s="50">
        <v>197</v>
      </c>
      <c r="B212" s="20" t="s">
        <v>73</v>
      </c>
      <c r="C212" s="51" t="s">
        <v>395</v>
      </c>
    </row>
    <row r="213" spans="1:3" x14ac:dyDescent="0.25">
      <c r="A213" s="50">
        <v>198</v>
      </c>
      <c r="B213" s="20" t="s">
        <v>73</v>
      </c>
      <c r="C213" s="51" t="s">
        <v>395</v>
      </c>
    </row>
    <row r="214" spans="1:3" x14ac:dyDescent="0.25">
      <c r="A214" s="50">
        <v>199</v>
      </c>
      <c r="B214" s="20" t="s">
        <v>73</v>
      </c>
      <c r="C214" s="51" t="s">
        <v>395</v>
      </c>
    </row>
    <row r="215" spans="1:3" x14ac:dyDescent="0.25">
      <c r="A215" s="50">
        <v>201</v>
      </c>
      <c r="B215" s="20" t="s">
        <v>73</v>
      </c>
      <c r="C215" s="51" t="s">
        <v>395</v>
      </c>
    </row>
    <row r="216" spans="1:3" x14ac:dyDescent="0.25">
      <c r="A216" s="50">
        <v>202</v>
      </c>
      <c r="B216" s="20" t="s">
        <v>73</v>
      </c>
      <c r="C216" s="51" t="s">
        <v>395</v>
      </c>
    </row>
    <row r="217" spans="1:3" x14ac:dyDescent="0.25">
      <c r="A217" s="50">
        <v>203</v>
      </c>
      <c r="B217" s="20" t="s">
        <v>73</v>
      </c>
      <c r="C217" s="51" t="s">
        <v>395</v>
      </c>
    </row>
    <row r="218" spans="1:3" x14ac:dyDescent="0.25">
      <c r="A218" s="50">
        <v>204</v>
      </c>
      <c r="B218" s="20" t="s">
        <v>73</v>
      </c>
      <c r="C218" s="51" t="s">
        <v>395</v>
      </c>
    </row>
    <row r="219" spans="1:3" x14ac:dyDescent="0.25">
      <c r="A219" s="50">
        <v>205</v>
      </c>
      <c r="B219" s="20" t="s">
        <v>73</v>
      </c>
      <c r="C219" s="51" t="s">
        <v>395</v>
      </c>
    </row>
    <row r="220" spans="1:3" x14ac:dyDescent="0.25">
      <c r="A220" s="50">
        <v>206</v>
      </c>
      <c r="B220" s="20" t="s">
        <v>73</v>
      </c>
      <c r="C220" s="51" t="s">
        <v>395</v>
      </c>
    </row>
    <row r="221" spans="1:3" x14ac:dyDescent="0.25">
      <c r="A221" s="50">
        <v>207</v>
      </c>
      <c r="B221" s="20" t="s">
        <v>73</v>
      </c>
      <c r="C221" s="51" t="s">
        <v>395</v>
      </c>
    </row>
    <row r="222" spans="1:3" x14ac:dyDescent="0.25">
      <c r="A222" s="50">
        <v>208</v>
      </c>
      <c r="B222" s="20" t="s">
        <v>73</v>
      </c>
      <c r="C222" s="51" t="s">
        <v>395</v>
      </c>
    </row>
    <row r="223" spans="1:3" x14ac:dyDescent="0.25">
      <c r="A223" s="50">
        <v>209</v>
      </c>
      <c r="B223" s="20" t="s">
        <v>73</v>
      </c>
      <c r="C223" s="51" t="s">
        <v>395</v>
      </c>
    </row>
    <row r="224" spans="1:3" x14ac:dyDescent="0.25">
      <c r="A224" s="50">
        <v>210</v>
      </c>
      <c r="B224" s="20" t="s">
        <v>73</v>
      </c>
      <c r="C224" s="51" t="s">
        <v>395</v>
      </c>
    </row>
    <row r="225" spans="1:3" x14ac:dyDescent="0.25">
      <c r="A225" s="50">
        <v>211</v>
      </c>
      <c r="B225" s="20" t="s">
        <v>73</v>
      </c>
      <c r="C225" s="51" t="s">
        <v>395</v>
      </c>
    </row>
    <row r="226" spans="1:3" x14ac:dyDescent="0.25">
      <c r="A226" s="50">
        <v>212</v>
      </c>
      <c r="B226" s="20" t="s">
        <v>73</v>
      </c>
      <c r="C226" s="51" t="s">
        <v>395</v>
      </c>
    </row>
    <row r="227" spans="1:3" x14ac:dyDescent="0.25">
      <c r="A227" s="50">
        <v>213</v>
      </c>
      <c r="B227" s="20" t="s">
        <v>73</v>
      </c>
      <c r="C227" s="51" t="s">
        <v>395</v>
      </c>
    </row>
    <row r="228" spans="1:3" x14ac:dyDescent="0.25">
      <c r="A228" s="50">
        <v>214</v>
      </c>
      <c r="B228" s="20" t="s">
        <v>73</v>
      </c>
      <c r="C228" s="51" t="s">
        <v>395</v>
      </c>
    </row>
    <row r="229" spans="1:3" x14ac:dyDescent="0.25">
      <c r="A229" s="50">
        <v>215</v>
      </c>
      <c r="B229" s="20" t="s">
        <v>73</v>
      </c>
      <c r="C229" s="51" t="s">
        <v>395</v>
      </c>
    </row>
    <row r="230" spans="1:3" x14ac:dyDescent="0.25">
      <c r="A230" s="50">
        <v>216</v>
      </c>
      <c r="B230" s="20" t="s">
        <v>73</v>
      </c>
      <c r="C230" s="51" t="s">
        <v>395</v>
      </c>
    </row>
    <row r="231" spans="1:3" x14ac:dyDescent="0.25">
      <c r="A231" s="50">
        <v>217</v>
      </c>
      <c r="B231" s="20" t="s">
        <v>73</v>
      </c>
      <c r="C231" s="51" t="s">
        <v>395</v>
      </c>
    </row>
    <row r="232" spans="1:3" x14ac:dyDescent="0.25">
      <c r="A232" s="50">
        <v>218</v>
      </c>
      <c r="B232" s="20" t="s">
        <v>73</v>
      </c>
      <c r="C232" s="51" t="s">
        <v>395</v>
      </c>
    </row>
    <row r="233" spans="1:3" x14ac:dyDescent="0.25">
      <c r="A233" s="50">
        <v>219</v>
      </c>
      <c r="B233" s="20" t="s">
        <v>73</v>
      </c>
      <c r="C233" s="51" t="s">
        <v>395</v>
      </c>
    </row>
    <row r="234" spans="1:3" x14ac:dyDescent="0.25">
      <c r="A234" s="50">
        <v>220</v>
      </c>
      <c r="B234" s="20" t="s">
        <v>73</v>
      </c>
      <c r="C234" s="51" t="s">
        <v>395</v>
      </c>
    </row>
    <row r="235" spans="1:3" x14ac:dyDescent="0.25">
      <c r="A235" s="50">
        <v>221</v>
      </c>
      <c r="B235" s="20" t="s">
        <v>73</v>
      </c>
      <c r="C235" s="51" t="s">
        <v>395</v>
      </c>
    </row>
    <row r="236" spans="1:3" x14ac:dyDescent="0.25">
      <c r="A236" s="50">
        <v>222</v>
      </c>
      <c r="B236" s="20" t="s">
        <v>73</v>
      </c>
      <c r="C236" s="51" t="s">
        <v>395</v>
      </c>
    </row>
    <row r="237" spans="1:3" x14ac:dyDescent="0.25">
      <c r="A237" s="50">
        <v>223</v>
      </c>
      <c r="B237" s="20" t="s">
        <v>73</v>
      </c>
      <c r="C237" s="51" t="s">
        <v>395</v>
      </c>
    </row>
    <row r="238" spans="1:3" x14ac:dyDescent="0.25">
      <c r="A238" s="50">
        <v>224</v>
      </c>
      <c r="B238" s="20" t="s">
        <v>73</v>
      </c>
      <c r="C238" s="51" t="s">
        <v>395</v>
      </c>
    </row>
    <row r="239" spans="1:3" x14ac:dyDescent="0.25">
      <c r="A239" s="50">
        <v>225</v>
      </c>
      <c r="B239" s="20" t="s">
        <v>73</v>
      </c>
      <c r="C239" s="51" t="s">
        <v>395</v>
      </c>
    </row>
    <row r="240" spans="1:3" x14ac:dyDescent="0.25">
      <c r="A240" s="50">
        <v>226</v>
      </c>
      <c r="B240" s="20" t="s">
        <v>73</v>
      </c>
      <c r="C240" s="51" t="s">
        <v>395</v>
      </c>
    </row>
    <row r="241" spans="1:3" x14ac:dyDescent="0.25">
      <c r="A241" s="50">
        <v>227</v>
      </c>
      <c r="B241" s="20" t="s">
        <v>73</v>
      </c>
      <c r="C241" s="51" t="s">
        <v>395</v>
      </c>
    </row>
    <row r="242" spans="1:3" x14ac:dyDescent="0.25">
      <c r="A242" s="50">
        <v>228</v>
      </c>
      <c r="B242" s="20" t="s">
        <v>83</v>
      </c>
      <c r="C242" s="51" t="s">
        <v>388</v>
      </c>
    </row>
    <row r="243" spans="1:3" x14ac:dyDescent="0.25">
      <c r="A243" s="50">
        <v>229</v>
      </c>
      <c r="B243" s="20" t="s">
        <v>83</v>
      </c>
      <c r="C243" s="51" t="s">
        <v>388</v>
      </c>
    </row>
    <row r="244" spans="1:3" x14ac:dyDescent="0.25">
      <c r="A244" s="50">
        <v>230</v>
      </c>
      <c r="B244" s="20" t="s">
        <v>73</v>
      </c>
      <c r="C244" s="51" t="s">
        <v>388</v>
      </c>
    </row>
    <row r="245" spans="1:3" x14ac:dyDescent="0.25">
      <c r="A245" s="50">
        <v>231</v>
      </c>
      <c r="B245" s="20" t="s">
        <v>61</v>
      </c>
      <c r="C245" s="51" t="s">
        <v>395</v>
      </c>
    </row>
    <row r="246" spans="1:3" x14ac:dyDescent="0.25">
      <c r="A246" s="50">
        <v>233</v>
      </c>
      <c r="B246" s="20" t="s">
        <v>61</v>
      </c>
      <c r="C246" s="51" t="s">
        <v>395</v>
      </c>
    </row>
    <row r="247" spans="1:3" x14ac:dyDescent="0.25">
      <c r="A247" s="50">
        <v>234</v>
      </c>
      <c r="B247" s="20" t="s">
        <v>61</v>
      </c>
      <c r="C247" s="51" t="s">
        <v>395</v>
      </c>
    </row>
    <row r="248" spans="1:3" x14ac:dyDescent="0.25">
      <c r="A248" s="50">
        <v>235</v>
      </c>
      <c r="B248" s="20" t="s">
        <v>61</v>
      </c>
      <c r="C248" s="51" t="s">
        <v>395</v>
      </c>
    </row>
    <row r="249" spans="1:3" x14ac:dyDescent="0.25">
      <c r="A249" s="50">
        <v>236</v>
      </c>
      <c r="B249" s="20" t="s">
        <v>61</v>
      </c>
      <c r="C249" s="51" t="s">
        <v>395</v>
      </c>
    </row>
    <row r="250" spans="1:3" x14ac:dyDescent="0.25">
      <c r="A250" s="50">
        <v>237</v>
      </c>
      <c r="B250" s="20" t="s">
        <v>61</v>
      </c>
      <c r="C250" s="51" t="s">
        <v>395</v>
      </c>
    </row>
    <row r="251" spans="1:3" x14ac:dyDescent="0.25">
      <c r="A251" s="50">
        <v>238</v>
      </c>
      <c r="B251" s="20" t="s">
        <v>73</v>
      </c>
      <c r="C251" s="51" t="s">
        <v>395</v>
      </c>
    </row>
    <row r="252" spans="1:3" x14ac:dyDescent="0.25">
      <c r="A252" s="50">
        <v>241</v>
      </c>
      <c r="B252" s="20" t="s">
        <v>84</v>
      </c>
      <c r="C252" s="51" t="s">
        <v>395</v>
      </c>
    </row>
    <row r="253" spans="1:3" x14ac:dyDescent="0.25">
      <c r="A253" s="50">
        <v>242</v>
      </c>
      <c r="B253" s="20" t="s">
        <v>85</v>
      </c>
      <c r="C253" s="51" t="s">
        <v>395</v>
      </c>
    </row>
    <row r="254" spans="1:3" x14ac:dyDescent="0.25">
      <c r="A254" s="50">
        <v>243</v>
      </c>
      <c r="B254" s="20" t="s">
        <v>86</v>
      </c>
      <c r="C254" s="51" t="s">
        <v>395</v>
      </c>
    </row>
    <row r="255" spans="1:3" x14ac:dyDescent="0.25">
      <c r="A255" s="50">
        <v>244</v>
      </c>
      <c r="B255" s="20" t="s">
        <v>73</v>
      </c>
      <c r="C255" s="51" t="s">
        <v>395</v>
      </c>
    </row>
    <row r="256" spans="1:3" x14ac:dyDescent="0.25">
      <c r="A256" s="50">
        <v>245</v>
      </c>
      <c r="B256" s="20" t="s">
        <v>85</v>
      </c>
      <c r="C256" s="51" t="s">
        <v>395</v>
      </c>
    </row>
    <row r="257" spans="1:3" x14ac:dyDescent="0.25">
      <c r="A257" s="50">
        <v>246</v>
      </c>
      <c r="B257" s="20" t="s">
        <v>87</v>
      </c>
      <c r="C257" s="51" t="s">
        <v>395</v>
      </c>
    </row>
    <row r="258" spans="1:3" x14ac:dyDescent="0.25">
      <c r="A258" s="50">
        <v>247</v>
      </c>
      <c r="B258" s="20" t="s">
        <v>85</v>
      </c>
      <c r="C258" s="51" t="s">
        <v>395</v>
      </c>
    </row>
    <row r="259" spans="1:3" x14ac:dyDescent="0.25">
      <c r="A259" s="50">
        <v>248</v>
      </c>
      <c r="B259" s="20" t="s">
        <v>73</v>
      </c>
      <c r="C259" s="51" t="s">
        <v>395</v>
      </c>
    </row>
    <row r="260" spans="1:3" x14ac:dyDescent="0.25">
      <c r="A260" s="50">
        <v>249</v>
      </c>
      <c r="B260" s="20" t="s">
        <v>85</v>
      </c>
      <c r="C260" s="51" t="s">
        <v>395</v>
      </c>
    </row>
    <row r="261" spans="1:3" x14ac:dyDescent="0.25">
      <c r="A261" s="50">
        <v>250</v>
      </c>
      <c r="B261" s="20" t="s">
        <v>88</v>
      </c>
      <c r="C261" s="51" t="s">
        <v>388</v>
      </c>
    </row>
    <row r="262" spans="1:3" x14ac:dyDescent="0.25">
      <c r="A262" s="50">
        <v>251</v>
      </c>
      <c r="B262" s="20" t="s">
        <v>88</v>
      </c>
      <c r="C262" s="51" t="s">
        <v>388</v>
      </c>
    </row>
    <row r="263" spans="1:3" x14ac:dyDescent="0.25">
      <c r="A263" s="50">
        <v>252</v>
      </c>
      <c r="B263" s="20" t="s">
        <v>88</v>
      </c>
      <c r="C263" s="51" t="s">
        <v>388</v>
      </c>
    </row>
    <row r="264" spans="1:3" x14ac:dyDescent="0.25">
      <c r="A264" s="50">
        <v>253</v>
      </c>
      <c r="B264" s="20" t="s">
        <v>88</v>
      </c>
      <c r="C264" s="51" t="s">
        <v>388</v>
      </c>
    </row>
    <row r="265" spans="1:3" x14ac:dyDescent="0.25">
      <c r="A265" s="50">
        <v>254</v>
      </c>
      <c r="B265" s="20" t="s">
        <v>89</v>
      </c>
      <c r="C265" s="51" t="s">
        <v>395</v>
      </c>
    </row>
    <row r="266" spans="1:3" x14ac:dyDescent="0.25">
      <c r="A266" s="50">
        <v>255</v>
      </c>
      <c r="B266" s="20" t="s">
        <v>90</v>
      </c>
      <c r="C266" s="51" t="s">
        <v>395</v>
      </c>
    </row>
    <row r="267" spans="1:3" x14ac:dyDescent="0.25">
      <c r="A267" s="50">
        <v>257</v>
      </c>
      <c r="B267" s="20" t="s">
        <v>91</v>
      </c>
      <c r="C267" s="51" t="s">
        <v>395</v>
      </c>
    </row>
    <row r="268" spans="1:3" x14ac:dyDescent="0.25">
      <c r="A268" s="50">
        <v>258</v>
      </c>
      <c r="B268" s="20" t="s">
        <v>92</v>
      </c>
      <c r="C268" s="51" t="s">
        <v>395</v>
      </c>
    </row>
    <row r="269" spans="1:3" x14ac:dyDescent="0.25">
      <c r="A269" s="50">
        <v>259</v>
      </c>
      <c r="B269" s="20" t="s">
        <v>93</v>
      </c>
      <c r="C269" s="51" t="s">
        <v>395</v>
      </c>
    </row>
    <row r="270" spans="1:3" x14ac:dyDescent="0.25">
      <c r="A270" s="50">
        <v>260</v>
      </c>
      <c r="B270" s="20" t="s">
        <v>92</v>
      </c>
      <c r="C270" s="51" t="s">
        <v>395</v>
      </c>
    </row>
    <row r="271" spans="1:3" x14ac:dyDescent="0.25">
      <c r="A271" s="50">
        <v>261</v>
      </c>
      <c r="B271" s="20" t="s">
        <v>92</v>
      </c>
      <c r="C271" s="51" t="s">
        <v>395</v>
      </c>
    </row>
    <row r="272" spans="1:3" x14ac:dyDescent="0.25">
      <c r="A272" s="50">
        <v>262</v>
      </c>
      <c r="B272" s="20" t="s">
        <v>92</v>
      </c>
      <c r="C272" s="51" t="s">
        <v>395</v>
      </c>
    </row>
    <row r="273" spans="1:3" x14ac:dyDescent="0.25">
      <c r="A273" s="50">
        <v>263</v>
      </c>
      <c r="B273" s="20" t="s">
        <v>92</v>
      </c>
      <c r="C273" s="51" t="s">
        <v>395</v>
      </c>
    </row>
    <row r="274" spans="1:3" x14ac:dyDescent="0.25">
      <c r="A274" s="50">
        <v>264</v>
      </c>
      <c r="B274" s="20" t="s">
        <v>92</v>
      </c>
      <c r="C274" s="51" t="s">
        <v>395</v>
      </c>
    </row>
    <row r="275" spans="1:3" x14ac:dyDescent="0.25">
      <c r="A275" s="50">
        <v>265</v>
      </c>
      <c r="B275" s="20" t="s">
        <v>94</v>
      </c>
      <c r="C275" s="51" t="s">
        <v>388</v>
      </c>
    </row>
    <row r="276" spans="1:3" x14ac:dyDescent="0.25">
      <c r="A276" s="50">
        <v>266</v>
      </c>
      <c r="B276" s="20" t="s">
        <v>94</v>
      </c>
      <c r="C276" s="51" t="s">
        <v>388</v>
      </c>
    </row>
    <row r="277" spans="1:3" x14ac:dyDescent="0.25">
      <c r="A277" s="50">
        <v>267</v>
      </c>
      <c r="B277" s="20" t="s">
        <v>94</v>
      </c>
      <c r="C277" s="51" t="s">
        <v>388</v>
      </c>
    </row>
    <row r="278" spans="1:3" x14ac:dyDescent="0.25">
      <c r="A278" s="50">
        <v>268</v>
      </c>
      <c r="B278" s="20" t="s">
        <v>94</v>
      </c>
      <c r="C278" s="51" t="s">
        <v>388</v>
      </c>
    </row>
    <row r="279" spans="1:3" x14ac:dyDescent="0.25">
      <c r="A279" s="50">
        <v>269</v>
      </c>
      <c r="B279" s="20" t="s">
        <v>94</v>
      </c>
      <c r="C279" s="51" t="s">
        <v>388</v>
      </c>
    </row>
    <row r="280" spans="1:3" x14ac:dyDescent="0.25">
      <c r="A280" s="50">
        <v>270</v>
      </c>
      <c r="B280" s="20" t="s">
        <v>94</v>
      </c>
      <c r="C280" s="51" t="s">
        <v>388</v>
      </c>
    </row>
    <row r="281" spans="1:3" x14ac:dyDescent="0.25">
      <c r="A281" s="50">
        <v>271</v>
      </c>
      <c r="B281" s="20" t="s">
        <v>94</v>
      </c>
      <c r="C281" s="51" t="s">
        <v>388</v>
      </c>
    </row>
    <row r="282" spans="1:3" x14ac:dyDescent="0.25">
      <c r="A282" s="50">
        <v>272</v>
      </c>
      <c r="B282" s="20" t="s">
        <v>94</v>
      </c>
      <c r="C282" s="51" t="s">
        <v>388</v>
      </c>
    </row>
    <row r="283" spans="1:3" x14ac:dyDescent="0.25">
      <c r="A283" s="50">
        <v>273</v>
      </c>
      <c r="B283" s="20" t="s">
        <v>94</v>
      </c>
      <c r="C283" s="51" t="s">
        <v>388</v>
      </c>
    </row>
    <row r="284" spans="1:3" x14ac:dyDescent="0.25">
      <c r="A284" s="50">
        <v>274</v>
      </c>
      <c r="B284" s="20" t="s">
        <v>94</v>
      </c>
      <c r="C284" s="51" t="s">
        <v>388</v>
      </c>
    </row>
    <row r="285" spans="1:3" x14ac:dyDescent="0.25">
      <c r="A285" s="50">
        <v>276</v>
      </c>
      <c r="B285" s="20" t="s">
        <v>94</v>
      </c>
      <c r="C285" s="51" t="s">
        <v>388</v>
      </c>
    </row>
    <row r="286" spans="1:3" x14ac:dyDescent="0.25">
      <c r="A286" s="50">
        <v>277</v>
      </c>
      <c r="B286" s="20" t="s">
        <v>95</v>
      </c>
      <c r="C286" s="51" t="s">
        <v>388</v>
      </c>
    </row>
    <row r="287" spans="1:3" x14ac:dyDescent="0.25">
      <c r="A287" s="50">
        <v>278</v>
      </c>
      <c r="B287" s="20" t="s">
        <v>96</v>
      </c>
      <c r="C287" s="51" t="s">
        <v>388</v>
      </c>
    </row>
    <row r="288" spans="1:3" x14ac:dyDescent="0.25">
      <c r="A288" s="50">
        <v>279</v>
      </c>
      <c r="B288" s="20" t="s">
        <v>97</v>
      </c>
      <c r="C288" s="51" t="s">
        <v>388</v>
      </c>
    </row>
    <row r="289" spans="1:3" x14ac:dyDescent="0.25">
      <c r="A289" s="50">
        <v>280</v>
      </c>
      <c r="B289" s="20" t="s">
        <v>98</v>
      </c>
      <c r="C289" s="51" t="s">
        <v>388</v>
      </c>
    </row>
    <row r="290" spans="1:3" x14ac:dyDescent="0.25">
      <c r="A290" s="50">
        <v>281</v>
      </c>
      <c r="B290" s="20" t="s">
        <v>99</v>
      </c>
      <c r="C290" s="51" t="s">
        <v>395</v>
      </c>
    </row>
    <row r="291" spans="1:3" x14ac:dyDescent="0.25">
      <c r="A291" s="50">
        <v>283</v>
      </c>
      <c r="B291" s="20" t="s">
        <v>100</v>
      </c>
      <c r="C291" s="51" t="s">
        <v>395</v>
      </c>
    </row>
    <row r="292" spans="1:3" x14ac:dyDescent="0.25">
      <c r="A292" s="50">
        <v>284</v>
      </c>
      <c r="B292" s="20" t="s">
        <v>42</v>
      </c>
      <c r="C292" s="51" t="s">
        <v>388</v>
      </c>
    </row>
    <row r="293" spans="1:3" x14ac:dyDescent="0.25">
      <c r="A293" s="50">
        <v>285</v>
      </c>
      <c r="B293" s="20" t="s">
        <v>42</v>
      </c>
      <c r="C293" s="51" t="s">
        <v>388</v>
      </c>
    </row>
    <row r="294" spans="1:3" x14ac:dyDescent="0.25">
      <c r="A294" s="50">
        <v>286</v>
      </c>
      <c r="B294" s="20" t="s">
        <v>101</v>
      </c>
      <c r="C294" s="51" t="s">
        <v>388</v>
      </c>
    </row>
    <row r="295" spans="1:3" x14ac:dyDescent="0.25">
      <c r="A295" s="50">
        <v>287</v>
      </c>
      <c r="B295" s="20" t="s">
        <v>102</v>
      </c>
      <c r="C295" s="51" t="s">
        <v>388</v>
      </c>
    </row>
    <row r="296" spans="1:3" x14ac:dyDescent="0.25">
      <c r="A296" s="50">
        <v>288</v>
      </c>
      <c r="B296" s="20" t="s">
        <v>103</v>
      </c>
      <c r="C296" s="51" t="s">
        <v>388</v>
      </c>
    </row>
    <row r="297" spans="1:3" x14ac:dyDescent="0.25">
      <c r="A297" s="50">
        <v>289</v>
      </c>
      <c r="B297" s="20" t="s">
        <v>103</v>
      </c>
      <c r="C297" s="51" t="s">
        <v>388</v>
      </c>
    </row>
    <row r="298" spans="1:3" x14ac:dyDescent="0.25">
      <c r="A298" s="50">
        <v>290</v>
      </c>
      <c r="B298" s="20" t="s">
        <v>103</v>
      </c>
      <c r="C298" s="51" t="s">
        <v>388</v>
      </c>
    </row>
    <row r="299" spans="1:3" x14ac:dyDescent="0.25">
      <c r="A299" s="50">
        <v>291</v>
      </c>
      <c r="B299" s="20" t="s">
        <v>103</v>
      </c>
      <c r="C299" s="51" t="s">
        <v>388</v>
      </c>
    </row>
    <row r="300" spans="1:3" x14ac:dyDescent="0.25">
      <c r="A300" s="50">
        <v>292</v>
      </c>
      <c r="B300" s="20" t="s">
        <v>103</v>
      </c>
      <c r="C300" s="51" t="s">
        <v>388</v>
      </c>
    </row>
    <row r="301" spans="1:3" x14ac:dyDescent="0.25">
      <c r="A301" s="50">
        <v>297</v>
      </c>
      <c r="B301" s="20" t="s">
        <v>103</v>
      </c>
      <c r="C301" s="51" t="s">
        <v>388</v>
      </c>
    </row>
    <row r="302" spans="1:3" x14ac:dyDescent="0.25">
      <c r="A302" s="50">
        <v>298</v>
      </c>
      <c r="B302" s="20" t="s">
        <v>103</v>
      </c>
      <c r="C302" s="51" t="s">
        <v>388</v>
      </c>
    </row>
    <row r="303" spans="1:3" x14ac:dyDescent="0.25">
      <c r="A303" s="50">
        <v>299</v>
      </c>
      <c r="B303" s="20" t="s">
        <v>103</v>
      </c>
      <c r="C303" s="51" t="s">
        <v>388</v>
      </c>
    </row>
    <row r="304" spans="1:3" x14ac:dyDescent="0.25">
      <c r="A304" s="50">
        <v>300</v>
      </c>
      <c r="B304" s="20" t="s">
        <v>104</v>
      </c>
      <c r="C304" s="51" t="s">
        <v>395</v>
      </c>
    </row>
    <row r="305" spans="1:3" x14ac:dyDescent="0.25">
      <c r="A305" s="50">
        <v>301</v>
      </c>
      <c r="B305" s="20" t="s">
        <v>105</v>
      </c>
      <c r="C305" s="51" t="s">
        <v>395</v>
      </c>
    </row>
    <row r="306" spans="1:3" x14ac:dyDescent="0.25">
      <c r="A306" s="50">
        <v>302</v>
      </c>
      <c r="B306" s="20" t="s">
        <v>106</v>
      </c>
      <c r="C306" s="51" t="s">
        <v>395</v>
      </c>
    </row>
    <row r="307" spans="1:3" x14ac:dyDescent="0.25">
      <c r="A307" s="50">
        <v>303</v>
      </c>
      <c r="B307" s="20" t="s">
        <v>103</v>
      </c>
      <c r="C307" s="51" t="s">
        <v>388</v>
      </c>
    </row>
    <row r="308" spans="1:3" x14ac:dyDescent="0.25">
      <c r="A308" s="50">
        <v>304</v>
      </c>
      <c r="B308" s="20" t="s">
        <v>103</v>
      </c>
      <c r="C308" s="51" t="s">
        <v>388</v>
      </c>
    </row>
    <row r="309" spans="1:3" x14ac:dyDescent="0.25">
      <c r="A309" s="50">
        <v>305</v>
      </c>
      <c r="B309" s="20" t="s">
        <v>107</v>
      </c>
      <c r="C309" s="51" t="s">
        <v>395</v>
      </c>
    </row>
    <row r="310" spans="1:3" x14ac:dyDescent="0.25">
      <c r="A310" s="50">
        <v>306</v>
      </c>
      <c r="B310" s="20" t="s">
        <v>107</v>
      </c>
      <c r="C310" s="51" t="s">
        <v>395</v>
      </c>
    </row>
    <row r="311" spans="1:3" x14ac:dyDescent="0.25">
      <c r="A311" s="50">
        <v>307</v>
      </c>
      <c r="B311" s="20" t="s">
        <v>107</v>
      </c>
      <c r="C311" s="51" t="s">
        <v>395</v>
      </c>
    </row>
    <row r="312" spans="1:3" x14ac:dyDescent="0.25">
      <c r="A312" s="50">
        <v>308</v>
      </c>
      <c r="B312" s="20" t="s">
        <v>107</v>
      </c>
      <c r="C312" s="51" t="s">
        <v>395</v>
      </c>
    </row>
    <row r="313" spans="1:3" x14ac:dyDescent="0.25">
      <c r="A313" s="50">
        <v>309</v>
      </c>
      <c r="B313" s="20" t="s">
        <v>108</v>
      </c>
      <c r="C313" s="51" t="s">
        <v>395</v>
      </c>
    </row>
    <row r="314" spans="1:3" x14ac:dyDescent="0.25">
      <c r="A314" s="50">
        <v>310</v>
      </c>
      <c r="B314" s="20" t="s">
        <v>109</v>
      </c>
      <c r="C314" s="51" t="s">
        <v>395</v>
      </c>
    </row>
    <row r="315" spans="1:3" x14ac:dyDescent="0.25">
      <c r="A315" s="50">
        <v>312</v>
      </c>
      <c r="B315" s="20" t="s">
        <v>110</v>
      </c>
      <c r="C315" s="51" t="s">
        <v>388</v>
      </c>
    </row>
    <row r="316" spans="1:3" x14ac:dyDescent="0.25">
      <c r="A316" s="50">
        <v>313</v>
      </c>
      <c r="B316" s="20" t="s">
        <v>111</v>
      </c>
      <c r="C316" s="51" t="s">
        <v>388</v>
      </c>
    </row>
    <row r="317" spans="1:3" x14ac:dyDescent="0.25">
      <c r="A317" s="50">
        <v>314</v>
      </c>
      <c r="B317" s="20" t="s">
        <v>112</v>
      </c>
      <c r="C317" s="51" t="s">
        <v>388</v>
      </c>
    </row>
    <row r="318" spans="1:3" x14ac:dyDescent="0.25">
      <c r="A318" s="50">
        <v>315</v>
      </c>
      <c r="B318" s="20" t="s">
        <v>113</v>
      </c>
      <c r="C318" s="51" t="s">
        <v>388</v>
      </c>
    </row>
    <row r="319" spans="1:3" x14ac:dyDescent="0.25">
      <c r="A319" s="50">
        <v>316</v>
      </c>
      <c r="B319" s="20" t="s">
        <v>114</v>
      </c>
      <c r="C319" s="51" t="s">
        <v>395</v>
      </c>
    </row>
    <row r="320" spans="1:3" x14ac:dyDescent="0.25">
      <c r="A320" s="50">
        <v>317</v>
      </c>
      <c r="B320" s="20" t="s">
        <v>114</v>
      </c>
      <c r="C320" s="51" t="s">
        <v>395</v>
      </c>
    </row>
    <row r="321" spans="1:3" x14ac:dyDescent="0.25">
      <c r="A321" s="50">
        <v>318</v>
      </c>
      <c r="B321" s="20" t="s">
        <v>114</v>
      </c>
      <c r="C321" s="51" t="s">
        <v>395</v>
      </c>
    </row>
    <row r="322" spans="1:3" x14ac:dyDescent="0.25">
      <c r="A322" s="50">
        <v>319</v>
      </c>
      <c r="B322" s="20" t="s">
        <v>115</v>
      </c>
      <c r="C322" s="51" t="s">
        <v>395</v>
      </c>
    </row>
    <row r="323" spans="1:3" x14ac:dyDescent="0.25">
      <c r="A323" s="50">
        <v>320</v>
      </c>
      <c r="B323" s="20" t="s">
        <v>114</v>
      </c>
      <c r="C323" s="51" t="s">
        <v>395</v>
      </c>
    </row>
    <row r="324" spans="1:3" x14ac:dyDescent="0.25">
      <c r="A324" s="50">
        <v>321</v>
      </c>
      <c r="B324" s="20" t="s">
        <v>114</v>
      </c>
      <c r="C324" s="51" t="s">
        <v>395</v>
      </c>
    </row>
    <row r="325" spans="1:3" x14ac:dyDescent="0.25">
      <c r="A325" s="50">
        <v>322</v>
      </c>
      <c r="B325" s="20" t="s">
        <v>114</v>
      </c>
      <c r="C325" s="51" t="s">
        <v>395</v>
      </c>
    </row>
    <row r="326" spans="1:3" x14ac:dyDescent="0.25">
      <c r="A326" s="50">
        <v>323</v>
      </c>
      <c r="B326" s="20" t="s">
        <v>114</v>
      </c>
      <c r="C326" s="51" t="s">
        <v>395</v>
      </c>
    </row>
    <row r="327" spans="1:3" x14ac:dyDescent="0.25">
      <c r="A327" s="50">
        <v>324</v>
      </c>
      <c r="B327" s="20" t="s">
        <v>116</v>
      </c>
      <c r="C327" s="51" t="s">
        <v>395</v>
      </c>
    </row>
    <row r="328" spans="1:3" x14ac:dyDescent="0.25">
      <c r="A328" s="50">
        <v>325</v>
      </c>
      <c r="B328" s="20" t="s">
        <v>117</v>
      </c>
      <c r="C328" s="51" t="s">
        <v>395</v>
      </c>
    </row>
    <row r="329" spans="1:3" x14ac:dyDescent="0.25">
      <c r="A329" s="50">
        <v>326</v>
      </c>
      <c r="B329" s="20" t="s">
        <v>117</v>
      </c>
      <c r="C329" s="51" t="s">
        <v>395</v>
      </c>
    </row>
    <row r="330" spans="1:3" x14ac:dyDescent="0.25">
      <c r="A330" s="50">
        <v>327</v>
      </c>
      <c r="B330" s="20" t="s">
        <v>117</v>
      </c>
      <c r="C330" s="51" t="s">
        <v>395</v>
      </c>
    </row>
    <row r="331" spans="1:3" x14ac:dyDescent="0.25">
      <c r="A331" s="50">
        <v>328</v>
      </c>
      <c r="B331" s="20" t="s">
        <v>117</v>
      </c>
      <c r="C331" s="51" t="s">
        <v>395</v>
      </c>
    </row>
    <row r="332" spans="1:3" x14ac:dyDescent="0.25">
      <c r="A332" s="50">
        <v>329</v>
      </c>
      <c r="B332" s="20" t="s">
        <v>117</v>
      </c>
      <c r="C332" s="51" t="s">
        <v>395</v>
      </c>
    </row>
    <row r="333" spans="1:3" x14ac:dyDescent="0.25">
      <c r="A333" s="50">
        <v>330</v>
      </c>
      <c r="B333" s="20" t="s">
        <v>117</v>
      </c>
      <c r="C333" s="51" t="s">
        <v>395</v>
      </c>
    </row>
    <row r="334" spans="1:3" x14ac:dyDescent="0.25">
      <c r="A334" s="50">
        <v>331</v>
      </c>
      <c r="B334" s="20" t="s">
        <v>117</v>
      </c>
      <c r="C334" s="51" t="s">
        <v>395</v>
      </c>
    </row>
    <row r="335" spans="1:3" x14ac:dyDescent="0.25">
      <c r="A335" s="50">
        <v>332</v>
      </c>
      <c r="B335" s="20" t="s">
        <v>117</v>
      </c>
      <c r="C335" s="51" t="s">
        <v>395</v>
      </c>
    </row>
    <row r="336" spans="1:3" x14ac:dyDescent="0.25">
      <c r="A336" s="50">
        <v>334</v>
      </c>
      <c r="B336" s="20" t="s">
        <v>118</v>
      </c>
      <c r="C336" s="51" t="s">
        <v>395</v>
      </c>
    </row>
    <row r="337" spans="1:3" x14ac:dyDescent="0.25">
      <c r="A337" s="50">
        <v>335</v>
      </c>
      <c r="B337" s="20" t="s">
        <v>119</v>
      </c>
      <c r="C337" s="51" t="s">
        <v>395</v>
      </c>
    </row>
    <row r="338" spans="1:3" x14ac:dyDescent="0.25">
      <c r="A338" s="50">
        <v>336</v>
      </c>
      <c r="B338" s="20" t="s">
        <v>120</v>
      </c>
      <c r="C338" s="51" t="s">
        <v>388</v>
      </c>
    </row>
    <row r="339" spans="1:3" x14ac:dyDescent="0.25">
      <c r="A339" s="50">
        <v>337</v>
      </c>
      <c r="B339" s="20" t="s">
        <v>120</v>
      </c>
      <c r="C339" s="51" t="s">
        <v>388</v>
      </c>
    </row>
    <row r="340" spans="1:3" x14ac:dyDescent="0.25">
      <c r="A340" s="50">
        <v>338</v>
      </c>
      <c r="B340" s="20" t="s">
        <v>121</v>
      </c>
      <c r="C340" s="51" t="s">
        <v>395</v>
      </c>
    </row>
    <row r="341" spans="1:3" x14ac:dyDescent="0.25">
      <c r="A341" s="50">
        <v>339</v>
      </c>
      <c r="B341" s="20" t="s">
        <v>122</v>
      </c>
      <c r="C341" s="51" t="s">
        <v>388</v>
      </c>
    </row>
    <row r="342" spans="1:3" x14ac:dyDescent="0.25">
      <c r="A342" s="50">
        <v>340</v>
      </c>
      <c r="B342" s="20" t="s">
        <v>122</v>
      </c>
      <c r="C342" s="51" t="s">
        <v>388</v>
      </c>
    </row>
    <row r="343" spans="1:3" x14ac:dyDescent="0.25">
      <c r="A343" s="50">
        <v>341</v>
      </c>
      <c r="B343" s="20" t="s">
        <v>122</v>
      </c>
      <c r="C343" s="51" t="s">
        <v>388</v>
      </c>
    </row>
    <row r="344" spans="1:3" x14ac:dyDescent="0.25">
      <c r="A344" s="50">
        <v>342</v>
      </c>
      <c r="B344" s="20" t="s">
        <v>123</v>
      </c>
      <c r="C344" s="51" t="s">
        <v>388</v>
      </c>
    </row>
    <row r="345" spans="1:3" x14ac:dyDescent="0.25">
      <c r="A345" s="50">
        <v>343</v>
      </c>
      <c r="B345" s="20" t="s">
        <v>124</v>
      </c>
      <c r="C345" s="51" t="s">
        <v>388</v>
      </c>
    </row>
    <row r="346" spans="1:3" x14ac:dyDescent="0.25">
      <c r="A346" s="50">
        <v>344</v>
      </c>
      <c r="B346" s="20" t="s">
        <v>125</v>
      </c>
      <c r="C346" s="51" t="s">
        <v>395</v>
      </c>
    </row>
    <row r="347" spans="1:3" x14ac:dyDescent="0.25">
      <c r="A347" s="50">
        <v>345</v>
      </c>
      <c r="B347" s="20" t="s">
        <v>126</v>
      </c>
      <c r="C347" s="51" t="s">
        <v>388</v>
      </c>
    </row>
    <row r="348" spans="1:3" x14ac:dyDescent="0.25">
      <c r="A348" s="50">
        <v>346</v>
      </c>
      <c r="B348" s="20" t="s">
        <v>127</v>
      </c>
      <c r="C348" s="51" t="s">
        <v>388</v>
      </c>
    </row>
    <row r="349" spans="1:3" x14ac:dyDescent="0.25">
      <c r="A349" s="50">
        <v>347</v>
      </c>
      <c r="B349" s="20" t="s">
        <v>128</v>
      </c>
      <c r="C349" s="51" t="s">
        <v>388</v>
      </c>
    </row>
    <row r="350" spans="1:3" x14ac:dyDescent="0.25">
      <c r="A350" s="50">
        <v>348</v>
      </c>
      <c r="B350" s="20" t="s">
        <v>128</v>
      </c>
      <c r="C350" s="51" t="s">
        <v>388</v>
      </c>
    </row>
    <row r="351" spans="1:3" x14ac:dyDescent="0.25">
      <c r="A351" s="50">
        <v>349</v>
      </c>
      <c r="B351" s="20" t="s">
        <v>73</v>
      </c>
      <c r="C351" s="51" t="s">
        <v>395</v>
      </c>
    </row>
    <row r="352" spans="1:3" x14ac:dyDescent="0.25">
      <c r="A352" s="50">
        <v>350</v>
      </c>
      <c r="B352" s="20" t="s">
        <v>129</v>
      </c>
      <c r="C352" s="51" t="s">
        <v>388</v>
      </c>
    </row>
    <row r="353" spans="1:3" x14ac:dyDescent="0.25">
      <c r="A353" s="50">
        <v>351</v>
      </c>
      <c r="B353" s="20" t="s">
        <v>130</v>
      </c>
      <c r="C353" s="51" t="s">
        <v>395</v>
      </c>
    </row>
    <row r="354" spans="1:3" x14ac:dyDescent="0.25">
      <c r="A354" s="50">
        <v>352</v>
      </c>
      <c r="B354" s="20" t="s">
        <v>131</v>
      </c>
      <c r="C354" s="51" t="s">
        <v>395</v>
      </c>
    </row>
    <row r="355" spans="1:3" x14ac:dyDescent="0.25">
      <c r="A355" s="50">
        <v>353</v>
      </c>
      <c r="B355" s="20" t="s">
        <v>132</v>
      </c>
      <c r="C355" s="51" t="s">
        <v>395</v>
      </c>
    </row>
    <row r="356" spans="1:3" x14ac:dyDescent="0.25">
      <c r="A356" s="50">
        <v>354</v>
      </c>
      <c r="B356" s="20" t="s">
        <v>49</v>
      </c>
      <c r="C356" s="51" t="s">
        <v>388</v>
      </c>
    </row>
    <row r="357" spans="1:3" x14ac:dyDescent="0.25">
      <c r="A357" s="50">
        <v>355</v>
      </c>
      <c r="B357" s="20" t="s">
        <v>133</v>
      </c>
      <c r="C357" s="51" t="s">
        <v>395</v>
      </c>
    </row>
    <row r="358" spans="1:3" x14ac:dyDescent="0.25">
      <c r="A358" s="50">
        <v>357</v>
      </c>
      <c r="B358" s="20" t="s">
        <v>134</v>
      </c>
      <c r="C358" s="51" t="s">
        <v>388</v>
      </c>
    </row>
    <row r="359" spans="1:3" x14ac:dyDescent="0.25">
      <c r="A359" s="50">
        <v>358</v>
      </c>
      <c r="B359" s="20" t="s">
        <v>134</v>
      </c>
      <c r="C359" s="51" t="s">
        <v>388</v>
      </c>
    </row>
    <row r="360" spans="1:3" x14ac:dyDescent="0.25">
      <c r="A360" s="50">
        <v>359</v>
      </c>
      <c r="B360" s="20" t="s">
        <v>134</v>
      </c>
      <c r="C360" s="51" t="s">
        <v>388</v>
      </c>
    </row>
    <row r="361" spans="1:3" x14ac:dyDescent="0.25">
      <c r="A361" s="50">
        <v>360</v>
      </c>
      <c r="B361" s="20" t="s">
        <v>134</v>
      </c>
      <c r="C361" s="51" t="s">
        <v>388</v>
      </c>
    </row>
    <row r="362" spans="1:3" x14ac:dyDescent="0.25">
      <c r="A362" s="50">
        <v>361</v>
      </c>
      <c r="B362" s="20" t="s">
        <v>134</v>
      </c>
      <c r="C362" s="51" t="s">
        <v>388</v>
      </c>
    </row>
    <row r="363" spans="1:3" x14ac:dyDescent="0.25">
      <c r="A363" s="50">
        <v>362</v>
      </c>
      <c r="B363" s="20" t="s">
        <v>134</v>
      </c>
      <c r="C363" s="51" t="s">
        <v>388</v>
      </c>
    </row>
    <row r="364" spans="1:3" x14ac:dyDescent="0.25">
      <c r="A364" s="50">
        <v>363</v>
      </c>
      <c r="B364" s="20" t="s">
        <v>134</v>
      </c>
      <c r="C364" s="51" t="s">
        <v>388</v>
      </c>
    </row>
    <row r="365" spans="1:3" x14ac:dyDescent="0.25">
      <c r="A365" s="50">
        <v>364</v>
      </c>
      <c r="B365" s="20" t="s">
        <v>134</v>
      </c>
      <c r="C365" s="51" t="s">
        <v>388</v>
      </c>
    </row>
    <row r="366" spans="1:3" x14ac:dyDescent="0.25">
      <c r="A366" s="50">
        <v>365</v>
      </c>
      <c r="B366" s="20" t="s">
        <v>134</v>
      </c>
      <c r="C366" s="51" t="s">
        <v>388</v>
      </c>
    </row>
    <row r="367" spans="1:3" x14ac:dyDescent="0.25">
      <c r="A367" s="50">
        <v>366</v>
      </c>
      <c r="B367" s="20" t="s">
        <v>134</v>
      </c>
      <c r="C367" s="51" t="s">
        <v>388</v>
      </c>
    </row>
    <row r="368" spans="1:3" x14ac:dyDescent="0.25">
      <c r="A368" s="50">
        <v>367</v>
      </c>
      <c r="B368" s="20" t="s">
        <v>134</v>
      </c>
      <c r="C368" s="51" t="s">
        <v>388</v>
      </c>
    </row>
    <row r="369" spans="1:3" x14ac:dyDescent="0.25">
      <c r="A369" s="50">
        <v>368</v>
      </c>
      <c r="B369" s="20" t="s">
        <v>134</v>
      </c>
      <c r="C369" s="51" t="s">
        <v>388</v>
      </c>
    </row>
    <row r="370" spans="1:3" x14ac:dyDescent="0.25">
      <c r="A370" s="50">
        <v>369</v>
      </c>
      <c r="B370" s="20" t="s">
        <v>134</v>
      </c>
      <c r="C370" s="51" t="s">
        <v>388</v>
      </c>
    </row>
    <row r="371" spans="1:3" x14ac:dyDescent="0.25">
      <c r="A371" s="50">
        <v>370</v>
      </c>
      <c r="B371" s="20" t="s">
        <v>134</v>
      </c>
      <c r="C371" s="51" t="s">
        <v>388</v>
      </c>
    </row>
    <row r="372" spans="1:3" x14ac:dyDescent="0.25">
      <c r="A372" s="50">
        <v>371</v>
      </c>
      <c r="B372" s="20" t="s">
        <v>134</v>
      </c>
      <c r="C372" s="51" t="s">
        <v>388</v>
      </c>
    </row>
    <row r="373" spans="1:3" x14ac:dyDescent="0.25">
      <c r="A373" s="50">
        <v>372</v>
      </c>
      <c r="B373" s="20" t="s">
        <v>114</v>
      </c>
      <c r="C373" s="51" t="s">
        <v>395</v>
      </c>
    </row>
    <row r="374" spans="1:3" x14ac:dyDescent="0.25">
      <c r="A374" s="50">
        <v>373</v>
      </c>
      <c r="B374" s="20" t="s">
        <v>61</v>
      </c>
      <c r="C374" s="51" t="s">
        <v>395</v>
      </c>
    </row>
    <row r="375" spans="1:3" x14ac:dyDescent="0.25">
      <c r="A375" s="50">
        <v>374</v>
      </c>
      <c r="B375" s="20" t="s">
        <v>61</v>
      </c>
      <c r="C375" s="51" t="s">
        <v>395</v>
      </c>
    </row>
    <row r="376" spans="1:3" x14ac:dyDescent="0.25">
      <c r="A376" s="50">
        <v>375</v>
      </c>
      <c r="B376" s="20" t="s">
        <v>61</v>
      </c>
      <c r="C376" s="51" t="s">
        <v>395</v>
      </c>
    </row>
    <row r="377" spans="1:3" x14ac:dyDescent="0.25">
      <c r="A377" s="50">
        <v>376</v>
      </c>
      <c r="B377" s="20" t="s">
        <v>61</v>
      </c>
      <c r="C377" s="51" t="s">
        <v>395</v>
      </c>
    </row>
    <row r="378" spans="1:3" x14ac:dyDescent="0.25">
      <c r="A378" s="50">
        <v>377</v>
      </c>
      <c r="B378" s="20" t="s">
        <v>61</v>
      </c>
      <c r="C378" s="51" t="s">
        <v>395</v>
      </c>
    </row>
    <row r="379" spans="1:3" x14ac:dyDescent="0.25">
      <c r="A379" s="50">
        <v>378</v>
      </c>
      <c r="B379" s="20" t="s">
        <v>61</v>
      </c>
      <c r="C379" s="51" t="s">
        <v>395</v>
      </c>
    </row>
    <row r="380" spans="1:3" x14ac:dyDescent="0.25">
      <c r="A380" s="50">
        <v>380</v>
      </c>
      <c r="B380" s="20" t="s">
        <v>61</v>
      </c>
      <c r="C380" s="51" t="s">
        <v>395</v>
      </c>
    </row>
    <row r="381" spans="1:3" x14ac:dyDescent="0.25">
      <c r="A381" s="50">
        <v>381</v>
      </c>
      <c r="B381" s="20" t="s">
        <v>61</v>
      </c>
      <c r="C381" s="51" t="s">
        <v>395</v>
      </c>
    </row>
    <row r="382" spans="1:3" x14ac:dyDescent="0.25">
      <c r="A382" s="50">
        <v>382</v>
      </c>
      <c r="B382" s="20" t="s">
        <v>61</v>
      </c>
      <c r="C382" s="51" t="s">
        <v>395</v>
      </c>
    </row>
    <row r="383" spans="1:3" x14ac:dyDescent="0.25">
      <c r="A383" s="50">
        <v>384</v>
      </c>
      <c r="B383" s="20" t="s">
        <v>73</v>
      </c>
      <c r="C383" s="51" t="s">
        <v>395</v>
      </c>
    </row>
    <row r="384" spans="1:3" x14ac:dyDescent="0.25">
      <c r="A384" s="50">
        <v>385</v>
      </c>
      <c r="B384" s="20" t="s">
        <v>61</v>
      </c>
      <c r="C384" s="51" t="s">
        <v>395</v>
      </c>
    </row>
    <row r="385" spans="1:3" x14ac:dyDescent="0.25">
      <c r="A385" s="50">
        <v>386</v>
      </c>
      <c r="B385" s="20" t="s">
        <v>42</v>
      </c>
      <c r="C385" s="51" t="s">
        <v>388</v>
      </c>
    </row>
    <row r="386" spans="1:3" x14ac:dyDescent="0.25">
      <c r="A386" s="50">
        <v>387</v>
      </c>
      <c r="B386" s="20" t="s">
        <v>66</v>
      </c>
      <c r="C386" s="51" t="s">
        <v>388</v>
      </c>
    </row>
    <row r="387" spans="1:3" x14ac:dyDescent="0.25">
      <c r="A387" s="50">
        <v>388</v>
      </c>
      <c r="B387" s="20" t="s">
        <v>61</v>
      </c>
      <c r="C387" s="51" t="s">
        <v>395</v>
      </c>
    </row>
    <row r="388" spans="1:3" x14ac:dyDescent="0.25">
      <c r="A388" s="50">
        <v>389</v>
      </c>
      <c r="B388" s="20" t="s">
        <v>52</v>
      </c>
      <c r="C388" s="51" t="s">
        <v>388</v>
      </c>
    </row>
    <row r="389" spans="1:3" x14ac:dyDescent="0.25">
      <c r="A389" s="50">
        <v>390</v>
      </c>
      <c r="B389" s="20" t="s">
        <v>61</v>
      </c>
      <c r="C389" s="51" t="s">
        <v>395</v>
      </c>
    </row>
    <row r="390" spans="1:3" x14ac:dyDescent="0.25">
      <c r="A390" s="50">
        <v>391</v>
      </c>
      <c r="B390" s="20" t="s">
        <v>135</v>
      </c>
      <c r="C390" s="51" t="s">
        <v>388</v>
      </c>
    </row>
    <row r="391" spans="1:3" x14ac:dyDescent="0.25">
      <c r="A391" s="50">
        <v>392</v>
      </c>
      <c r="B391" s="20" t="s">
        <v>136</v>
      </c>
      <c r="C391" s="51" t="s">
        <v>395</v>
      </c>
    </row>
    <row r="392" spans="1:3" x14ac:dyDescent="0.25">
      <c r="A392" s="50">
        <v>393</v>
      </c>
      <c r="B392" s="20" t="s">
        <v>137</v>
      </c>
      <c r="C392" s="51" t="s">
        <v>395</v>
      </c>
    </row>
    <row r="393" spans="1:3" x14ac:dyDescent="0.25">
      <c r="A393" s="50">
        <v>394</v>
      </c>
      <c r="B393" s="20" t="s">
        <v>93</v>
      </c>
      <c r="C393" s="51" t="s">
        <v>395</v>
      </c>
    </row>
    <row r="394" spans="1:3" x14ac:dyDescent="0.25">
      <c r="A394" s="50">
        <v>395</v>
      </c>
      <c r="B394" s="20" t="s">
        <v>138</v>
      </c>
      <c r="C394" s="51" t="s">
        <v>395</v>
      </c>
    </row>
    <row r="395" spans="1:3" x14ac:dyDescent="0.25">
      <c r="A395" s="50">
        <v>396</v>
      </c>
      <c r="B395" s="20" t="s">
        <v>71</v>
      </c>
      <c r="C395" s="51" t="s">
        <v>395</v>
      </c>
    </row>
    <row r="396" spans="1:3" x14ac:dyDescent="0.25">
      <c r="A396" s="50">
        <v>397</v>
      </c>
      <c r="B396" s="20" t="s">
        <v>139</v>
      </c>
      <c r="C396" s="51" t="s">
        <v>395</v>
      </c>
    </row>
    <row r="397" spans="1:3" x14ac:dyDescent="0.25">
      <c r="A397" s="50">
        <v>398</v>
      </c>
      <c r="B397" s="20" t="s">
        <v>140</v>
      </c>
      <c r="C397" s="51" t="s">
        <v>395</v>
      </c>
    </row>
    <row r="398" spans="1:3" x14ac:dyDescent="0.25">
      <c r="A398" s="50">
        <v>399</v>
      </c>
      <c r="B398" s="20" t="s">
        <v>141</v>
      </c>
      <c r="C398" s="51" t="s">
        <v>388</v>
      </c>
    </row>
    <row r="399" spans="1:3" x14ac:dyDescent="0.25">
      <c r="A399" s="50">
        <v>400</v>
      </c>
      <c r="B399" s="20" t="s">
        <v>92</v>
      </c>
      <c r="C399" s="51" t="s">
        <v>395</v>
      </c>
    </row>
    <row r="400" spans="1:3" x14ac:dyDescent="0.25">
      <c r="A400" s="50">
        <v>401</v>
      </c>
      <c r="B400" s="20" t="s">
        <v>142</v>
      </c>
      <c r="C400" s="51" t="s">
        <v>388</v>
      </c>
    </row>
    <row r="401" spans="1:3" x14ac:dyDescent="0.25">
      <c r="A401" s="50">
        <v>403</v>
      </c>
      <c r="B401" s="20" t="s">
        <v>48</v>
      </c>
      <c r="C401" s="51" t="s">
        <v>395</v>
      </c>
    </row>
    <row r="402" spans="1:3" x14ac:dyDescent="0.25">
      <c r="A402" s="50">
        <v>404</v>
      </c>
      <c r="B402" s="20" t="s">
        <v>143</v>
      </c>
      <c r="C402" s="51" t="s">
        <v>395</v>
      </c>
    </row>
    <row r="403" spans="1:3" x14ac:dyDescent="0.25">
      <c r="A403" s="50">
        <v>405</v>
      </c>
      <c r="B403" s="20" t="s">
        <v>144</v>
      </c>
      <c r="C403" s="51" t="s">
        <v>388</v>
      </c>
    </row>
    <row r="404" spans="1:3" x14ac:dyDescent="0.25">
      <c r="A404" s="50">
        <v>406</v>
      </c>
      <c r="B404" s="20" t="s">
        <v>145</v>
      </c>
      <c r="C404" s="51" t="s">
        <v>388</v>
      </c>
    </row>
    <row r="405" spans="1:3" x14ac:dyDescent="0.25">
      <c r="A405" s="50">
        <v>407</v>
      </c>
      <c r="B405" s="20" t="s">
        <v>146</v>
      </c>
      <c r="C405" s="51" t="s">
        <v>388</v>
      </c>
    </row>
    <row r="406" spans="1:3" x14ac:dyDescent="0.25">
      <c r="A406" s="50">
        <v>408</v>
      </c>
      <c r="B406" s="20" t="s">
        <v>147</v>
      </c>
      <c r="C406" s="51" t="s">
        <v>388</v>
      </c>
    </row>
    <row r="407" spans="1:3" x14ac:dyDescent="0.25">
      <c r="A407" s="50">
        <v>409</v>
      </c>
      <c r="B407" s="20" t="s">
        <v>148</v>
      </c>
      <c r="C407" s="51" t="s">
        <v>388</v>
      </c>
    </row>
    <row r="408" spans="1:3" x14ac:dyDescent="0.25">
      <c r="A408" s="50">
        <v>410</v>
      </c>
      <c r="B408" s="20" t="s">
        <v>149</v>
      </c>
      <c r="C408" s="51" t="s">
        <v>388</v>
      </c>
    </row>
    <row r="409" spans="1:3" x14ac:dyDescent="0.25">
      <c r="A409" s="50">
        <v>411</v>
      </c>
      <c r="B409" s="20" t="s">
        <v>150</v>
      </c>
      <c r="C409" s="51" t="s">
        <v>388</v>
      </c>
    </row>
    <row r="410" spans="1:3" x14ac:dyDescent="0.25">
      <c r="A410" s="50">
        <v>412</v>
      </c>
      <c r="B410" s="20" t="s">
        <v>151</v>
      </c>
      <c r="C410" s="51" t="s">
        <v>388</v>
      </c>
    </row>
    <row r="411" spans="1:3" x14ac:dyDescent="0.25">
      <c r="A411" s="50">
        <v>413</v>
      </c>
      <c r="B411" s="20" t="s">
        <v>152</v>
      </c>
      <c r="C411" s="51" t="s">
        <v>388</v>
      </c>
    </row>
    <row r="412" spans="1:3" x14ac:dyDescent="0.25">
      <c r="A412" s="50">
        <v>414</v>
      </c>
      <c r="B412" s="20" t="s">
        <v>153</v>
      </c>
      <c r="C412" s="51" t="s">
        <v>388</v>
      </c>
    </row>
    <row r="413" spans="1:3" x14ac:dyDescent="0.25">
      <c r="A413" s="50">
        <v>415</v>
      </c>
      <c r="B413" s="20" t="s">
        <v>154</v>
      </c>
      <c r="C413" s="51" t="s">
        <v>388</v>
      </c>
    </row>
    <row r="414" spans="1:3" x14ac:dyDescent="0.25">
      <c r="A414" s="50">
        <v>416</v>
      </c>
      <c r="B414" s="20" t="s">
        <v>155</v>
      </c>
      <c r="C414" s="51" t="s">
        <v>388</v>
      </c>
    </row>
    <row r="415" spans="1:3" x14ac:dyDescent="0.25">
      <c r="A415" s="50">
        <v>417</v>
      </c>
      <c r="B415" s="20" t="s">
        <v>156</v>
      </c>
      <c r="C415" s="51" t="s">
        <v>388</v>
      </c>
    </row>
    <row r="416" spans="1:3" x14ac:dyDescent="0.25">
      <c r="A416" s="50">
        <v>418</v>
      </c>
      <c r="B416" s="20" t="s">
        <v>157</v>
      </c>
      <c r="C416" s="51" t="s">
        <v>388</v>
      </c>
    </row>
    <row r="417" spans="1:3" x14ac:dyDescent="0.25">
      <c r="A417" s="50">
        <v>419</v>
      </c>
      <c r="B417" s="20" t="s">
        <v>158</v>
      </c>
      <c r="C417" s="51" t="s">
        <v>388</v>
      </c>
    </row>
    <row r="418" spans="1:3" x14ac:dyDescent="0.25">
      <c r="A418" s="50">
        <v>420</v>
      </c>
      <c r="B418" s="20" t="s">
        <v>159</v>
      </c>
      <c r="C418" s="51" t="s">
        <v>388</v>
      </c>
    </row>
    <row r="419" spans="1:3" x14ac:dyDescent="0.25">
      <c r="A419" s="50">
        <v>421</v>
      </c>
      <c r="B419" s="20" t="s">
        <v>160</v>
      </c>
      <c r="C419" s="51" t="s">
        <v>388</v>
      </c>
    </row>
    <row r="420" spans="1:3" x14ac:dyDescent="0.25">
      <c r="A420" s="50">
        <v>422</v>
      </c>
      <c r="B420" s="20" t="s">
        <v>161</v>
      </c>
      <c r="C420" s="51" t="s">
        <v>388</v>
      </c>
    </row>
    <row r="421" spans="1:3" x14ac:dyDescent="0.25">
      <c r="A421" s="50">
        <v>423</v>
      </c>
      <c r="B421" s="20" t="s">
        <v>162</v>
      </c>
      <c r="C421" s="51" t="s">
        <v>388</v>
      </c>
    </row>
    <row r="422" spans="1:3" x14ac:dyDescent="0.25">
      <c r="A422" s="50">
        <v>424</v>
      </c>
      <c r="B422" s="20" t="s">
        <v>163</v>
      </c>
      <c r="C422" s="51" t="s">
        <v>388</v>
      </c>
    </row>
    <row r="423" spans="1:3" x14ac:dyDescent="0.25">
      <c r="A423" s="50">
        <v>425</v>
      </c>
      <c r="B423" s="20" t="s">
        <v>164</v>
      </c>
      <c r="C423" s="51" t="s">
        <v>395</v>
      </c>
    </row>
    <row r="424" spans="1:3" x14ac:dyDescent="0.25">
      <c r="A424" s="50">
        <v>426</v>
      </c>
      <c r="B424" s="20" t="s">
        <v>73</v>
      </c>
      <c r="C424" s="51" t="s">
        <v>395</v>
      </c>
    </row>
    <row r="425" spans="1:3" x14ac:dyDescent="0.25">
      <c r="A425" s="50">
        <v>427</v>
      </c>
      <c r="B425" s="20" t="s">
        <v>165</v>
      </c>
      <c r="C425" s="51" t="s">
        <v>395</v>
      </c>
    </row>
    <row r="426" spans="1:3" x14ac:dyDescent="0.25">
      <c r="A426" s="50">
        <v>428</v>
      </c>
      <c r="B426" s="20" t="s">
        <v>166</v>
      </c>
      <c r="C426" s="51" t="s">
        <v>167</v>
      </c>
    </row>
    <row r="427" spans="1:3" x14ac:dyDescent="0.25">
      <c r="A427" s="50">
        <v>429</v>
      </c>
      <c r="B427" s="20" t="s">
        <v>168</v>
      </c>
      <c r="C427" s="51" t="s">
        <v>167</v>
      </c>
    </row>
    <row r="428" spans="1:3" x14ac:dyDescent="0.25">
      <c r="A428" s="50">
        <v>430</v>
      </c>
      <c r="B428" s="20" t="s">
        <v>169</v>
      </c>
      <c r="C428" s="51" t="s">
        <v>167</v>
      </c>
    </row>
    <row r="429" spans="1:3" x14ac:dyDescent="0.25">
      <c r="A429" s="50">
        <v>431</v>
      </c>
      <c r="B429" s="20" t="s">
        <v>170</v>
      </c>
      <c r="C429" s="51" t="s">
        <v>167</v>
      </c>
    </row>
    <row r="430" spans="1:3" x14ac:dyDescent="0.25">
      <c r="A430" s="50">
        <v>432</v>
      </c>
      <c r="B430" s="20" t="s">
        <v>73</v>
      </c>
      <c r="C430" s="51" t="s">
        <v>395</v>
      </c>
    </row>
    <row r="431" spans="1:3" x14ac:dyDescent="0.25">
      <c r="A431" s="50">
        <v>434</v>
      </c>
      <c r="B431" s="20" t="s">
        <v>171</v>
      </c>
      <c r="C431" s="51" t="s">
        <v>388</v>
      </c>
    </row>
    <row r="432" spans="1:3" x14ac:dyDescent="0.25">
      <c r="A432" s="50">
        <v>435</v>
      </c>
      <c r="B432" s="20" t="s">
        <v>172</v>
      </c>
      <c r="C432" s="51" t="s">
        <v>395</v>
      </c>
    </row>
    <row r="433" spans="1:3" x14ac:dyDescent="0.25">
      <c r="A433" s="50">
        <v>436</v>
      </c>
      <c r="B433" s="20" t="s">
        <v>173</v>
      </c>
      <c r="C433" s="51" t="s">
        <v>395</v>
      </c>
    </row>
    <row r="434" spans="1:3" x14ac:dyDescent="0.25">
      <c r="A434" s="50">
        <v>437</v>
      </c>
      <c r="B434" s="20" t="s">
        <v>174</v>
      </c>
      <c r="C434" s="51" t="s">
        <v>395</v>
      </c>
    </row>
    <row r="435" spans="1:3" x14ac:dyDescent="0.25">
      <c r="A435" s="50">
        <v>439</v>
      </c>
      <c r="B435" s="20" t="s">
        <v>175</v>
      </c>
      <c r="C435" s="51" t="s">
        <v>395</v>
      </c>
    </row>
    <row r="436" spans="1:3" x14ac:dyDescent="0.25">
      <c r="A436" s="50">
        <v>440</v>
      </c>
      <c r="B436" s="20" t="s">
        <v>176</v>
      </c>
      <c r="C436" s="51" t="s">
        <v>395</v>
      </c>
    </row>
    <row r="437" spans="1:3" x14ac:dyDescent="0.25">
      <c r="A437" s="50">
        <v>441</v>
      </c>
      <c r="B437" s="20" t="s">
        <v>77</v>
      </c>
      <c r="C437" s="51" t="s">
        <v>395</v>
      </c>
    </row>
    <row r="438" spans="1:3" x14ac:dyDescent="0.25">
      <c r="A438" s="50">
        <v>442</v>
      </c>
      <c r="B438" s="20" t="s">
        <v>73</v>
      </c>
      <c r="C438" s="51" t="s">
        <v>395</v>
      </c>
    </row>
    <row r="439" spans="1:3" x14ac:dyDescent="0.25">
      <c r="A439" s="50">
        <v>443</v>
      </c>
      <c r="B439" s="20" t="s">
        <v>114</v>
      </c>
      <c r="C439" s="51" t="s">
        <v>395</v>
      </c>
    </row>
    <row r="440" spans="1:3" x14ac:dyDescent="0.25">
      <c r="A440" s="50">
        <v>444</v>
      </c>
      <c r="B440" s="20" t="s">
        <v>117</v>
      </c>
      <c r="C440" s="51" t="s">
        <v>395</v>
      </c>
    </row>
    <row r="441" spans="1:3" x14ac:dyDescent="0.25">
      <c r="A441" s="50">
        <v>444</v>
      </c>
      <c r="B441" s="20" t="s">
        <v>117</v>
      </c>
      <c r="C441" s="51" t="s">
        <v>395</v>
      </c>
    </row>
    <row r="442" spans="1:3" x14ac:dyDescent="0.25">
      <c r="A442" s="50">
        <v>445</v>
      </c>
      <c r="B442" s="20" t="s">
        <v>177</v>
      </c>
      <c r="C442" s="51" t="s">
        <v>395</v>
      </c>
    </row>
    <row r="443" spans="1:3" x14ac:dyDescent="0.25">
      <c r="A443" s="50">
        <v>446</v>
      </c>
      <c r="B443" s="20" t="s">
        <v>177</v>
      </c>
      <c r="C443" s="51" t="s">
        <v>395</v>
      </c>
    </row>
    <row r="444" spans="1:3" x14ac:dyDescent="0.25">
      <c r="A444" s="50">
        <v>447</v>
      </c>
      <c r="B444" s="20" t="s">
        <v>88</v>
      </c>
      <c r="C444" s="51" t="s">
        <v>395</v>
      </c>
    </row>
    <row r="445" spans="1:3" x14ac:dyDescent="0.25">
      <c r="A445" s="50">
        <v>448</v>
      </c>
      <c r="B445" s="20" t="s">
        <v>88</v>
      </c>
      <c r="C445" s="51" t="s">
        <v>395</v>
      </c>
    </row>
    <row r="446" spans="1:3" x14ac:dyDescent="0.25">
      <c r="A446" s="50">
        <v>449</v>
      </c>
      <c r="B446" s="20" t="s">
        <v>88</v>
      </c>
      <c r="C446" s="51" t="s">
        <v>395</v>
      </c>
    </row>
    <row r="447" spans="1:3" x14ac:dyDescent="0.25">
      <c r="A447" s="50">
        <v>450</v>
      </c>
      <c r="B447" s="20" t="s">
        <v>88</v>
      </c>
      <c r="C447" s="51" t="s">
        <v>395</v>
      </c>
    </row>
    <row r="448" spans="1:3" x14ac:dyDescent="0.25">
      <c r="A448" s="50">
        <v>451</v>
      </c>
      <c r="B448" s="20" t="s">
        <v>88</v>
      </c>
      <c r="C448" s="51" t="s">
        <v>395</v>
      </c>
    </row>
    <row r="449" spans="1:3" x14ac:dyDescent="0.25">
      <c r="A449" s="50">
        <v>452</v>
      </c>
      <c r="B449" s="20" t="s">
        <v>88</v>
      </c>
      <c r="C449" s="51" t="s">
        <v>395</v>
      </c>
    </row>
    <row r="450" spans="1:3" x14ac:dyDescent="0.25">
      <c r="A450" s="50">
        <v>453</v>
      </c>
      <c r="B450" s="20" t="s">
        <v>88</v>
      </c>
      <c r="C450" s="51" t="s">
        <v>395</v>
      </c>
    </row>
    <row r="451" spans="1:3" x14ac:dyDescent="0.25">
      <c r="A451" s="50">
        <v>454</v>
      </c>
      <c r="B451" s="20" t="s">
        <v>88</v>
      </c>
      <c r="C451" s="51" t="s">
        <v>395</v>
      </c>
    </row>
    <row r="452" spans="1:3" x14ac:dyDescent="0.25">
      <c r="A452" s="50">
        <v>455</v>
      </c>
      <c r="B452" s="20" t="s">
        <v>88</v>
      </c>
      <c r="C452" s="51" t="s">
        <v>395</v>
      </c>
    </row>
    <row r="453" spans="1:3" x14ac:dyDescent="0.25">
      <c r="A453" s="50">
        <v>456</v>
      </c>
      <c r="B453" s="20" t="s">
        <v>88</v>
      </c>
      <c r="C453" s="51" t="s">
        <v>395</v>
      </c>
    </row>
    <row r="454" spans="1:3" x14ac:dyDescent="0.25">
      <c r="A454" s="50">
        <v>459</v>
      </c>
      <c r="B454" s="20" t="s">
        <v>88</v>
      </c>
      <c r="C454" s="51" t="s">
        <v>395</v>
      </c>
    </row>
    <row r="455" spans="1:3" x14ac:dyDescent="0.25">
      <c r="A455" s="50">
        <v>460</v>
      </c>
      <c r="B455" s="20" t="s">
        <v>178</v>
      </c>
      <c r="C455" s="51" t="s">
        <v>388</v>
      </c>
    </row>
    <row r="456" spans="1:3" x14ac:dyDescent="0.25">
      <c r="A456" s="50">
        <v>461</v>
      </c>
      <c r="B456" s="20" t="s">
        <v>178</v>
      </c>
      <c r="C456" s="51" t="s">
        <v>388</v>
      </c>
    </row>
    <row r="457" spans="1:3" x14ac:dyDescent="0.25">
      <c r="A457" s="50">
        <v>462</v>
      </c>
      <c r="B457" s="20" t="s">
        <v>179</v>
      </c>
      <c r="C457" s="51" t="s">
        <v>388</v>
      </c>
    </row>
    <row r="458" spans="1:3" x14ac:dyDescent="0.25">
      <c r="A458" s="50">
        <v>463</v>
      </c>
      <c r="B458" s="20" t="s">
        <v>180</v>
      </c>
      <c r="C458" s="51" t="s">
        <v>388</v>
      </c>
    </row>
    <row r="459" spans="1:3" x14ac:dyDescent="0.25">
      <c r="A459" s="50">
        <v>464</v>
      </c>
      <c r="B459" s="20" t="s">
        <v>181</v>
      </c>
      <c r="C459" s="51" t="s">
        <v>395</v>
      </c>
    </row>
    <row r="460" spans="1:3" x14ac:dyDescent="0.25">
      <c r="A460" s="50">
        <v>465</v>
      </c>
      <c r="B460" s="20" t="s">
        <v>182</v>
      </c>
      <c r="C460" s="51" t="s">
        <v>395</v>
      </c>
    </row>
    <row r="461" spans="1:3" x14ac:dyDescent="0.25">
      <c r="A461" s="50">
        <v>466</v>
      </c>
      <c r="B461" s="20" t="s">
        <v>183</v>
      </c>
      <c r="C461" s="51" t="s">
        <v>395</v>
      </c>
    </row>
    <row r="462" spans="1:3" x14ac:dyDescent="0.25">
      <c r="A462" s="50">
        <v>467</v>
      </c>
      <c r="B462" s="20" t="s">
        <v>183</v>
      </c>
      <c r="C462" s="51" t="s">
        <v>395</v>
      </c>
    </row>
    <row r="463" spans="1:3" x14ac:dyDescent="0.25">
      <c r="A463" s="50">
        <v>468</v>
      </c>
      <c r="B463" s="20" t="s">
        <v>183</v>
      </c>
      <c r="C463" s="51" t="s">
        <v>395</v>
      </c>
    </row>
    <row r="464" spans="1:3" x14ac:dyDescent="0.25">
      <c r="A464" s="50">
        <v>469</v>
      </c>
      <c r="B464" s="20" t="s">
        <v>183</v>
      </c>
      <c r="C464" s="51" t="s">
        <v>395</v>
      </c>
    </row>
    <row r="465" spans="1:3" x14ac:dyDescent="0.25">
      <c r="A465" s="50">
        <v>470</v>
      </c>
      <c r="B465" s="20" t="s">
        <v>183</v>
      </c>
      <c r="C465" s="51" t="s">
        <v>395</v>
      </c>
    </row>
    <row r="466" spans="1:3" x14ac:dyDescent="0.25">
      <c r="A466" s="50">
        <v>473</v>
      </c>
      <c r="B466" s="20" t="s">
        <v>184</v>
      </c>
      <c r="C466" s="51" t="s">
        <v>395</v>
      </c>
    </row>
    <row r="467" spans="1:3" x14ac:dyDescent="0.25">
      <c r="A467" s="50">
        <v>474</v>
      </c>
      <c r="B467" s="20" t="s">
        <v>185</v>
      </c>
      <c r="C467" s="51" t="s">
        <v>388</v>
      </c>
    </row>
    <row r="468" spans="1:3" x14ac:dyDescent="0.25">
      <c r="A468" s="50">
        <v>475</v>
      </c>
      <c r="B468" s="20" t="s">
        <v>186</v>
      </c>
      <c r="C468" s="51" t="s">
        <v>395</v>
      </c>
    </row>
    <row r="469" spans="1:3" x14ac:dyDescent="0.25">
      <c r="A469" s="50">
        <v>476</v>
      </c>
      <c r="B469" s="20" t="s">
        <v>187</v>
      </c>
      <c r="C469" s="51" t="s">
        <v>388</v>
      </c>
    </row>
    <row r="470" spans="1:3" x14ac:dyDescent="0.25">
      <c r="A470" s="50">
        <v>477</v>
      </c>
      <c r="B470" s="20" t="s">
        <v>187</v>
      </c>
      <c r="C470" s="51" t="s">
        <v>388</v>
      </c>
    </row>
    <row r="471" spans="1:3" x14ac:dyDescent="0.25">
      <c r="A471" s="50">
        <v>478</v>
      </c>
      <c r="B471" s="20" t="s">
        <v>117</v>
      </c>
      <c r="C471" s="51" t="s">
        <v>395</v>
      </c>
    </row>
    <row r="472" spans="1:3" x14ac:dyDescent="0.25">
      <c r="A472" s="50">
        <v>479</v>
      </c>
      <c r="B472" s="20" t="s">
        <v>175</v>
      </c>
      <c r="C472" s="51" t="s">
        <v>395</v>
      </c>
    </row>
    <row r="473" spans="1:3" x14ac:dyDescent="0.25">
      <c r="A473" s="50">
        <v>480</v>
      </c>
      <c r="B473" s="20" t="s">
        <v>175</v>
      </c>
      <c r="C473" s="51" t="s">
        <v>395</v>
      </c>
    </row>
    <row r="474" spans="1:3" x14ac:dyDescent="0.25">
      <c r="A474" s="50">
        <v>481</v>
      </c>
      <c r="B474" s="20" t="s">
        <v>175</v>
      </c>
      <c r="C474" s="51" t="s">
        <v>395</v>
      </c>
    </row>
    <row r="475" spans="1:3" x14ac:dyDescent="0.25">
      <c r="A475" s="50">
        <v>482</v>
      </c>
      <c r="B475" s="20" t="s">
        <v>188</v>
      </c>
      <c r="C475" s="51" t="s">
        <v>189</v>
      </c>
    </row>
    <row r="476" spans="1:3" x14ac:dyDescent="0.25">
      <c r="A476" s="50">
        <v>483</v>
      </c>
      <c r="B476" s="20" t="s">
        <v>190</v>
      </c>
      <c r="C476" s="51" t="s">
        <v>189</v>
      </c>
    </row>
    <row r="477" spans="1:3" x14ac:dyDescent="0.25">
      <c r="A477" s="50">
        <v>484</v>
      </c>
      <c r="B477" s="20" t="s">
        <v>191</v>
      </c>
      <c r="C477" s="51" t="s">
        <v>189</v>
      </c>
    </row>
    <row r="478" spans="1:3" x14ac:dyDescent="0.25">
      <c r="A478" s="50">
        <v>485</v>
      </c>
      <c r="B478" s="20" t="s">
        <v>192</v>
      </c>
      <c r="C478" s="51" t="s">
        <v>189</v>
      </c>
    </row>
    <row r="479" spans="1:3" x14ac:dyDescent="0.25">
      <c r="A479" s="50">
        <v>486</v>
      </c>
      <c r="B479" s="20" t="s">
        <v>193</v>
      </c>
      <c r="C479" s="51" t="s">
        <v>189</v>
      </c>
    </row>
    <row r="480" spans="1:3" x14ac:dyDescent="0.25">
      <c r="A480" s="50">
        <v>487</v>
      </c>
      <c r="B480" s="20" t="s">
        <v>194</v>
      </c>
      <c r="C480" s="51" t="s">
        <v>189</v>
      </c>
    </row>
    <row r="481" spans="1:3" x14ac:dyDescent="0.25">
      <c r="A481" s="50">
        <v>488</v>
      </c>
      <c r="B481" s="20" t="s">
        <v>195</v>
      </c>
      <c r="C481" s="51" t="s">
        <v>189</v>
      </c>
    </row>
    <row r="482" spans="1:3" x14ac:dyDescent="0.25">
      <c r="A482" s="50">
        <v>489</v>
      </c>
      <c r="B482" s="20" t="s">
        <v>196</v>
      </c>
      <c r="C482" s="51" t="s">
        <v>189</v>
      </c>
    </row>
    <row r="483" spans="1:3" x14ac:dyDescent="0.25">
      <c r="A483" s="50">
        <v>490</v>
      </c>
      <c r="B483" s="20" t="s">
        <v>197</v>
      </c>
      <c r="C483" s="51" t="s">
        <v>189</v>
      </c>
    </row>
    <row r="484" spans="1:3" x14ac:dyDescent="0.25">
      <c r="A484" s="50">
        <v>491</v>
      </c>
      <c r="B484" s="20" t="s">
        <v>198</v>
      </c>
      <c r="C484" s="51" t="s">
        <v>189</v>
      </c>
    </row>
    <row r="485" spans="1:3" x14ac:dyDescent="0.25">
      <c r="A485" s="50">
        <v>492</v>
      </c>
      <c r="B485" s="20" t="s">
        <v>199</v>
      </c>
      <c r="C485" s="51" t="s">
        <v>189</v>
      </c>
    </row>
    <row r="486" spans="1:3" x14ac:dyDescent="0.25">
      <c r="A486" s="50">
        <v>493</v>
      </c>
      <c r="B486" s="20" t="s">
        <v>200</v>
      </c>
      <c r="C486" s="51" t="s">
        <v>189</v>
      </c>
    </row>
    <row r="487" spans="1:3" x14ac:dyDescent="0.25">
      <c r="A487" s="50">
        <v>494</v>
      </c>
      <c r="B487" s="20" t="s">
        <v>201</v>
      </c>
      <c r="C487" s="51" t="s">
        <v>189</v>
      </c>
    </row>
    <row r="488" spans="1:3" x14ac:dyDescent="0.25">
      <c r="A488" s="50">
        <v>495</v>
      </c>
      <c r="B488" s="20" t="s">
        <v>202</v>
      </c>
      <c r="C488" s="51" t="s">
        <v>189</v>
      </c>
    </row>
    <row r="489" spans="1:3" x14ac:dyDescent="0.25">
      <c r="A489" s="50">
        <v>496</v>
      </c>
      <c r="B489" s="20" t="s">
        <v>203</v>
      </c>
      <c r="C489" s="51" t="s">
        <v>189</v>
      </c>
    </row>
    <row r="490" spans="1:3" x14ac:dyDescent="0.25">
      <c r="A490" s="50">
        <v>497</v>
      </c>
      <c r="B490" s="20" t="s">
        <v>204</v>
      </c>
      <c r="C490" s="51" t="s">
        <v>189</v>
      </c>
    </row>
    <row r="491" spans="1:3" x14ac:dyDescent="0.25">
      <c r="A491" s="50">
        <v>498</v>
      </c>
      <c r="B491" s="20" t="s">
        <v>205</v>
      </c>
      <c r="C491" s="51" t="s">
        <v>189</v>
      </c>
    </row>
    <row r="492" spans="1:3" x14ac:dyDescent="0.25">
      <c r="A492" s="50">
        <v>701</v>
      </c>
      <c r="B492" s="20" t="s">
        <v>206</v>
      </c>
      <c r="C492" s="51" t="s">
        <v>388</v>
      </c>
    </row>
    <row r="493" spans="1:3" x14ac:dyDescent="0.25">
      <c r="A493" s="50">
        <v>702</v>
      </c>
      <c r="B493" s="20" t="s">
        <v>206</v>
      </c>
      <c r="C493" s="51" t="s">
        <v>388</v>
      </c>
    </row>
    <row r="494" spans="1:3" x14ac:dyDescent="0.25">
      <c r="A494" s="50">
        <v>703</v>
      </c>
      <c r="B494" s="20" t="s">
        <v>140</v>
      </c>
      <c r="C494" s="51" t="s">
        <v>388</v>
      </c>
    </row>
    <row r="495" spans="1:3" x14ac:dyDescent="0.25">
      <c r="A495" s="50">
        <v>704</v>
      </c>
      <c r="B495" s="20" t="s">
        <v>140</v>
      </c>
      <c r="C495" s="51" t="s">
        <v>388</v>
      </c>
    </row>
    <row r="496" spans="1:3" x14ac:dyDescent="0.25">
      <c r="A496" s="50">
        <v>705</v>
      </c>
      <c r="B496" s="20" t="s">
        <v>140</v>
      </c>
      <c r="C496" s="51" t="s">
        <v>388</v>
      </c>
    </row>
    <row r="497" spans="1:3" x14ac:dyDescent="0.25">
      <c r="A497" s="50">
        <v>706</v>
      </c>
      <c r="B497" s="20" t="s">
        <v>140</v>
      </c>
      <c r="C497" s="51" t="s">
        <v>388</v>
      </c>
    </row>
    <row r="498" spans="1:3" x14ac:dyDescent="0.25">
      <c r="A498" s="50">
        <v>707</v>
      </c>
      <c r="B498" s="20" t="s">
        <v>140</v>
      </c>
      <c r="C498" s="51" t="s">
        <v>388</v>
      </c>
    </row>
    <row r="499" spans="1:3" x14ac:dyDescent="0.25">
      <c r="A499" s="50">
        <v>708</v>
      </c>
      <c r="B499" s="20" t="s">
        <v>140</v>
      </c>
      <c r="C499" s="51" t="s">
        <v>388</v>
      </c>
    </row>
    <row r="500" spans="1:3" x14ac:dyDescent="0.25">
      <c r="A500" s="50">
        <v>709</v>
      </c>
      <c r="B500" s="20" t="s">
        <v>140</v>
      </c>
      <c r="C500" s="51" t="s">
        <v>388</v>
      </c>
    </row>
    <row r="501" spans="1:3" x14ac:dyDescent="0.25">
      <c r="A501" s="50">
        <v>710</v>
      </c>
      <c r="B501" s="20" t="s">
        <v>140</v>
      </c>
      <c r="C501" s="51" t="s">
        <v>388</v>
      </c>
    </row>
    <row r="502" spans="1:3" x14ac:dyDescent="0.25">
      <c r="A502" s="50">
        <v>711</v>
      </c>
      <c r="B502" s="20" t="s">
        <v>140</v>
      </c>
      <c r="C502" s="51" t="s">
        <v>388</v>
      </c>
    </row>
    <row r="503" spans="1:3" x14ac:dyDescent="0.25">
      <c r="A503" s="50">
        <v>712</v>
      </c>
      <c r="B503" s="20" t="s">
        <v>207</v>
      </c>
      <c r="C503" s="51" t="s">
        <v>388</v>
      </c>
    </row>
    <row r="504" spans="1:3" x14ac:dyDescent="0.25">
      <c r="A504" s="50">
        <v>713</v>
      </c>
      <c r="B504" s="20" t="s">
        <v>207</v>
      </c>
      <c r="C504" s="51" t="s">
        <v>388</v>
      </c>
    </row>
    <row r="505" spans="1:3" x14ac:dyDescent="0.25">
      <c r="A505" s="50">
        <v>714</v>
      </c>
      <c r="B505" s="20" t="s">
        <v>207</v>
      </c>
      <c r="C505" s="51" t="s">
        <v>388</v>
      </c>
    </row>
    <row r="506" spans="1:3" x14ac:dyDescent="0.25">
      <c r="A506" s="50">
        <v>715</v>
      </c>
      <c r="B506" s="20" t="s">
        <v>207</v>
      </c>
      <c r="C506" s="51" t="s">
        <v>388</v>
      </c>
    </row>
    <row r="507" spans="1:3" x14ac:dyDescent="0.25">
      <c r="A507" s="50">
        <v>716</v>
      </c>
      <c r="B507" s="20" t="s">
        <v>208</v>
      </c>
      <c r="C507" s="51" t="s">
        <v>388</v>
      </c>
    </row>
    <row r="508" spans="1:3" x14ac:dyDescent="0.25">
      <c r="A508" s="50">
        <v>717</v>
      </c>
      <c r="B508" s="20" t="s">
        <v>208</v>
      </c>
      <c r="C508" s="51" t="s">
        <v>388</v>
      </c>
    </row>
    <row r="509" spans="1:3" x14ac:dyDescent="0.25">
      <c r="A509" s="50">
        <v>718</v>
      </c>
      <c r="B509" s="20" t="s">
        <v>209</v>
      </c>
      <c r="C509" s="51" t="s">
        <v>388</v>
      </c>
    </row>
    <row r="510" spans="1:3" x14ac:dyDescent="0.25">
      <c r="A510" s="50">
        <v>719</v>
      </c>
      <c r="B510" s="20" t="s">
        <v>209</v>
      </c>
      <c r="C510" s="51" t="s">
        <v>388</v>
      </c>
    </row>
    <row r="511" spans="1:3" x14ac:dyDescent="0.25">
      <c r="A511" s="50">
        <v>720</v>
      </c>
      <c r="B511" s="20" t="s">
        <v>74</v>
      </c>
      <c r="C511" s="51" t="s">
        <v>395</v>
      </c>
    </row>
    <row r="512" spans="1:3" x14ac:dyDescent="0.25">
      <c r="A512" s="50">
        <v>721</v>
      </c>
      <c r="B512" s="20" t="s">
        <v>210</v>
      </c>
      <c r="C512" s="51" t="s">
        <v>395</v>
      </c>
    </row>
    <row r="513" spans="1:3" x14ac:dyDescent="0.25">
      <c r="A513" s="50">
        <v>722</v>
      </c>
      <c r="B513" s="20" t="s">
        <v>210</v>
      </c>
      <c r="C513" s="51" t="s">
        <v>395</v>
      </c>
    </row>
    <row r="514" spans="1:3" x14ac:dyDescent="0.25">
      <c r="A514" s="50">
        <v>723</v>
      </c>
      <c r="B514" s="20" t="s">
        <v>210</v>
      </c>
      <c r="C514" s="51" t="s">
        <v>395</v>
      </c>
    </row>
    <row r="515" spans="1:3" x14ac:dyDescent="0.25">
      <c r="A515" s="50">
        <v>724</v>
      </c>
      <c r="B515" s="20" t="s">
        <v>210</v>
      </c>
      <c r="C515" s="51" t="s">
        <v>395</v>
      </c>
    </row>
    <row r="516" spans="1:3" x14ac:dyDescent="0.25">
      <c r="A516" s="50">
        <v>725</v>
      </c>
      <c r="B516" s="20" t="s">
        <v>210</v>
      </c>
      <c r="C516" s="51" t="s">
        <v>395</v>
      </c>
    </row>
    <row r="517" spans="1:3" x14ac:dyDescent="0.25">
      <c r="A517" s="50">
        <v>726</v>
      </c>
      <c r="B517" s="20" t="s">
        <v>210</v>
      </c>
      <c r="C517" s="51" t="s">
        <v>395</v>
      </c>
    </row>
    <row r="518" spans="1:3" x14ac:dyDescent="0.25">
      <c r="A518" s="50">
        <v>727</v>
      </c>
      <c r="B518" s="20" t="s">
        <v>210</v>
      </c>
      <c r="C518" s="51" t="s">
        <v>395</v>
      </c>
    </row>
    <row r="519" spans="1:3" x14ac:dyDescent="0.25">
      <c r="A519" s="50">
        <v>728</v>
      </c>
      <c r="B519" s="20" t="s">
        <v>211</v>
      </c>
      <c r="C519" s="51" t="s">
        <v>395</v>
      </c>
    </row>
    <row r="520" spans="1:3" x14ac:dyDescent="0.25">
      <c r="A520" s="50">
        <v>729</v>
      </c>
      <c r="B520" s="20" t="s">
        <v>210</v>
      </c>
      <c r="C520" s="51" t="s">
        <v>395</v>
      </c>
    </row>
    <row r="521" spans="1:3" x14ac:dyDescent="0.25">
      <c r="A521" s="50">
        <v>730</v>
      </c>
      <c r="B521" s="20" t="s">
        <v>211</v>
      </c>
      <c r="C521" s="51" t="s">
        <v>395</v>
      </c>
    </row>
    <row r="522" spans="1:3" x14ac:dyDescent="0.25">
      <c r="A522" s="50">
        <v>731</v>
      </c>
      <c r="B522" s="20" t="s">
        <v>210</v>
      </c>
      <c r="C522" s="51" t="s">
        <v>395</v>
      </c>
    </row>
    <row r="523" spans="1:3" x14ac:dyDescent="0.25">
      <c r="A523" s="50">
        <v>732</v>
      </c>
      <c r="B523" s="20" t="s">
        <v>211</v>
      </c>
      <c r="C523" s="51" t="s">
        <v>395</v>
      </c>
    </row>
    <row r="524" spans="1:3" x14ac:dyDescent="0.25">
      <c r="A524" s="50">
        <v>733</v>
      </c>
      <c r="B524" s="20" t="s">
        <v>210</v>
      </c>
      <c r="C524" s="51" t="s">
        <v>395</v>
      </c>
    </row>
    <row r="525" spans="1:3" x14ac:dyDescent="0.25">
      <c r="A525" s="50">
        <v>734</v>
      </c>
      <c r="B525" s="20" t="s">
        <v>211</v>
      </c>
      <c r="C525" s="51" t="s">
        <v>395</v>
      </c>
    </row>
    <row r="526" spans="1:3" x14ac:dyDescent="0.25">
      <c r="A526" s="50">
        <v>735</v>
      </c>
      <c r="B526" s="20" t="s">
        <v>210</v>
      </c>
      <c r="C526" s="51" t="s">
        <v>395</v>
      </c>
    </row>
    <row r="527" spans="1:3" x14ac:dyDescent="0.25">
      <c r="A527" s="50">
        <v>736</v>
      </c>
      <c r="B527" s="20" t="s">
        <v>211</v>
      </c>
      <c r="C527" s="51" t="s">
        <v>395</v>
      </c>
    </row>
    <row r="528" spans="1:3" x14ac:dyDescent="0.25">
      <c r="A528" s="50">
        <v>737</v>
      </c>
      <c r="B528" s="20" t="s">
        <v>210</v>
      </c>
      <c r="C528" s="51" t="s">
        <v>395</v>
      </c>
    </row>
    <row r="529" spans="1:3" x14ac:dyDescent="0.25">
      <c r="A529" s="50">
        <v>738</v>
      </c>
      <c r="B529" s="20" t="s">
        <v>211</v>
      </c>
      <c r="C529" s="51" t="s">
        <v>395</v>
      </c>
    </row>
    <row r="530" spans="1:3" x14ac:dyDescent="0.25">
      <c r="A530" s="50">
        <v>739</v>
      </c>
      <c r="B530" s="20" t="s">
        <v>210</v>
      </c>
      <c r="C530" s="51" t="s">
        <v>395</v>
      </c>
    </row>
    <row r="531" spans="1:3" x14ac:dyDescent="0.25">
      <c r="A531" s="50">
        <v>740</v>
      </c>
      <c r="B531" s="20" t="s">
        <v>211</v>
      </c>
      <c r="C531" s="51" t="s">
        <v>395</v>
      </c>
    </row>
    <row r="532" spans="1:3" x14ac:dyDescent="0.25">
      <c r="A532" s="50">
        <v>741</v>
      </c>
      <c r="B532" s="20" t="s">
        <v>210</v>
      </c>
      <c r="C532" s="51" t="s">
        <v>395</v>
      </c>
    </row>
    <row r="533" spans="1:3" x14ac:dyDescent="0.25">
      <c r="A533" s="50">
        <v>742</v>
      </c>
      <c r="B533" s="20" t="s">
        <v>211</v>
      </c>
      <c r="C533" s="51" t="s">
        <v>395</v>
      </c>
    </row>
    <row r="534" spans="1:3" x14ac:dyDescent="0.25">
      <c r="A534" s="50">
        <v>743</v>
      </c>
      <c r="B534" s="20" t="s">
        <v>210</v>
      </c>
      <c r="C534" s="51" t="s">
        <v>395</v>
      </c>
    </row>
    <row r="535" spans="1:3" x14ac:dyDescent="0.25">
      <c r="A535" s="50">
        <v>744</v>
      </c>
      <c r="B535" s="20" t="s">
        <v>211</v>
      </c>
      <c r="C535" s="51" t="s">
        <v>395</v>
      </c>
    </row>
    <row r="536" spans="1:3" x14ac:dyDescent="0.25">
      <c r="A536" s="50">
        <v>745</v>
      </c>
      <c r="B536" s="20" t="s">
        <v>210</v>
      </c>
      <c r="C536" s="51" t="s">
        <v>395</v>
      </c>
    </row>
    <row r="537" spans="1:3" x14ac:dyDescent="0.25">
      <c r="A537" s="50">
        <v>746</v>
      </c>
      <c r="B537" s="20" t="s">
        <v>211</v>
      </c>
      <c r="C537" s="51" t="s">
        <v>395</v>
      </c>
    </row>
    <row r="538" spans="1:3" x14ac:dyDescent="0.25">
      <c r="A538" s="50">
        <v>747</v>
      </c>
      <c r="B538" s="20" t="s">
        <v>210</v>
      </c>
      <c r="C538" s="51" t="s">
        <v>395</v>
      </c>
    </row>
    <row r="539" spans="1:3" x14ac:dyDescent="0.25">
      <c r="A539" s="50">
        <v>748</v>
      </c>
      <c r="B539" s="20" t="s">
        <v>210</v>
      </c>
      <c r="C539" s="51" t="s">
        <v>395</v>
      </c>
    </row>
    <row r="540" spans="1:3" x14ac:dyDescent="0.25">
      <c r="A540" s="50">
        <v>749</v>
      </c>
      <c r="B540" s="20" t="s">
        <v>211</v>
      </c>
      <c r="C540" s="51" t="s">
        <v>395</v>
      </c>
    </row>
    <row r="541" spans="1:3" x14ac:dyDescent="0.25">
      <c r="A541" s="50">
        <v>752</v>
      </c>
      <c r="B541" s="20" t="s">
        <v>210</v>
      </c>
      <c r="C541" s="51" t="s">
        <v>395</v>
      </c>
    </row>
    <row r="542" spans="1:3" x14ac:dyDescent="0.25">
      <c r="A542" s="50">
        <v>753</v>
      </c>
      <c r="B542" s="20" t="s">
        <v>212</v>
      </c>
      <c r="C542" s="51" t="s">
        <v>395</v>
      </c>
    </row>
    <row r="543" spans="1:3" x14ac:dyDescent="0.25">
      <c r="A543" s="50">
        <v>754</v>
      </c>
      <c r="B543" s="20" t="s">
        <v>210</v>
      </c>
      <c r="C543" s="51" t="s">
        <v>395</v>
      </c>
    </row>
    <row r="544" spans="1:3" x14ac:dyDescent="0.25">
      <c r="A544" s="50">
        <v>755</v>
      </c>
      <c r="B544" s="20" t="s">
        <v>212</v>
      </c>
      <c r="C544" s="51" t="s">
        <v>395</v>
      </c>
    </row>
    <row r="545" spans="1:3" x14ac:dyDescent="0.25">
      <c r="A545" s="50">
        <v>756</v>
      </c>
      <c r="B545" s="20" t="s">
        <v>210</v>
      </c>
      <c r="C545" s="51" t="s">
        <v>395</v>
      </c>
    </row>
    <row r="546" spans="1:3" x14ac:dyDescent="0.25">
      <c r="A546" s="50">
        <v>757</v>
      </c>
      <c r="B546" s="20" t="s">
        <v>212</v>
      </c>
      <c r="C546" s="51" t="s">
        <v>395</v>
      </c>
    </row>
    <row r="547" spans="1:3" x14ac:dyDescent="0.25">
      <c r="A547" s="50">
        <v>758</v>
      </c>
      <c r="B547" s="20" t="s">
        <v>210</v>
      </c>
      <c r="C547" s="51" t="s">
        <v>395</v>
      </c>
    </row>
    <row r="548" spans="1:3" x14ac:dyDescent="0.25">
      <c r="A548" s="50">
        <v>759</v>
      </c>
      <c r="B548" s="20" t="s">
        <v>212</v>
      </c>
      <c r="C548" s="51" t="s">
        <v>395</v>
      </c>
    </row>
    <row r="549" spans="1:3" x14ac:dyDescent="0.25">
      <c r="A549" s="50">
        <v>760</v>
      </c>
      <c r="B549" s="20" t="s">
        <v>210</v>
      </c>
      <c r="C549" s="51" t="s">
        <v>395</v>
      </c>
    </row>
    <row r="550" spans="1:3" x14ac:dyDescent="0.25">
      <c r="A550" s="50">
        <v>761</v>
      </c>
      <c r="B550" s="20" t="s">
        <v>212</v>
      </c>
      <c r="C550" s="51" t="s">
        <v>395</v>
      </c>
    </row>
    <row r="551" spans="1:3" x14ac:dyDescent="0.25">
      <c r="A551" s="50">
        <v>762</v>
      </c>
      <c r="B551" s="20" t="s">
        <v>210</v>
      </c>
      <c r="C551" s="51" t="s">
        <v>395</v>
      </c>
    </row>
    <row r="552" spans="1:3" x14ac:dyDescent="0.25">
      <c r="A552" s="50">
        <v>763</v>
      </c>
      <c r="B552" s="20" t="s">
        <v>212</v>
      </c>
      <c r="C552" s="51" t="s">
        <v>395</v>
      </c>
    </row>
    <row r="553" spans="1:3" x14ac:dyDescent="0.25">
      <c r="A553" s="50">
        <v>764</v>
      </c>
      <c r="B553" s="20" t="s">
        <v>210</v>
      </c>
      <c r="C553" s="51" t="s">
        <v>395</v>
      </c>
    </row>
    <row r="554" spans="1:3" x14ac:dyDescent="0.25">
      <c r="A554" s="50">
        <v>765</v>
      </c>
      <c r="B554" s="20" t="s">
        <v>212</v>
      </c>
      <c r="C554" s="51" t="s">
        <v>395</v>
      </c>
    </row>
    <row r="555" spans="1:3" x14ac:dyDescent="0.25">
      <c r="A555" s="50">
        <v>766</v>
      </c>
      <c r="B555" s="20" t="s">
        <v>210</v>
      </c>
      <c r="C555" s="51" t="s">
        <v>395</v>
      </c>
    </row>
    <row r="556" spans="1:3" x14ac:dyDescent="0.25">
      <c r="A556" s="50">
        <v>767</v>
      </c>
      <c r="B556" s="20" t="s">
        <v>212</v>
      </c>
      <c r="C556" s="51" t="s">
        <v>395</v>
      </c>
    </row>
    <row r="557" spans="1:3" x14ac:dyDescent="0.25">
      <c r="A557" s="50">
        <v>768</v>
      </c>
      <c r="B557" s="20" t="s">
        <v>210</v>
      </c>
      <c r="C557" s="51" t="s">
        <v>395</v>
      </c>
    </row>
    <row r="558" spans="1:3" x14ac:dyDescent="0.25">
      <c r="A558" s="50">
        <v>769</v>
      </c>
      <c r="B558" s="20" t="s">
        <v>212</v>
      </c>
      <c r="C558" s="51" t="s">
        <v>395</v>
      </c>
    </row>
    <row r="559" spans="1:3" x14ac:dyDescent="0.25">
      <c r="A559" s="50">
        <v>770</v>
      </c>
      <c r="B559" s="20" t="s">
        <v>213</v>
      </c>
      <c r="C559" s="51" t="s">
        <v>395</v>
      </c>
    </row>
    <row r="560" spans="1:3" x14ac:dyDescent="0.25">
      <c r="A560" s="50">
        <v>775</v>
      </c>
      <c r="B560" s="20" t="s">
        <v>214</v>
      </c>
      <c r="C560" s="51" t="s">
        <v>388</v>
      </c>
    </row>
    <row r="561" spans="1:3" x14ac:dyDescent="0.25">
      <c r="A561" s="50">
        <v>776</v>
      </c>
      <c r="B561" s="20" t="s">
        <v>214</v>
      </c>
      <c r="C561" s="51" t="s">
        <v>388</v>
      </c>
    </row>
    <row r="562" spans="1:3" x14ac:dyDescent="0.25">
      <c r="A562" s="50">
        <v>781</v>
      </c>
      <c r="B562" s="20" t="s">
        <v>210</v>
      </c>
      <c r="C562" s="51" t="s">
        <v>388</v>
      </c>
    </row>
    <row r="563" spans="1:3" x14ac:dyDescent="0.25">
      <c r="A563" s="50">
        <v>782</v>
      </c>
      <c r="B563" s="20" t="s">
        <v>210</v>
      </c>
      <c r="C563" s="51" t="s">
        <v>395</v>
      </c>
    </row>
    <row r="564" spans="1:3" x14ac:dyDescent="0.25">
      <c r="A564" s="50">
        <v>783</v>
      </c>
      <c r="B564" s="20" t="s">
        <v>210</v>
      </c>
      <c r="C564" s="51" t="s">
        <v>395</v>
      </c>
    </row>
    <row r="565" spans="1:3" x14ac:dyDescent="0.25">
      <c r="A565" s="50">
        <v>784</v>
      </c>
      <c r="B565" s="20" t="s">
        <v>210</v>
      </c>
      <c r="C565" s="51" t="s">
        <v>395</v>
      </c>
    </row>
    <row r="566" spans="1:3" x14ac:dyDescent="0.25">
      <c r="A566" s="50">
        <v>785</v>
      </c>
      <c r="B566" s="20" t="s">
        <v>210</v>
      </c>
      <c r="C566" s="51" t="s">
        <v>395</v>
      </c>
    </row>
    <row r="567" spans="1:3" x14ac:dyDescent="0.25">
      <c r="A567" s="50">
        <v>786</v>
      </c>
      <c r="B567" s="20" t="s">
        <v>210</v>
      </c>
      <c r="C567" s="51" t="s">
        <v>395</v>
      </c>
    </row>
    <row r="568" spans="1:3" x14ac:dyDescent="0.25">
      <c r="A568" s="50">
        <v>787</v>
      </c>
      <c r="B568" s="20" t="s">
        <v>215</v>
      </c>
      <c r="C568" s="51" t="s">
        <v>395</v>
      </c>
    </row>
    <row r="569" spans="1:3" x14ac:dyDescent="0.25">
      <c r="A569" s="50">
        <v>788</v>
      </c>
      <c r="B569" s="20" t="s">
        <v>216</v>
      </c>
      <c r="C569" s="51" t="s">
        <v>395</v>
      </c>
    </row>
    <row r="570" spans="1:3" x14ac:dyDescent="0.25">
      <c r="A570" s="50">
        <v>789</v>
      </c>
      <c r="B570" s="20" t="s">
        <v>217</v>
      </c>
      <c r="C570" s="51" t="s">
        <v>395</v>
      </c>
    </row>
    <row r="571" spans="1:3" x14ac:dyDescent="0.25">
      <c r="A571" s="50">
        <v>790</v>
      </c>
      <c r="B571" s="20" t="s">
        <v>218</v>
      </c>
      <c r="C571" s="51" t="s">
        <v>395</v>
      </c>
    </row>
    <row r="572" spans="1:3" x14ac:dyDescent="0.25">
      <c r="A572" s="50">
        <v>791</v>
      </c>
      <c r="B572" s="20" t="s">
        <v>219</v>
      </c>
      <c r="C572" s="51" t="s">
        <v>395</v>
      </c>
    </row>
    <row r="573" spans="1:3" x14ac:dyDescent="0.25">
      <c r="A573" s="50">
        <v>792</v>
      </c>
      <c r="B573" s="20" t="s">
        <v>220</v>
      </c>
      <c r="C573" s="51" t="s">
        <v>395</v>
      </c>
    </row>
    <row r="574" spans="1:3" x14ac:dyDescent="0.25">
      <c r="A574" s="50">
        <v>793</v>
      </c>
      <c r="B574" s="20" t="s">
        <v>210</v>
      </c>
      <c r="C574" s="51" t="s">
        <v>395</v>
      </c>
    </row>
    <row r="575" spans="1:3" x14ac:dyDescent="0.25">
      <c r="A575" s="50">
        <v>794</v>
      </c>
      <c r="B575" s="20" t="s">
        <v>211</v>
      </c>
      <c r="C575" s="51" t="s">
        <v>395</v>
      </c>
    </row>
    <row r="576" spans="1:3" x14ac:dyDescent="0.25">
      <c r="A576" s="50">
        <v>801</v>
      </c>
      <c r="B576" s="20" t="s">
        <v>137</v>
      </c>
      <c r="C576" s="51" t="s">
        <v>395</v>
      </c>
    </row>
    <row r="577" spans="1:3" x14ac:dyDescent="0.25">
      <c r="A577" s="50">
        <v>802</v>
      </c>
      <c r="B577" s="20" t="s">
        <v>221</v>
      </c>
      <c r="C577" s="51" t="s">
        <v>395</v>
      </c>
    </row>
    <row r="578" spans="1:3" x14ac:dyDescent="0.25">
      <c r="A578" s="50">
        <v>803</v>
      </c>
      <c r="B578" s="20" t="s">
        <v>222</v>
      </c>
      <c r="C578" s="51" t="s">
        <v>388</v>
      </c>
    </row>
    <row r="579" spans="1:3" x14ac:dyDescent="0.25">
      <c r="A579" s="50">
        <v>804</v>
      </c>
      <c r="B579" s="20" t="s">
        <v>221</v>
      </c>
      <c r="C579" s="51" t="s">
        <v>395</v>
      </c>
    </row>
    <row r="580" spans="1:3" x14ac:dyDescent="0.25">
      <c r="A580" s="50">
        <v>805</v>
      </c>
      <c r="B580" s="20" t="s">
        <v>222</v>
      </c>
      <c r="C580" s="51" t="s">
        <v>388</v>
      </c>
    </row>
    <row r="581" spans="1:3" x14ac:dyDescent="0.25">
      <c r="A581" s="50">
        <v>806</v>
      </c>
      <c r="B581" s="20" t="s">
        <v>221</v>
      </c>
      <c r="C581" s="51" t="s">
        <v>395</v>
      </c>
    </row>
    <row r="582" spans="1:3" x14ac:dyDescent="0.25">
      <c r="A582" s="50">
        <v>807</v>
      </c>
      <c r="B582" s="20" t="s">
        <v>222</v>
      </c>
      <c r="C582" s="51" t="s">
        <v>388</v>
      </c>
    </row>
    <row r="583" spans="1:3" x14ac:dyDescent="0.25">
      <c r="A583" s="50">
        <v>808</v>
      </c>
      <c r="B583" s="20" t="s">
        <v>221</v>
      </c>
      <c r="C583" s="51" t="s">
        <v>395</v>
      </c>
    </row>
    <row r="584" spans="1:3" x14ac:dyDescent="0.25">
      <c r="A584" s="50">
        <v>809</v>
      </c>
      <c r="B584" s="20" t="s">
        <v>222</v>
      </c>
      <c r="C584" s="51" t="s">
        <v>388</v>
      </c>
    </row>
    <row r="585" spans="1:3" x14ac:dyDescent="0.25">
      <c r="A585" s="50">
        <v>810</v>
      </c>
      <c r="B585" s="20" t="s">
        <v>221</v>
      </c>
      <c r="C585" s="51" t="s">
        <v>395</v>
      </c>
    </row>
    <row r="586" spans="1:3" x14ac:dyDescent="0.25">
      <c r="A586" s="50">
        <v>811</v>
      </c>
      <c r="B586" s="20" t="s">
        <v>222</v>
      </c>
      <c r="C586" s="51" t="s">
        <v>388</v>
      </c>
    </row>
    <row r="587" spans="1:3" x14ac:dyDescent="0.25">
      <c r="A587" s="50">
        <v>812</v>
      </c>
      <c r="B587" s="20" t="s">
        <v>221</v>
      </c>
      <c r="C587" s="51" t="s">
        <v>395</v>
      </c>
    </row>
    <row r="588" spans="1:3" x14ac:dyDescent="0.25">
      <c r="A588" s="50">
        <v>813</v>
      </c>
      <c r="B588" s="20" t="s">
        <v>222</v>
      </c>
      <c r="C588" s="51" t="s">
        <v>388</v>
      </c>
    </row>
    <row r="589" spans="1:3" x14ac:dyDescent="0.25">
      <c r="A589" s="50">
        <v>814</v>
      </c>
      <c r="B589" s="20" t="s">
        <v>221</v>
      </c>
      <c r="C589" s="51" t="s">
        <v>395</v>
      </c>
    </row>
    <row r="590" spans="1:3" x14ac:dyDescent="0.25">
      <c r="A590" s="50">
        <v>815</v>
      </c>
      <c r="B590" s="20" t="s">
        <v>222</v>
      </c>
      <c r="C590" s="51" t="s">
        <v>388</v>
      </c>
    </row>
    <row r="591" spans="1:3" x14ac:dyDescent="0.25">
      <c r="A591" s="50">
        <v>816</v>
      </c>
      <c r="B591" s="20" t="s">
        <v>221</v>
      </c>
      <c r="C591" s="51" t="s">
        <v>395</v>
      </c>
    </row>
    <row r="592" spans="1:3" x14ac:dyDescent="0.25">
      <c r="A592" s="50">
        <v>817</v>
      </c>
      <c r="B592" s="20" t="s">
        <v>222</v>
      </c>
      <c r="C592" s="51" t="s">
        <v>388</v>
      </c>
    </row>
    <row r="593" spans="1:3" x14ac:dyDescent="0.25">
      <c r="A593" s="50">
        <v>818</v>
      </c>
      <c r="B593" s="20" t="s">
        <v>221</v>
      </c>
      <c r="C593" s="51" t="s">
        <v>395</v>
      </c>
    </row>
    <row r="594" spans="1:3" x14ac:dyDescent="0.25">
      <c r="A594" s="50">
        <v>819</v>
      </c>
      <c r="B594" s="20" t="s">
        <v>222</v>
      </c>
      <c r="C594" s="51" t="s">
        <v>388</v>
      </c>
    </row>
    <row r="595" spans="1:3" x14ac:dyDescent="0.25">
      <c r="A595" s="50">
        <v>820</v>
      </c>
      <c r="B595" s="20" t="s">
        <v>221</v>
      </c>
      <c r="C595" s="51" t="s">
        <v>395</v>
      </c>
    </row>
    <row r="596" spans="1:3" x14ac:dyDescent="0.25">
      <c r="A596" s="50">
        <v>821</v>
      </c>
      <c r="B596" s="20" t="s">
        <v>222</v>
      </c>
      <c r="C596" s="51" t="s">
        <v>388</v>
      </c>
    </row>
    <row r="597" spans="1:3" x14ac:dyDescent="0.25">
      <c r="A597" s="50">
        <v>822</v>
      </c>
      <c r="B597" s="20" t="s">
        <v>221</v>
      </c>
      <c r="C597" s="51" t="s">
        <v>395</v>
      </c>
    </row>
    <row r="598" spans="1:3" x14ac:dyDescent="0.25">
      <c r="A598" s="50">
        <v>823</v>
      </c>
      <c r="B598" s="20" t="s">
        <v>222</v>
      </c>
      <c r="C598" s="51" t="s">
        <v>388</v>
      </c>
    </row>
    <row r="599" spans="1:3" x14ac:dyDescent="0.25">
      <c r="A599" s="50">
        <v>824</v>
      </c>
      <c r="B599" s="20" t="s">
        <v>221</v>
      </c>
      <c r="C599" s="51" t="s">
        <v>395</v>
      </c>
    </row>
    <row r="600" spans="1:3" x14ac:dyDescent="0.25">
      <c r="A600" s="50">
        <v>825</v>
      </c>
      <c r="B600" s="20" t="s">
        <v>222</v>
      </c>
      <c r="C600" s="51" t="s">
        <v>388</v>
      </c>
    </row>
    <row r="601" spans="1:3" x14ac:dyDescent="0.25">
      <c r="A601" s="50">
        <v>826</v>
      </c>
      <c r="B601" s="20" t="s">
        <v>221</v>
      </c>
      <c r="C601" s="51" t="s">
        <v>395</v>
      </c>
    </row>
    <row r="602" spans="1:3" x14ac:dyDescent="0.25">
      <c r="A602" s="50">
        <v>827</v>
      </c>
      <c r="B602" s="20" t="s">
        <v>222</v>
      </c>
      <c r="C602" s="51" t="s">
        <v>388</v>
      </c>
    </row>
    <row r="603" spans="1:3" x14ac:dyDescent="0.25">
      <c r="A603" s="50">
        <v>828</v>
      </c>
      <c r="B603" s="20" t="s">
        <v>221</v>
      </c>
      <c r="C603" s="51" t="s">
        <v>395</v>
      </c>
    </row>
    <row r="604" spans="1:3" x14ac:dyDescent="0.25">
      <c r="A604" s="50">
        <v>829</v>
      </c>
      <c r="B604" s="20" t="s">
        <v>222</v>
      </c>
      <c r="C604" s="51" t="s">
        <v>388</v>
      </c>
    </row>
    <row r="605" spans="1:3" x14ac:dyDescent="0.25">
      <c r="A605" s="50">
        <v>830</v>
      </c>
      <c r="B605" s="20" t="s">
        <v>221</v>
      </c>
      <c r="C605" s="51" t="s">
        <v>395</v>
      </c>
    </row>
    <row r="606" spans="1:3" x14ac:dyDescent="0.25">
      <c r="A606" s="50">
        <v>831</v>
      </c>
      <c r="B606" s="20" t="s">
        <v>222</v>
      </c>
      <c r="C606" s="51" t="s">
        <v>388</v>
      </c>
    </row>
    <row r="607" spans="1:3" x14ac:dyDescent="0.25">
      <c r="A607" s="50">
        <v>832</v>
      </c>
      <c r="B607" s="20" t="s">
        <v>221</v>
      </c>
      <c r="C607" s="51" t="s">
        <v>395</v>
      </c>
    </row>
    <row r="608" spans="1:3" x14ac:dyDescent="0.25">
      <c r="A608" s="50">
        <v>833</v>
      </c>
      <c r="B608" s="20" t="s">
        <v>222</v>
      </c>
      <c r="C608" s="51" t="s">
        <v>388</v>
      </c>
    </row>
    <row r="609" spans="1:3" x14ac:dyDescent="0.25">
      <c r="A609" s="50">
        <v>834</v>
      </c>
      <c r="B609" s="20" t="s">
        <v>221</v>
      </c>
      <c r="C609" s="51" t="s">
        <v>395</v>
      </c>
    </row>
    <row r="610" spans="1:3" x14ac:dyDescent="0.25">
      <c r="A610" s="50">
        <v>835</v>
      </c>
      <c r="B610" s="20" t="s">
        <v>222</v>
      </c>
      <c r="C610" s="51" t="s">
        <v>388</v>
      </c>
    </row>
    <row r="611" spans="1:3" x14ac:dyDescent="0.25">
      <c r="A611" s="50">
        <v>836</v>
      </c>
      <c r="B611" s="20" t="s">
        <v>221</v>
      </c>
      <c r="C611" s="51" t="s">
        <v>395</v>
      </c>
    </row>
    <row r="612" spans="1:3" x14ac:dyDescent="0.25">
      <c r="A612" s="50">
        <v>837</v>
      </c>
      <c r="B612" s="20" t="s">
        <v>222</v>
      </c>
      <c r="C612" s="51" t="s">
        <v>388</v>
      </c>
    </row>
    <row r="613" spans="1:3" x14ac:dyDescent="0.25">
      <c r="A613" s="50">
        <v>838</v>
      </c>
      <c r="B613" s="20" t="s">
        <v>221</v>
      </c>
      <c r="C613" s="51" t="s">
        <v>395</v>
      </c>
    </row>
    <row r="614" spans="1:3" x14ac:dyDescent="0.25">
      <c r="A614" s="50">
        <v>839</v>
      </c>
      <c r="B614" s="20" t="s">
        <v>222</v>
      </c>
      <c r="C614" s="51" t="s">
        <v>388</v>
      </c>
    </row>
    <row r="615" spans="1:3" x14ac:dyDescent="0.25">
      <c r="A615" s="50">
        <v>840</v>
      </c>
      <c r="B615" s="20" t="s">
        <v>221</v>
      </c>
      <c r="C615" s="51" t="s">
        <v>395</v>
      </c>
    </row>
    <row r="616" spans="1:3" x14ac:dyDescent="0.25">
      <c r="A616" s="50">
        <v>841</v>
      </c>
      <c r="B616" s="20" t="s">
        <v>222</v>
      </c>
      <c r="C616" s="51" t="s">
        <v>388</v>
      </c>
    </row>
    <row r="617" spans="1:3" x14ac:dyDescent="0.25">
      <c r="A617" s="50">
        <v>842</v>
      </c>
      <c r="B617" s="20" t="s">
        <v>221</v>
      </c>
      <c r="C617" s="51" t="s">
        <v>395</v>
      </c>
    </row>
    <row r="618" spans="1:3" x14ac:dyDescent="0.25">
      <c r="A618" s="50">
        <v>843</v>
      </c>
      <c r="B618" s="20" t="s">
        <v>222</v>
      </c>
      <c r="C618" s="51" t="s">
        <v>388</v>
      </c>
    </row>
    <row r="619" spans="1:3" x14ac:dyDescent="0.25">
      <c r="A619" s="50">
        <v>844</v>
      </c>
      <c r="B619" s="20" t="s">
        <v>221</v>
      </c>
      <c r="C619" s="51" t="s">
        <v>395</v>
      </c>
    </row>
    <row r="620" spans="1:3" x14ac:dyDescent="0.25">
      <c r="A620" s="50">
        <v>845</v>
      </c>
      <c r="B620" s="20" t="s">
        <v>222</v>
      </c>
      <c r="C620" s="51" t="s">
        <v>388</v>
      </c>
    </row>
    <row r="621" spans="1:3" x14ac:dyDescent="0.25">
      <c r="A621" s="50">
        <v>846</v>
      </c>
      <c r="B621" s="20" t="s">
        <v>221</v>
      </c>
      <c r="C621" s="51" t="s">
        <v>395</v>
      </c>
    </row>
    <row r="622" spans="1:3" x14ac:dyDescent="0.25">
      <c r="A622" s="50">
        <v>847</v>
      </c>
      <c r="B622" s="20" t="s">
        <v>222</v>
      </c>
      <c r="C622" s="51" t="s">
        <v>388</v>
      </c>
    </row>
    <row r="623" spans="1:3" x14ac:dyDescent="0.25">
      <c r="A623" s="50">
        <v>848</v>
      </c>
      <c r="B623" s="20" t="s">
        <v>221</v>
      </c>
      <c r="C623" s="51" t="s">
        <v>395</v>
      </c>
    </row>
    <row r="624" spans="1:3" x14ac:dyDescent="0.25">
      <c r="A624" s="50">
        <v>849</v>
      </c>
      <c r="B624" s="20" t="s">
        <v>222</v>
      </c>
      <c r="C624" s="51" t="s">
        <v>388</v>
      </c>
    </row>
    <row r="625" spans="1:3" x14ac:dyDescent="0.25">
      <c r="A625" s="50">
        <v>850</v>
      </c>
      <c r="B625" s="20" t="s">
        <v>222</v>
      </c>
      <c r="C625" s="51" t="s">
        <v>388</v>
      </c>
    </row>
    <row r="626" spans="1:3" x14ac:dyDescent="0.25">
      <c r="A626" s="50">
        <v>851</v>
      </c>
      <c r="B626" s="20" t="s">
        <v>222</v>
      </c>
      <c r="C626" s="51" t="s">
        <v>388</v>
      </c>
    </row>
    <row r="627" spans="1:3" x14ac:dyDescent="0.25">
      <c r="A627" s="50">
        <v>852</v>
      </c>
      <c r="B627" s="20" t="s">
        <v>221</v>
      </c>
      <c r="C627" s="51" t="s">
        <v>395</v>
      </c>
    </row>
    <row r="628" spans="1:3" x14ac:dyDescent="0.25">
      <c r="A628" s="50">
        <v>853</v>
      </c>
      <c r="B628" s="20" t="s">
        <v>221</v>
      </c>
      <c r="C628" s="51" t="s">
        <v>395</v>
      </c>
    </row>
    <row r="629" spans="1:3" x14ac:dyDescent="0.25">
      <c r="A629" s="50">
        <v>854</v>
      </c>
      <c r="B629" s="20" t="s">
        <v>221</v>
      </c>
      <c r="C629" s="51" t="s">
        <v>395</v>
      </c>
    </row>
    <row r="630" spans="1:3" x14ac:dyDescent="0.25">
      <c r="A630" s="50">
        <v>855</v>
      </c>
      <c r="B630" s="20" t="s">
        <v>221</v>
      </c>
      <c r="C630" s="51" t="s">
        <v>395</v>
      </c>
    </row>
    <row r="631" spans="1:3" x14ac:dyDescent="0.25">
      <c r="A631" s="50">
        <v>856</v>
      </c>
      <c r="B631" s="20" t="s">
        <v>221</v>
      </c>
      <c r="C631" s="51" t="s">
        <v>395</v>
      </c>
    </row>
    <row r="632" spans="1:3" x14ac:dyDescent="0.25">
      <c r="A632" s="50">
        <v>857</v>
      </c>
      <c r="B632" s="20" t="s">
        <v>221</v>
      </c>
      <c r="C632" s="51" t="s">
        <v>395</v>
      </c>
    </row>
    <row r="633" spans="1:3" x14ac:dyDescent="0.25">
      <c r="A633" s="50">
        <v>858</v>
      </c>
      <c r="B633" s="20" t="s">
        <v>221</v>
      </c>
      <c r="C633" s="51" t="s">
        <v>395</v>
      </c>
    </row>
    <row r="634" spans="1:3" x14ac:dyDescent="0.25">
      <c r="A634" s="50">
        <v>859</v>
      </c>
      <c r="B634" s="20" t="s">
        <v>221</v>
      </c>
      <c r="C634" s="51" t="s">
        <v>395</v>
      </c>
    </row>
    <row r="635" spans="1:3" x14ac:dyDescent="0.25">
      <c r="A635" s="50">
        <v>860</v>
      </c>
      <c r="B635" s="20" t="s">
        <v>221</v>
      </c>
      <c r="C635" s="51" t="s">
        <v>395</v>
      </c>
    </row>
    <row r="636" spans="1:3" x14ac:dyDescent="0.25">
      <c r="A636" s="50">
        <v>861</v>
      </c>
      <c r="B636" s="20" t="s">
        <v>221</v>
      </c>
      <c r="C636" s="51" t="s">
        <v>395</v>
      </c>
    </row>
    <row r="637" spans="1:3" x14ac:dyDescent="0.25">
      <c r="A637" s="50">
        <v>862</v>
      </c>
      <c r="B637" s="20" t="s">
        <v>221</v>
      </c>
      <c r="C637" s="51" t="s">
        <v>395</v>
      </c>
    </row>
    <row r="638" spans="1:3" x14ac:dyDescent="0.25">
      <c r="A638" s="50">
        <v>863</v>
      </c>
      <c r="B638" s="20" t="s">
        <v>221</v>
      </c>
      <c r="C638" s="51" t="s">
        <v>395</v>
      </c>
    </row>
    <row r="639" spans="1:3" x14ac:dyDescent="0.25">
      <c r="A639" s="50">
        <v>864</v>
      </c>
      <c r="B639" s="20" t="s">
        <v>221</v>
      </c>
      <c r="C639" s="51" t="s">
        <v>395</v>
      </c>
    </row>
    <row r="640" spans="1:3" x14ac:dyDescent="0.25">
      <c r="A640" s="50">
        <v>865</v>
      </c>
      <c r="B640" s="20" t="s">
        <v>221</v>
      </c>
      <c r="C640" s="51" t="s">
        <v>395</v>
      </c>
    </row>
    <row r="641" spans="1:3" x14ac:dyDescent="0.25">
      <c r="A641" s="50">
        <v>866</v>
      </c>
      <c r="B641" s="20" t="s">
        <v>222</v>
      </c>
      <c r="C641" s="51" t="s">
        <v>388</v>
      </c>
    </row>
    <row r="642" spans="1:3" x14ac:dyDescent="0.25">
      <c r="A642" s="50">
        <v>867</v>
      </c>
      <c r="B642" s="20" t="s">
        <v>221</v>
      </c>
      <c r="C642" s="51" t="s">
        <v>395</v>
      </c>
    </row>
    <row r="643" spans="1:3" x14ac:dyDescent="0.25">
      <c r="A643" s="50">
        <v>868</v>
      </c>
      <c r="B643" s="20" t="s">
        <v>222</v>
      </c>
      <c r="C643" s="51" t="s">
        <v>388</v>
      </c>
    </row>
    <row r="644" spans="1:3" x14ac:dyDescent="0.25">
      <c r="A644" s="50">
        <v>869</v>
      </c>
      <c r="B644" s="20" t="s">
        <v>221</v>
      </c>
      <c r="C644" s="51" t="s">
        <v>395</v>
      </c>
    </row>
    <row r="645" spans="1:3" x14ac:dyDescent="0.25">
      <c r="A645" s="50">
        <v>870</v>
      </c>
      <c r="B645" s="20" t="s">
        <v>222</v>
      </c>
      <c r="C645" s="51" t="s">
        <v>388</v>
      </c>
    </row>
    <row r="646" spans="1:3" x14ac:dyDescent="0.25">
      <c r="A646" s="50">
        <v>871</v>
      </c>
      <c r="B646" s="20" t="s">
        <v>221</v>
      </c>
      <c r="C646" s="51" t="s">
        <v>395</v>
      </c>
    </row>
    <row r="647" spans="1:3" x14ac:dyDescent="0.25">
      <c r="A647" s="50">
        <v>872</v>
      </c>
      <c r="B647" s="20" t="s">
        <v>222</v>
      </c>
      <c r="C647" s="51" t="s">
        <v>388</v>
      </c>
    </row>
    <row r="648" spans="1:3" x14ac:dyDescent="0.25">
      <c r="A648" s="50">
        <v>873</v>
      </c>
      <c r="B648" s="20" t="s">
        <v>221</v>
      </c>
      <c r="C648" s="51" t="s">
        <v>395</v>
      </c>
    </row>
    <row r="649" spans="1:3" x14ac:dyDescent="0.25">
      <c r="A649" s="50">
        <v>874</v>
      </c>
      <c r="B649" s="20" t="s">
        <v>222</v>
      </c>
      <c r="C649" s="51" t="s">
        <v>388</v>
      </c>
    </row>
    <row r="650" spans="1:3" x14ac:dyDescent="0.25">
      <c r="A650" s="50">
        <v>875</v>
      </c>
      <c r="B650" s="20" t="s">
        <v>221</v>
      </c>
      <c r="C650" s="51" t="s">
        <v>395</v>
      </c>
    </row>
    <row r="651" spans="1:3" x14ac:dyDescent="0.25">
      <c r="A651" s="50">
        <v>876</v>
      </c>
      <c r="B651" s="20" t="s">
        <v>222</v>
      </c>
      <c r="C651" s="51" t="s">
        <v>388</v>
      </c>
    </row>
    <row r="652" spans="1:3" x14ac:dyDescent="0.25">
      <c r="A652" s="50">
        <v>877</v>
      </c>
      <c r="B652" s="20" t="s">
        <v>221</v>
      </c>
      <c r="C652" s="51" t="s">
        <v>395</v>
      </c>
    </row>
    <row r="653" spans="1:3" x14ac:dyDescent="0.25">
      <c r="A653" s="50">
        <v>878</v>
      </c>
      <c r="B653" s="20" t="s">
        <v>222</v>
      </c>
      <c r="C653" s="51" t="s">
        <v>388</v>
      </c>
    </row>
    <row r="654" spans="1:3" x14ac:dyDescent="0.25">
      <c r="A654" s="50">
        <v>879</v>
      </c>
      <c r="B654" s="20" t="s">
        <v>221</v>
      </c>
      <c r="C654" s="51" t="s">
        <v>395</v>
      </c>
    </row>
    <row r="655" spans="1:3" x14ac:dyDescent="0.25">
      <c r="A655" s="50">
        <v>880</v>
      </c>
      <c r="B655" s="20" t="s">
        <v>222</v>
      </c>
      <c r="C655" s="51" t="s">
        <v>388</v>
      </c>
    </row>
    <row r="656" spans="1:3" x14ac:dyDescent="0.25">
      <c r="A656" s="50">
        <v>881</v>
      </c>
      <c r="B656" s="20" t="s">
        <v>221</v>
      </c>
      <c r="C656" s="51" t="s">
        <v>395</v>
      </c>
    </row>
    <row r="657" spans="1:3" x14ac:dyDescent="0.25">
      <c r="A657" s="50">
        <v>882</v>
      </c>
      <c r="B657" s="20" t="s">
        <v>222</v>
      </c>
      <c r="C657" s="51" t="s">
        <v>388</v>
      </c>
    </row>
    <row r="658" spans="1:3" x14ac:dyDescent="0.25">
      <c r="A658" s="50">
        <v>883</v>
      </c>
      <c r="B658" s="20" t="s">
        <v>221</v>
      </c>
      <c r="C658" s="51" t="s">
        <v>395</v>
      </c>
    </row>
    <row r="659" spans="1:3" x14ac:dyDescent="0.25">
      <c r="A659" s="50">
        <v>884</v>
      </c>
      <c r="B659" s="20" t="s">
        <v>222</v>
      </c>
      <c r="C659" s="51" t="s">
        <v>388</v>
      </c>
    </row>
    <row r="660" spans="1:3" x14ac:dyDescent="0.25">
      <c r="A660" s="50">
        <v>885</v>
      </c>
      <c r="B660" s="20" t="s">
        <v>221</v>
      </c>
      <c r="C660" s="51" t="s">
        <v>395</v>
      </c>
    </row>
    <row r="661" spans="1:3" x14ac:dyDescent="0.25">
      <c r="A661" s="50">
        <v>886</v>
      </c>
      <c r="B661" s="20" t="s">
        <v>222</v>
      </c>
      <c r="C661" s="51" t="s">
        <v>388</v>
      </c>
    </row>
    <row r="662" spans="1:3" x14ac:dyDescent="0.25">
      <c r="A662" s="50">
        <v>887</v>
      </c>
      <c r="B662" s="20" t="s">
        <v>221</v>
      </c>
      <c r="C662" s="51" t="s">
        <v>395</v>
      </c>
    </row>
    <row r="663" spans="1:3" x14ac:dyDescent="0.25">
      <c r="A663" s="50">
        <v>888</v>
      </c>
      <c r="B663" s="20" t="s">
        <v>222</v>
      </c>
      <c r="C663" s="51" t="s">
        <v>388</v>
      </c>
    </row>
    <row r="664" spans="1:3" x14ac:dyDescent="0.25">
      <c r="A664" s="50">
        <v>889</v>
      </c>
      <c r="B664" s="20" t="s">
        <v>221</v>
      </c>
      <c r="C664" s="51" t="s">
        <v>395</v>
      </c>
    </row>
    <row r="665" spans="1:3" x14ac:dyDescent="0.25">
      <c r="A665" s="50">
        <v>890</v>
      </c>
      <c r="B665" s="20" t="s">
        <v>222</v>
      </c>
      <c r="C665" s="51" t="s">
        <v>388</v>
      </c>
    </row>
    <row r="666" spans="1:3" x14ac:dyDescent="0.25">
      <c r="A666" s="50">
        <v>891</v>
      </c>
      <c r="B666" s="20" t="s">
        <v>222</v>
      </c>
      <c r="C666" s="51" t="s">
        <v>388</v>
      </c>
    </row>
    <row r="667" spans="1:3" x14ac:dyDescent="0.25">
      <c r="A667" s="50">
        <v>892</v>
      </c>
      <c r="B667" s="20" t="s">
        <v>222</v>
      </c>
      <c r="C667" s="51" t="s">
        <v>388</v>
      </c>
    </row>
    <row r="668" spans="1:3" x14ac:dyDescent="0.25">
      <c r="A668" s="50">
        <v>893</v>
      </c>
      <c r="B668" s="20" t="s">
        <v>222</v>
      </c>
      <c r="C668" s="51" t="s">
        <v>388</v>
      </c>
    </row>
    <row r="669" spans="1:3" x14ac:dyDescent="0.25">
      <c r="A669" s="50">
        <v>894</v>
      </c>
      <c r="B669" s="20" t="s">
        <v>179</v>
      </c>
      <c r="C669" s="51" t="s">
        <v>388</v>
      </c>
    </row>
    <row r="670" spans="1:3" x14ac:dyDescent="0.25">
      <c r="A670" s="50">
        <v>895</v>
      </c>
      <c r="B670" s="20" t="s">
        <v>179</v>
      </c>
      <c r="C670" s="51" t="s">
        <v>388</v>
      </c>
    </row>
    <row r="671" spans="1:3" x14ac:dyDescent="0.25">
      <c r="A671" s="50">
        <v>896</v>
      </c>
      <c r="B671" s="20" t="s">
        <v>179</v>
      </c>
      <c r="C671" s="51" t="s">
        <v>388</v>
      </c>
    </row>
    <row r="672" spans="1:3" x14ac:dyDescent="0.25">
      <c r="A672" s="50">
        <v>897</v>
      </c>
      <c r="B672" s="20" t="s">
        <v>222</v>
      </c>
      <c r="C672" s="51" t="s">
        <v>388</v>
      </c>
    </row>
    <row r="673" spans="1:3" x14ac:dyDescent="0.25">
      <c r="A673" s="50">
        <v>898</v>
      </c>
      <c r="B673" s="20" t="s">
        <v>222</v>
      </c>
      <c r="C673" s="51" t="s">
        <v>388</v>
      </c>
    </row>
    <row r="674" spans="1:3" x14ac:dyDescent="0.25">
      <c r="A674" s="50">
        <v>899</v>
      </c>
      <c r="B674" s="20" t="s">
        <v>223</v>
      </c>
      <c r="C674" s="51" t="s">
        <v>388</v>
      </c>
    </row>
    <row r="675" spans="1:3" x14ac:dyDescent="0.25">
      <c r="A675" s="50">
        <v>900</v>
      </c>
      <c r="B675" s="20" t="s">
        <v>223</v>
      </c>
      <c r="C675" s="51" t="s">
        <v>388</v>
      </c>
    </row>
    <row r="676" spans="1:3" x14ac:dyDescent="0.25">
      <c r="A676" s="50">
        <v>901</v>
      </c>
      <c r="B676" s="20" t="s">
        <v>223</v>
      </c>
      <c r="C676" s="51" t="s">
        <v>388</v>
      </c>
    </row>
    <row r="677" spans="1:3" x14ac:dyDescent="0.25">
      <c r="A677" s="50">
        <v>902</v>
      </c>
      <c r="B677" s="20" t="s">
        <v>223</v>
      </c>
      <c r="C677" s="51" t="s">
        <v>388</v>
      </c>
    </row>
    <row r="678" spans="1:3" x14ac:dyDescent="0.25">
      <c r="A678" s="50">
        <v>903</v>
      </c>
      <c r="B678" s="20" t="s">
        <v>223</v>
      </c>
      <c r="C678" s="51" t="s">
        <v>388</v>
      </c>
    </row>
    <row r="679" spans="1:3" x14ac:dyDescent="0.25">
      <c r="A679" s="50">
        <v>904</v>
      </c>
      <c r="B679" s="20" t="s">
        <v>224</v>
      </c>
      <c r="C679" s="51" t="s">
        <v>388</v>
      </c>
    </row>
    <row r="680" spans="1:3" x14ac:dyDescent="0.25">
      <c r="A680" s="50">
        <v>905</v>
      </c>
      <c r="B680" s="20" t="s">
        <v>224</v>
      </c>
      <c r="C680" s="51" t="s">
        <v>388</v>
      </c>
    </row>
    <row r="681" spans="1:3" x14ac:dyDescent="0.25">
      <c r="A681" s="50">
        <v>906</v>
      </c>
      <c r="B681" s="20" t="s">
        <v>224</v>
      </c>
      <c r="C681" s="51" t="s">
        <v>388</v>
      </c>
    </row>
    <row r="682" spans="1:3" x14ac:dyDescent="0.25">
      <c r="A682" s="50">
        <v>907</v>
      </c>
      <c r="B682" s="20" t="s">
        <v>225</v>
      </c>
      <c r="C682" s="51" t="s">
        <v>388</v>
      </c>
    </row>
    <row r="683" spans="1:3" x14ac:dyDescent="0.25">
      <c r="A683" s="50">
        <v>908</v>
      </c>
      <c r="B683" s="20" t="s">
        <v>225</v>
      </c>
      <c r="C683" s="51" t="s">
        <v>388</v>
      </c>
    </row>
    <row r="684" spans="1:3" x14ac:dyDescent="0.25">
      <c r="A684" s="50">
        <v>909</v>
      </c>
      <c r="B684" s="20" t="s">
        <v>225</v>
      </c>
      <c r="C684" s="51" t="s">
        <v>388</v>
      </c>
    </row>
    <row r="685" spans="1:3" x14ac:dyDescent="0.25">
      <c r="A685" s="50">
        <v>910</v>
      </c>
      <c r="B685" s="20" t="s">
        <v>225</v>
      </c>
      <c r="C685" s="51" t="s">
        <v>388</v>
      </c>
    </row>
    <row r="686" spans="1:3" x14ac:dyDescent="0.25">
      <c r="A686" s="50">
        <v>911</v>
      </c>
      <c r="B686" s="20" t="s">
        <v>225</v>
      </c>
      <c r="C686" s="51" t="s">
        <v>388</v>
      </c>
    </row>
    <row r="687" spans="1:3" x14ac:dyDescent="0.25">
      <c r="A687" s="50">
        <v>912</v>
      </c>
      <c r="B687" s="20" t="s">
        <v>225</v>
      </c>
      <c r="C687" s="51" t="s">
        <v>388</v>
      </c>
    </row>
    <row r="688" spans="1:3" x14ac:dyDescent="0.25">
      <c r="A688" s="50">
        <v>913</v>
      </c>
      <c r="B688" s="20" t="s">
        <v>225</v>
      </c>
      <c r="C688" s="51" t="s">
        <v>388</v>
      </c>
    </row>
    <row r="689" spans="1:3" x14ac:dyDescent="0.25">
      <c r="A689" s="50">
        <v>914</v>
      </c>
      <c r="B689" s="20" t="s">
        <v>226</v>
      </c>
      <c r="C689" s="51" t="s">
        <v>395</v>
      </c>
    </row>
    <row r="690" spans="1:3" x14ac:dyDescent="0.25">
      <c r="A690" s="50">
        <v>915</v>
      </c>
      <c r="B690" s="20" t="s">
        <v>179</v>
      </c>
      <c r="C690" s="51" t="s">
        <v>395</v>
      </c>
    </row>
    <row r="691" spans="1:3" x14ac:dyDescent="0.25">
      <c r="A691" s="50">
        <v>916</v>
      </c>
      <c r="B691" s="20" t="s">
        <v>179</v>
      </c>
      <c r="C691" s="51" t="s">
        <v>395</v>
      </c>
    </row>
    <row r="692" spans="1:3" x14ac:dyDescent="0.25">
      <c r="A692" s="50">
        <v>917</v>
      </c>
      <c r="B692" s="20" t="s">
        <v>179</v>
      </c>
      <c r="C692" s="51" t="s">
        <v>395</v>
      </c>
    </row>
    <row r="693" spans="1:3" x14ac:dyDescent="0.25">
      <c r="A693" s="50">
        <v>918</v>
      </c>
      <c r="B693" s="20" t="s">
        <v>114</v>
      </c>
      <c r="C693" s="51" t="s">
        <v>395</v>
      </c>
    </row>
    <row r="694" spans="1:3" x14ac:dyDescent="0.25">
      <c r="A694" s="50">
        <v>919</v>
      </c>
      <c r="B694" s="20" t="s">
        <v>227</v>
      </c>
      <c r="C694" s="51" t="s">
        <v>395</v>
      </c>
    </row>
    <row r="695" spans="1:3" x14ac:dyDescent="0.25">
      <c r="A695" s="50">
        <v>920</v>
      </c>
      <c r="B695" s="20" t="s">
        <v>227</v>
      </c>
      <c r="C695" s="51" t="s">
        <v>395</v>
      </c>
    </row>
    <row r="696" spans="1:3" x14ac:dyDescent="0.25">
      <c r="A696" s="50">
        <v>922</v>
      </c>
      <c r="B696" s="20" t="s">
        <v>137</v>
      </c>
      <c r="C696" s="51" t="s">
        <v>395</v>
      </c>
    </row>
    <row r="697" spans="1:3" x14ac:dyDescent="0.25">
      <c r="A697" s="50">
        <v>923</v>
      </c>
      <c r="B697" s="20" t="s">
        <v>137</v>
      </c>
      <c r="C697" s="51" t="s">
        <v>395</v>
      </c>
    </row>
    <row r="698" spans="1:3" x14ac:dyDescent="0.25">
      <c r="A698" s="50">
        <v>924</v>
      </c>
      <c r="B698" s="20" t="s">
        <v>137</v>
      </c>
      <c r="C698" s="51" t="s">
        <v>395</v>
      </c>
    </row>
    <row r="699" spans="1:3" x14ac:dyDescent="0.25">
      <c r="A699" s="50">
        <v>925</v>
      </c>
      <c r="B699" s="20" t="s">
        <v>228</v>
      </c>
      <c r="C699" s="51" t="s">
        <v>167</v>
      </c>
    </row>
    <row r="700" spans="1:3" x14ac:dyDescent="0.25">
      <c r="A700" s="50">
        <v>926</v>
      </c>
      <c r="B700" s="20" t="s">
        <v>168</v>
      </c>
      <c r="C700" s="51" t="s">
        <v>167</v>
      </c>
    </row>
    <row r="701" spans="1:3" x14ac:dyDescent="0.25">
      <c r="A701" s="50">
        <v>927</v>
      </c>
      <c r="B701" s="20" t="s">
        <v>170</v>
      </c>
      <c r="C701" s="51" t="s">
        <v>167</v>
      </c>
    </row>
    <row r="702" spans="1:3" x14ac:dyDescent="0.25">
      <c r="A702" s="50">
        <v>928</v>
      </c>
      <c r="B702" s="20" t="s">
        <v>169</v>
      </c>
      <c r="C702" s="51" t="s">
        <v>167</v>
      </c>
    </row>
    <row r="703" spans="1:3" x14ac:dyDescent="0.25">
      <c r="A703" s="50">
        <v>929</v>
      </c>
      <c r="B703" s="20" t="s">
        <v>223</v>
      </c>
      <c r="C703" s="51" t="s">
        <v>388</v>
      </c>
    </row>
    <row r="704" spans="1:3" x14ac:dyDescent="0.25">
      <c r="A704" s="50">
        <v>930</v>
      </c>
      <c r="B704" s="20" t="s">
        <v>223</v>
      </c>
      <c r="C704" s="51" t="s">
        <v>388</v>
      </c>
    </row>
    <row r="705" spans="1:3" x14ac:dyDescent="0.25">
      <c r="A705" s="50">
        <v>931</v>
      </c>
      <c r="B705" s="20" t="s">
        <v>223</v>
      </c>
      <c r="C705" s="51" t="s">
        <v>388</v>
      </c>
    </row>
    <row r="706" spans="1:3" x14ac:dyDescent="0.25">
      <c r="A706" s="50">
        <v>932</v>
      </c>
      <c r="B706" s="20" t="s">
        <v>229</v>
      </c>
      <c r="C706" s="51" t="s">
        <v>395</v>
      </c>
    </row>
    <row r="707" spans="1:3" x14ac:dyDescent="0.25">
      <c r="A707" s="50">
        <v>933</v>
      </c>
      <c r="B707" s="20" t="s">
        <v>221</v>
      </c>
      <c r="C707" s="51" t="s">
        <v>395</v>
      </c>
    </row>
    <row r="708" spans="1:3" x14ac:dyDescent="0.25">
      <c r="A708" s="50">
        <v>934</v>
      </c>
      <c r="B708" s="20" t="s">
        <v>222</v>
      </c>
      <c r="C708" s="51" t="s">
        <v>388</v>
      </c>
    </row>
    <row r="709" spans="1:3" x14ac:dyDescent="0.25">
      <c r="A709" s="50">
        <v>935</v>
      </c>
      <c r="B709" s="20" t="s">
        <v>230</v>
      </c>
      <c r="C709" s="51" t="s">
        <v>395</v>
      </c>
    </row>
    <row r="710" spans="1:3" x14ac:dyDescent="0.25">
      <c r="A710" s="50">
        <v>936</v>
      </c>
      <c r="B710" s="20" t="s">
        <v>230</v>
      </c>
      <c r="C710" s="51" t="s">
        <v>395</v>
      </c>
    </row>
    <row r="711" spans="1:3" x14ac:dyDescent="0.25">
      <c r="A711" s="50">
        <v>937</v>
      </c>
      <c r="B711" s="20" t="s">
        <v>230</v>
      </c>
      <c r="C711" s="51" t="s">
        <v>395</v>
      </c>
    </row>
    <row r="712" spans="1:3" x14ac:dyDescent="0.25">
      <c r="A712" s="50">
        <v>938</v>
      </c>
      <c r="B712" s="20" t="s">
        <v>230</v>
      </c>
      <c r="C712" s="51" t="s">
        <v>395</v>
      </c>
    </row>
    <row r="713" spans="1:3" x14ac:dyDescent="0.25">
      <c r="A713" s="50">
        <v>939</v>
      </c>
      <c r="B713" s="20" t="s">
        <v>230</v>
      </c>
      <c r="C713" s="51" t="s">
        <v>395</v>
      </c>
    </row>
    <row r="714" spans="1:3" x14ac:dyDescent="0.25">
      <c r="A714" s="50">
        <v>940</v>
      </c>
      <c r="B714" s="20" t="s">
        <v>231</v>
      </c>
      <c r="C714" s="51" t="s">
        <v>189</v>
      </c>
    </row>
    <row r="715" spans="1:3" x14ac:dyDescent="0.25">
      <c r="A715" s="50">
        <v>941</v>
      </c>
      <c r="B715" s="20" t="s">
        <v>232</v>
      </c>
      <c r="C715" s="51" t="s">
        <v>189</v>
      </c>
    </row>
    <row r="716" spans="1:3" x14ac:dyDescent="0.25">
      <c r="A716" s="50">
        <v>942</v>
      </c>
      <c r="B716" s="20" t="s">
        <v>82</v>
      </c>
      <c r="C716" s="51" t="s">
        <v>395</v>
      </c>
    </row>
    <row r="717" spans="1:3" x14ac:dyDescent="0.25">
      <c r="A717" s="50">
        <v>943</v>
      </c>
      <c r="B717" s="20" t="s">
        <v>73</v>
      </c>
      <c r="C717" s="51" t="s">
        <v>395</v>
      </c>
    </row>
    <row r="718" spans="1:3" x14ac:dyDescent="0.25">
      <c r="A718" s="50">
        <v>944</v>
      </c>
      <c r="B718" s="20" t="s">
        <v>73</v>
      </c>
      <c r="C718" s="51" t="s">
        <v>395</v>
      </c>
    </row>
    <row r="719" spans="1:3" x14ac:dyDescent="0.25">
      <c r="A719" s="50">
        <v>945</v>
      </c>
      <c r="B719" s="20" t="s">
        <v>73</v>
      </c>
      <c r="C719" s="51" t="s">
        <v>395</v>
      </c>
    </row>
    <row r="720" spans="1:3" x14ac:dyDescent="0.25">
      <c r="A720" s="50">
        <v>946</v>
      </c>
      <c r="B720" s="20" t="s">
        <v>73</v>
      </c>
      <c r="C720" s="51" t="s">
        <v>395</v>
      </c>
    </row>
    <row r="721" spans="1:3" x14ac:dyDescent="0.25">
      <c r="A721" s="50">
        <v>947</v>
      </c>
      <c r="B721" s="20" t="s">
        <v>233</v>
      </c>
      <c r="C721" s="51" t="s">
        <v>395</v>
      </c>
    </row>
    <row r="722" spans="1:3" x14ac:dyDescent="0.25">
      <c r="A722" s="50">
        <v>948</v>
      </c>
      <c r="B722" s="20" t="s">
        <v>234</v>
      </c>
      <c r="C722" s="51" t="s">
        <v>395</v>
      </c>
    </row>
    <row r="723" spans="1:3" x14ac:dyDescent="0.25">
      <c r="A723" s="50">
        <v>949</v>
      </c>
      <c r="B723" s="20" t="s">
        <v>285</v>
      </c>
      <c r="C723" s="51" t="s">
        <v>395</v>
      </c>
    </row>
    <row r="724" spans="1:3" x14ac:dyDescent="0.25">
      <c r="A724" s="50">
        <v>950</v>
      </c>
      <c r="B724" s="20" t="s">
        <v>286</v>
      </c>
      <c r="C724" s="51" t="s">
        <v>388</v>
      </c>
    </row>
    <row r="725" spans="1:3" x14ac:dyDescent="0.25">
      <c r="A725" s="50">
        <v>951</v>
      </c>
      <c r="B725" s="20" t="s">
        <v>287</v>
      </c>
      <c r="C725" s="51" t="s">
        <v>388</v>
      </c>
    </row>
    <row r="726" spans="1:3" x14ac:dyDescent="0.25">
      <c r="A726" s="50">
        <v>952</v>
      </c>
      <c r="B726" s="20" t="s">
        <v>288</v>
      </c>
      <c r="C726" s="51" t="s">
        <v>395</v>
      </c>
    </row>
    <row r="727" spans="1:3" x14ac:dyDescent="0.25">
      <c r="A727" s="50">
        <v>953</v>
      </c>
      <c r="B727" s="20" t="s">
        <v>235</v>
      </c>
      <c r="C727" s="51" t="s">
        <v>395</v>
      </c>
    </row>
    <row r="728" spans="1:3" x14ac:dyDescent="0.25">
      <c r="A728" s="50">
        <v>954</v>
      </c>
      <c r="B728" s="20" t="s">
        <v>236</v>
      </c>
      <c r="C728" s="51" t="s">
        <v>395</v>
      </c>
    </row>
    <row r="729" spans="1:3" x14ac:dyDescent="0.25">
      <c r="A729" s="50">
        <v>955</v>
      </c>
      <c r="B729" s="20" t="s">
        <v>237</v>
      </c>
      <c r="C729" s="51" t="s">
        <v>395</v>
      </c>
    </row>
    <row r="730" spans="1:3" x14ac:dyDescent="0.25">
      <c r="A730" s="50">
        <v>956</v>
      </c>
      <c r="B730" s="20" t="s">
        <v>238</v>
      </c>
      <c r="C730" s="51" t="s">
        <v>395</v>
      </c>
    </row>
    <row r="731" spans="1:3" x14ac:dyDescent="0.25">
      <c r="A731" s="50">
        <v>957</v>
      </c>
      <c r="B731" s="20" t="s">
        <v>239</v>
      </c>
      <c r="C731" s="51" t="s">
        <v>395</v>
      </c>
    </row>
    <row r="732" spans="1:3" x14ac:dyDescent="0.25">
      <c r="A732" s="50">
        <v>958</v>
      </c>
      <c r="B732" s="20" t="s">
        <v>240</v>
      </c>
      <c r="C732" s="51" t="s">
        <v>395</v>
      </c>
    </row>
    <row r="733" spans="1:3" x14ac:dyDescent="0.25">
      <c r="A733" s="50">
        <v>959</v>
      </c>
      <c r="B733" s="20" t="s">
        <v>241</v>
      </c>
      <c r="C733" s="51" t="s">
        <v>395</v>
      </c>
    </row>
    <row r="734" spans="1:3" x14ac:dyDescent="0.25">
      <c r="A734" s="50">
        <v>960</v>
      </c>
      <c r="B734" s="20" t="s">
        <v>242</v>
      </c>
      <c r="C734" s="51" t="s">
        <v>395</v>
      </c>
    </row>
    <row r="735" spans="1:3" x14ac:dyDescent="0.25">
      <c r="A735" s="50">
        <v>961</v>
      </c>
      <c r="B735" s="20" t="s">
        <v>243</v>
      </c>
      <c r="C735" s="51" t="s">
        <v>395</v>
      </c>
    </row>
    <row r="736" spans="1:3" x14ac:dyDescent="0.25">
      <c r="A736" s="50">
        <v>962</v>
      </c>
      <c r="B736" s="20" t="s">
        <v>244</v>
      </c>
      <c r="C736" s="51" t="s">
        <v>395</v>
      </c>
    </row>
    <row r="737" spans="1:3" x14ac:dyDescent="0.25">
      <c r="A737" s="50">
        <v>963</v>
      </c>
      <c r="B737" s="20" t="s">
        <v>245</v>
      </c>
      <c r="C737" s="51" t="s">
        <v>395</v>
      </c>
    </row>
    <row r="738" spans="1:3" x14ac:dyDescent="0.25">
      <c r="A738" s="50">
        <v>964</v>
      </c>
      <c r="B738" s="20" t="s">
        <v>246</v>
      </c>
      <c r="C738" s="51" t="s">
        <v>395</v>
      </c>
    </row>
    <row r="739" spans="1:3" x14ac:dyDescent="0.25">
      <c r="A739" s="50">
        <v>965</v>
      </c>
      <c r="B739" s="20" t="s">
        <v>247</v>
      </c>
      <c r="C739" s="51" t="s">
        <v>395</v>
      </c>
    </row>
    <row r="740" spans="1:3" x14ac:dyDescent="0.25">
      <c r="A740" s="50">
        <v>966</v>
      </c>
      <c r="B740" s="20" t="s">
        <v>94</v>
      </c>
      <c r="C740" s="51" t="s">
        <v>388</v>
      </c>
    </row>
    <row r="741" spans="1:3" x14ac:dyDescent="0.25">
      <c r="A741" s="50">
        <v>967</v>
      </c>
      <c r="B741" s="20" t="s">
        <v>106</v>
      </c>
      <c r="C741" s="51" t="s">
        <v>395</v>
      </c>
    </row>
    <row r="742" spans="1:3" x14ac:dyDescent="0.25">
      <c r="A742" s="50">
        <v>968</v>
      </c>
      <c r="B742" s="20" t="s">
        <v>106</v>
      </c>
      <c r="C742" s="51" t="s">
        <v>395</v>
      </c>
    </row>
    <row r="743" spans="1:3" x14ac:dyDescent="0.25">
      <c r="A743" s="50">
        <v>969</v>
      </c>
      <c r="B743" s="20" t="s">
        <v>247</v>
      </c>
      <c r="C743" s="51" t="s">
        <v>395</v>
      </c>
    </row>
    <row r="744" spans="1:3" x14ac:dyDescent="0.25">
      <c r="A744" s="50">
        <v>970</v>
      </c>
      <c r="B744" s="20" t="s">
        <v>61</v>
      </c>
      <c r="C744" s="51" t="s">
        <v>395</v>
      </c>
    </row>
    <row r="745" spans="1:3" x14ac:dyDescent="0.25">
      <c r="A745" s="50">
        <v>971</v>
      </c>
      <c r="B745" s="20" t="s">
        <v>248</v>
      </c>
      <c r="C745" s="51" t="s">
        <v>395</v>
      </c>
    </row>
    <row r="746" spans="1:3" x14ac:dyDescent="0.25">
      <c r="A746" s="50">
        <v>972</v>
      </c>
      <c r="B746" s="20" t="s">
        <v>259</v>
      </c>
      <c r="C746" s="51" t="s">
        <v>395</v>
      </c>
    </row>
    <row r="747" spans="1:3" x14ac:dyDescent="0.25">
      <c r="A747" s="50">
        <v>973</v>
      </c>
      <c r="B747" s="20" t="s">
        <v>104</v>
      </c>
      <c r="C747" s="51" t="s">
        <v>395</v>
      </c>
    </row>
    <row r="748" spans="1:3" x14ac:dyDescent="0.25">
      <c r="A748" s="50">
        <v>974</v>
      </c>
      <c r="B748" s="20" t="s">
        <v>130</v>
      </c>
      <c r="C748" s="51" t="s">
        <v>395</v>
      </c>
    </row>
    <row r="749" spans="1:3" x14ac:dyDescent="0.25">
      <c r="A749" s="50">
        <v>975</v>
      </c>
      <c r="B749" s="20" t="s">
        <v>289</v>
      </c>
      <c r="C749" s="51" t="s">
        <v>395</v>
      </c>
    </row>
    <row r="750" spans="1:3" x14ac:dyDescent="0.25">
      <c r="A750" s="50">
        <v>976</v>
      </c>
      <c r="B750" s="20" t="s">
        <v>290</v>
      </c>
      <c r="C750" s="51" t="s">
        <v>395</v>
      </c>
    </row>
    <row r="751" spans="1:3" x14ac:dyDescent="0.25">
      <c r="A751" s="50">
        <v>978</v>
      </c>
      <c r="B751" s="20" t="s">
        <v>88</v>
      </c>
      <c r="C751" s="51" t="s">
        <v>388</v>
      </c>
    </row>
    <row r="752" spans="1:3" x14ac:dyDescent="0.25">
      <c r="A752" s="50">
        <v>979</v>
      </c>
      <c r="B752" s="20" t="s">
        <v>127</v>
      </c>
      <c r="C752" s="51" t="s">
        <v>388</v>
      </c>
    </row>
    <row r="753" spans="1:3" x14ac:dyDescent="0.25">
      <c r="A753" s="50">
        <v>980</v>
      </c>
      <c r="B753" s="20" t="s">
        <v>249</v>
      </c>
      <c r="C753" s="51" t="s">
        <v>395</v>
      </c>
    </row>
    <row r="754" spans="1:3" x14ac:dyDescent="0.25">
      <c r="A754" s="50">
        <v>981</v>
      </c>
      <c r="B754" s="20" t="s">
        <v>250</v>
      </c>
      <c r="C754" s="51" t="s">
        <v>388</v>
      </c>
    </row>
    <row r="755" spans="1:3" x14ac:dyDescent="0.25">
      <c r="A755" s="50">
        <v>982</v>
      </c>
      <c r="B755" s="20" t="s">
        <v>291</v>
      </c>
      <c r="C755" s="51" t="s">
        <v>395</v>
      </c>
    </row>
    <row r="756" spans="1:3" x14ac:dyDescent="0.25">
      <c r="A756" s="50">
        <v>983</v>
      </c>
      <c r="B756" s="20" t="s">
        <v>292</v>
      </c>
      <c r="C756" s="51" t="s">
        <v>395</v>
      </c>
    </row>
    <row r="757" spans="1:3" x14ac:dyDescent="0.25">
      <c r="A757" s="50">
        <v>984</v>
      </c>
      <c r="B757" s="20" t="s">
        <v>336</v>
      </c>
      <c r="C757" s="51" t="s">
        <v>395</v>
      </c>
    </row>
    <row r="758" spans="1:3" x14ac:dyDescent="0.25">
      <c r="A758" s="50">
        <v>985</v>
      </c>
      <c r="B758" s="20" t="s">
        <v>337</v>
      </c>
      <c r="C758" s="51" t="s">
        <v>395</v>
      </c>
    </row>
    <row r="759" spans="1:3" x14ac:dyDescent="0.25">
      <c r="A759" s="50">
        <v>989</v>
      </c>
      <c r="B759" s="20" t="s">
        <v>143</v>
      </c>
      <c r="C759" s="51" t="s">
        <v>395</v>
      </c>
    </row>
    <row r="760" spans="1:3" x14ac:dyDescent="0.25">
      <c r="A760" s="50">
        <v>990</v>
      </c>
      <c r="B760" s="20" t="s">
        <v>144</v>
      </c>
      <c r="C760" s="51" t="s">
        <v>388</v>
      </c>
    </row>
    <row r="761" spans="1:3" x14ac:dyDescent="0.25">
      <c r="A761" s="50">
        <v>991</v>
      </c>
      <c r="B761" s="20" t="s">
        <v>94</v>
      </c>
      <c r="C761" s="51" t="s">
        <v>388</v>
      </c>
    </row>
    <row r="762" spans="1:3" x14ac:dyDescent="0.25">
      <c r="A762" s="50">
        <v>996</v>
      </c>
      <c r="B762" s="20" t="s">
        <v>174</v>
      </c>
      <c r="C762" s="51" t="s">
        <v>395</v>
      </c>
    </row>
    <row r="763" spans="1:3" x14ac:dyDescent="0.25">
      <c r="A763" s="50">
        <v>997</v>
      </c>
      <c r="B763" s="20" t="s">
        <v>251</v>
      </c>
      <c r="C763" s="51" t="s">
        <v>395</v>
      </c>
    </row>
    <row r="768" spans="1: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2"/>
  <sheetViews>
    <sheetView workbookViewId="0">
      <selection activeCell="F5" sqref="F5"/>
    </sheetView>
  </sheetViews>
  <sheetFormatPr defaultColWidth="27.7265625" defaultRowHeight="13.5" x14ac:dyDescent="0.35"/>
  <cols>
    <col min="1" max="1" width="41.453125" style="143" customWidth="1"/>
    <col min="2" max="6" width="17.54296875" style="143" customWidth="1"/>
    <col min="7" max="16384" width="27.7265625" style="143"/>
  </cols>
  <sheetData>
    <row r="1" spans="1:8" x14ac:dyDescent="0.35">
      <c r="A1" s="188" t="s">
        <v>18</v>
      </c>
      <c r="B1" s="188"/>
    </row>
    <row r="2" spans="1:8" ht="36.75" customHeight="1" x14ac:dyDescent="0.35">
      <c r="A2" s="245" t="str">
        <f>Overview!B4&amp; " - Effective from "&amp;Overview!C4&amp;" - "&amp;Overview!E4&amp;" Residual Charging Bands"</f>
        <v>Northern Powergrid (Northeast) Plc - Effective from 2023/24 - Final Residual Charging Bands</v>
      </c>
      <c r="B2" s="246"/>
      <c r="C2" s="246"/>
      <c r="D2" s="246"/>
      <c r="E2" s="246"/>
      <c r="F2" s="247"/>
    </row>
    <row r="3" spans="1:8" x14ac:dyDescent="0.35">
      <c r="A3" s="189"/>
      <c r="B3" s="189"/>
      <c r="C3" s="189"/>
      <c r="D3" s="189"/>
    </row>
    <row r="4" spans="1:8" ht="40.5" x14ac:dyDescent="0.35">
      <c r="A4" s="190" t="s">
        <v>624</v>
      </c>
      <c r="B4" s="190" t="s">
        <v>625</v>
      </c>
      <c r="C4" s="190" t="s">
        <v>626</v>
      </c>
      <c r="D4" s="190" t="s">
        <v>627</v>
      </c>
      <c r="E4" s="190" t="s">
        <v>628</v>
      </c>
      <c r="F4" s="165" t="s">
        <v>629</v>
      </c>
    </row>
    <row r="5" spans="1:8" ht="27" customHeight="1" x14ac:dyDescent="0.35">
      <c r="A5" s="191" t="s">
        <v>372</v>
      </c>
      <c r="B5" s="192" t="s">
        <v>630</v>
      </c>
      <c r="C5" s="192" t="s">
        <v>631</v>
      </c>
      <c r="D5" s="193" t="s">
        <v>631</v>
      </c>
      <c r="E5" s="193" t="s">
        <v>631</v>
      </c>
      <c r="F5" s="194">
        <v>38.739409983489494</v>
      </c>
      <c r="G5" s="197"/>
      <c r="H5" s="197"/>
    </row>
    <row r="6" spans="1:8" ht="27" customHeight="1" x14ac:dyDescent="0.35">
      <c r="A6" s="273" t="s">
        <v>632</v>
      </c>
      <c r="B6" s="192">
        <v>1</v>
      </c>
      <c r="C6" s="192" t="s">
        <v>633</v>
      </c>
      <c r="D6" s="195">
        <v>0</v>
      </c>
      <c r="E6" s="195">
        <v>3571</v>
      </c>
      <c r="F6" s="194">
        <v>18.520120626721479</v>
      </c>
      <c r="G6" s="197"/>
      <c r="H6" s="197"/>
    </row>
    <row r="7" spans="1:8" ht="27" customHeight="1" x14ac:dyDescent="0.35">
      <c r="A7" s="274"/>
      <c r="B7" s="192">
        <v>2</v>
      </c>
      <c r="C7" s="192" t="s">
        <v>633</v>
      </c>
      <c r="D7" s="195">
        <v>3571</v>
      </c>
      <c r="E7" s="195">
        <v>12553</v>
      </c>
      <c r="F7" s="194">
        <v>97.854258830798798</v>
      </c>
      <c r="G7" s="197"/>
      <c r="H7" s="197"/>
    </row>
    <row r="8" spans="1:8" ht="27" customHeight="1" x14ac:dyDescent="0.35">
      <c r="A8" s="274"/>
      <c r="B8" s="192">
        <v>3</v>
      </c>
      <c r="C8" s="192" t="s">
        <v>633</v>
      </c>
      <c r="D8" s="195">
        <v>12553</v>
      </c>
      <c r="E8" s="195">
        <v>25279</v>
      </c>
      <c r="F8" s="194">
        <v>243.38655086471567</v>
      </c>
      <c r="G8" s="197"/>
      <c r="H8" s="197"/>
    </row>
    <row r="9" spans="1:8" ht="27" customHeight="1" x14ac:dyDescent="0.35">
      <c r="A9" s="275"/>
      <c r="B9" s="192">
        <v>4</v>
      </c>
      <c r="C9" s="192" t="s">
        <v>633</v>
      </c>
      <c r="D9" s="195">
        <v>25279</v>
      </c>
      <c r="E9" s="195" t="s">
        <v>1235</v>
      </c>
      <c r="F9" s="194">
        <v>736.32239973912272</v>
      </c>
      <c r="G9" s="197"/>
      <c r="H9" s="197"/>
    </row>
    <row r="10" spans="1:8" ht="27" customHeight="1" x14ac:dyDescent="0.35">
      <c r="A10" s="273" t="s">
        <v>634</v>
      </c>
      <c r="B10" s="192">
        <v>1</v>
      </c>
      <c r="C10" s="192" t="s">
        <v>635</v>
      </c>
      <c r="D10" s="195">
        <v>0</v>
      </c>
      <c r="E10" s="195">
        <v>80</v>
      </c>
      <c r="F10" s="194">
        <v>1075.9575385359576</v>
      </c>
      <c r="G10" s="197"/>
      <c r="H10" s="197"/>
    </row>
    <row r="11" spans="1:8" ht="27" customHeight="1" x14ac:dyDescent="0.35">
      <c r="A11" s="274"/>
      <c r="B11" s="192">
        <v>2</v>
      </c>
      <c r="C11" s="192" t="s">
        <v>635</v>
      </c>
      <c r="D11" s="195">
        <v>80</v>
      </c>
      <c r="E11" s="195">
        <v>150</v>
      </c>
      <c r="F11" s="194">
        <v>2443.1754339084341</v>
      </c>
      <c r="G11" s="197"/>
      <c r="H11" s="197"/>
    </row>
    <row r="12" spans="1:8" ht="27" customHeight="1" x14ac:dyDescent="0.35">
      <c r="A12" s="274"/>
      <c r="B12" s="192">
        <v>3</v>
      </c>
      <c r="C12" s="192" t="s">
        <v>635</v>
      </c>
      <c r="D12" s="195">
        <v>150</v>
      </c>
      <c r="E12" s="195">
        <v>231</v>
      </c>
      <c r="F12" s="194">
        <v>3750.6804724435319</v>
      </c>
      <c r="G12" s="197"/>
      <c r="H12" s="197"/>
    </row>
    <row r="13" spans="1:8" ht="27" customHeight="1" x14ac:dyDescent="0.35">
      <c r="A13" s="275"/>
      <c r="B13" s="192">
        <v>4</v>
      </c>
      <c r="C13" s="192" t="s">
        <v>635</v>
      </c>
      <c r="D13" s="195">
        <v>231</v>
      </c>
      <c r="E13" s="195" t="s">
        <v>1235</v>
      </c>
      <c r="F13" s="194">
        <v>9675.0670576978828</v>
      </c>
      <c r="G13" s="197"/>
      <c r="H13" s="197"/>
    </row>
    <row r="14" spans="1:8" ht="27" customHeight="1" x14ac:dyDescent="0.35">
      <c r="A14" s="273" t="s">
        <v>636</v>
      </c>
      <c r="B14" s="192">
        <v>1</v>
      </c>
      <c r="C14" s="192" t="s">
        <v>635</v>
      </c>
      <c r="D14" s="195">
        <v>0</v>
      </c>
      <c r="E14" s="195">
        <v>422</v>
      </c>
      <c r="F14" s="194">
        <v>7778.3145878940968</v>
      </c>
      <c r="G14" s="197"/>
      <c r="H14" s="197"/>
    </row>
    <row r="15" spans="1:8" ht="27" customHeight="1" x14ac:dyDescent="0.35">
      <c r="A15" s="274"/>
      <c r="B15" s="192">
        <v>2</v>
      </c>
      <c r="C15" s="192" t="s">
        <v>635</v>
      </c>
      <c r="D15" s="195">
        <v>422</v>
      </c>
      <c r="E15" s="195">
        <v>1000</v>
      </c>
      <c r="F15" s="194">
        <v>20144.9790131722</v>
      </c>
      <c r="G15" s="197"/>
      <c r="H15" s="197"/>
    </row>
    <row r="16" spans="1:8" ht="27" customHeight="1" x14ac:dyDescent="0.35">
      <c r="A16" s="274"/>
      <c r="B16" s="192">
        <v>3</v>
      </c>
      <c r="C16" s="192" t="s">
        <v>635</v>
      </c>
      <c r="D16" s="195">
        <v>1000</v>
      </c>
      <c r="E16" s="195">
        <v>1800</v>
      </c>
      <c r="F16" s="194">
        <v>36814.840510987058</v>
      </c>
      <c r="G16" s="197"/>
      <c r="H16" s="197"/>
    </row>
    <row r="17" spans="1:8" ht="27" customHeight="1" x14ac:dyDescent="0.35">
      <c r="A17" s="275"/>
      <c r="B17" s="192">
        <v>4</v>
      </c>
      <c r="C17" s="192" t="s">
        <v>635</v>
      </c>
      <c r="D17" s="195">
        <v>1800</v>
      </c>
      <c r="E17" s="195" t="s">
        <v>1235</v>
      </c>
      <c r="F17" s="194">
        <v>97654.200779057894</v>
      </c>
      <c r="G17" s="197"/>
      <c r="H17" s="197"/>
    </row>
    <row r="18" spans="1:8" ht="27" customHeight="1" x14ac:dyDescent="0.35">
      <c r="A18" s="276" t="s">
        <v>637</v>
      </c>
      <c r="B18" s="192">
        <v>1</v>
      </c>
      <c r="C18" s="192" t="s">
        <v>635</v>
      </c>
      <c r="D18" s="195">
        <v>0</v>
      </c>
      <c r="E18" s="195">
        <v>5000</v>
      </c>
      <c r="F18" s="194">
        <v>5849.9108686287127</v>
      </c>
      <c r="G18" s="198"/>
      <c r="H18" s="199"/>
    </row>
    <row r="19" spans="1:8" ht="27" customHeight="1" x14ac:dyDescent="0.35">
      <c r="A19" s="277"/>
      <c r="B19" s="192">
        <v>2</v>
      </c>
      <c r="C19" s="192" t="s">
        <v>635</v>
      </c>
      <c r="D19" s="195">
        <v>5000</v>
      </c>
      <c r="E19" s="195">
        <v>12000</v>
      </c>
      <c r="F19" s="194">
        <v>29317.286107461594</v>
      </c>
      <c r="G19" s="198"/>
      <c r="H19" s="199"/>
    </row>
    <row r="20" spans="1:8" ht="27" customHeight="1" x14ac:dyDescent="0.35">
      <c r="A20" s="277"/>
      <c r="B20" s="192">
        <v>3</v>
      </c>
      <c r="C20" s="192" t="s">
        <v>635</v>
      </c>
      <c r="D20" s="195">
        <v>12000</v>
      </c>
      <c r="E20" s="195">
        <v>21500</v>
      </c>
      <c r="F20" s="194">
        <v>74287.611336913367</v>
      </c>
      <c r="G20" s="198"/>
      <c r="H20" s="199"/>
    </row>
    <row r="21" spans="1:8" ht="27" customHeight="1" x14ac:dyDescent="0.35">
      <c r="A21" s="278"/>
      <c r="B21" s="192">
        <v>4</v>
      </c>
      <c r="C21" s="192" t="s">
        <v>635</v>
      </c>
      <c r="D21" s="195">
        <v>21500</v>
      </c>
      <c r="E21" s="195" t="s">
        <v>1235</v>
      </c>
      <c r="F21" s="194">
        <v>236759.87622447973</v>
      </c>
      <c r="G21" s="198"/>
      <c r="H21" s="199"/>
    </row>
    <row r="22" spans="1:8" ht="22" customHeight="1" x14ac:dyDescent="0.35">
      <c r="A22" s="143" t="s">
        <v>638</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Normal="100" workbookViewId="0">
      <selection activeCell="T11" sqref="T11"/>
    </sheetView>
  </sheetViews>
  <sheetFormatPr defaultColWidth="9.1796875" defaultRowHeight="12.5" x14ac:dyDescent="0.25"/>
  <cols>
    <col min="1" max="1" width="2.453125" style="24" customWidth="1"/>
    <col min="2" max="2" width="33.7265625" style="24" customWidth="1"/>
    <col min="3" max="4" width="14.1796875" style="24" customWidth="1"/>
    <col min="5" max="9" width="12.1796875" style="24" customWidth="1"/>
    <col min="10" max="10" width="5.54296875" style="24" customWidth="1"/>
    <col min="11" max="11" width="5.26953125" style="24" customWidth="1"/>
    <col min="12" max="12" width="35.26953125" style="24" customWidth="1"/>
    <col min="13" max="13" width="12.7265625" style="24" bestFit="1" customWidth="1"/>
    <col min="14" max="14" width="11.7265625" style="24" customWidth="1"/>
    <col min="15" max="15" width="12.7265625" style="24" bestFit="1" customWidth="1"/>
    <col min="16" max="20" width="11.7265625" style="24" customWidth="1"/>
    <col min="21" max="27" width="9.1796875" style="24"/>
    <col min="28" max="28" width="25" style="24" bestFit="1" customWidth="1"/>
    <col min="29" max="29" width="14.54296875" style="24" bestFit="1" customWidth="1"/>
    <col min="30" max="36" width="9.1796875" style="24"/>
    <col min="37" max="37" width="8.81640625" customWidth="1"/>
    <col min="38" max="16384" width="9.1796875" style="24"/>
  </cols>
  <sheetData>
    <row r="1" spans="1:154" x14ac:dyDescent="0.25">
      <c r="B1" s="19" t="s">
        <v>18</v>
      </c>
      <c r="J1" s="25"/>
      <c r="K1" s="25"/>
      <c r="L1" s="25"/>
      <c r="M1" s="25"/>
      <c r="N1" s="25"/>
      <c r="O1" s="25"/>
      <c r="P1" s="25"/>
      <c r="Q1" s="25"/>
      <c r="R1" s="25"/>
      <c r="S1" s="25"/>
      <c r="T1" s="25"/>
      <c r="U1" s="25"/>
      <c r="V1" s="25"/>
      <c r="W1" s="25"/>
      <c r="X1" s="25"/>
      <c r="Y1" s="25"/>
      <c r="Z1" s="25"/>
      <c r="AA1" s="25"/>
      <c r="AJ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row>
    <row r="2" spans="1:154" s="26" customFormat="1" ht="21.75" customHeight="1" x14ac:dyDescent="0.25">
      <c r="B2" s="283" t="str">
        <f>Overview!B4&amp; " - Effective from "&amp;Overview!D4&amp;" - "&amp;Overview!E4</f>
        <v>Northern Powergrid (Northeast) Plc - Effective from 1 April 2023 - Final</v>
      </c>
      <c r="C2" s="284"/>
      <c r="D2" s="284"/>
      <c r="E2" s="284"/>
      <c r="F2" s="284"/>
      <c r="G2" s="284"/>
      <c r="H2" s="284"/>
      <c r="I2" s="284"/>
      <c r="J2" s="284"/>
      <c r="K2" s="284"/>
      <c r="L2" s="284"/>
      <c r="M2" s="284"/>
      <c r="N2" s="284"/>
      <c r="O2" s="284"/>
      <c r="P2" s="284"/>
      <c r="Q2" s="284"/>
      <c r="R2" s="284"/>
      <c r="S2" s="284"/>
      <c r="T2" s="285"/>
      <c r="U2" s="25"/>
      <c r="V2" s="25"/>
      <c r="W2" s="25"/>
      <c r="X2" s="25"/>
      <c r="Y2" s="25"/>
      <c r="Z2" s="25"/>
      <c r="AA2" s="25"/>
      <c r="AB2" s="24"/>
      <c r="AC2" s="24"/>
      <c r="AD2" s="24"/>
      <c r="AE2" s="24"/>
      <c r="AF2" s="24"/>
      <c r="AG2" s="24"/>
      <c r="AH2" s="24"/>
      <c r="AI2" s="24"/>
      <c r="AJ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row>
    <row r="3" spans="1:154" s="28" customFormat="1" ht="9" customHeight="1" x14ac:dyDescent="0.25">
      <c r="A3" s="27"/>
      <c r="B3" s="27"/>
      <c r="C3" s="27"/>
      <c r="D3" s="27"/>
      <c r="E3" s="27"/>
      <c r="F3" s="27"/>
      <c r="G3" s="27"/>
      <c r="H3" s="27"/>
      <c r="I3" s="27"/>
      <c r="J3" s="27"/>
      <c r="K3" s="27"/>
      <c r="L3" s="25"/>
      <c r="M3" s="25"/>
      <c r="N3" s="25"/>
      <c r="O3" s="25"/>
      <c r="P3" s="25"/>
      <c r="Q3" s="25"/>
      <c r="R3" s="25"/>
      <c r="S3" s="25"/>
      <c r="T3" s="25"/>
      <c r="U3" s="25"/>
      <c r="V3" s="25"/>
      <c r="W3" s="25"/>
      <c r="X3" s="25"/>
      <c r="Y3" s="25"/>
      <c r="Z3" s="25"/>
      <c r="AA3" s="25"/>
      <c r="AB3" s="24"/>
      <c r="AC3" s="24"/>
      <c r="AD3" s="24"/>
      <c r="AE3" s="24"/>
      <c r="AF3" s="24"/>
      <c r="AG3" s="24"/>
      <c r="AH3" s="24"/>
      <c r="AI3" s="24"/>
      <c r="AJ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row>
    <row r="4" spans="1:154" ht="26.25" customHeight="1" x14ac:dyDescent="0.25">
      <c r="B4" s="286" t="s">
        <v>396</v>
      </c>
      <c r="C4" s="287"/>
      <c r="D4" s="287"/>
      <c r="E4" s="287"/>
      <c r="F4" s="287"/>
      <c r="G4" s="287"/>
      <c r="H4" s="287"/>
      <c r="I4" s="288"/>
      <c r="L4" s="286" t="s">
        <v>397</v>
      </c>
      <c r="M4" s="287"/>
      <c r="N4" s="287"/>
      <c r="O4" s="287"/>
      <c r="P4" s="287"/>
      <c r="Q4" s="287"/>
      <c r="R4" s="287"/>
      <c r="S4" s="287"/>
      <c r="T4" s="288"/>
    </row>
    <row r="5" spans="1:154" ht="18" customHeight="1" x14ac:dyDescent="0.25">
      <c r="B5" s="279" t="s">
        <v>328</v>
      </c>
      <c r="C5" s="279"/>
      <c r="D5" s="279"/>
      <c r="E5" s="279"/>
      <c r="F5" s="279"/>
      <c r="G5" s="279"/>
      <c r="H5" s="279"/>
      <c r="I5" s="279"/>
      <c r="L5" s="279" t="s">
        <v>330</v>
      </c>
      <c r="M5" s="279"/>
      <c r="N5" s="279"/>
      <c r="O5" s="279"/>
      <c r="P5" s="279"/>
      <c r="Q5" s="279"/>
      <c r="R5" s="279"/>
      <c r="S5" s="279"/>
      <c r="T5" s="279"/>
    </row>
    <row r="6" spans="1:154" s="29" customFormat="1" ht="27.75" customHeight="1" x14ac:dyDescent="0.25">
      <c r="B6" s="289" t="s">
        <v>334</v>
      </c>
      <c r="C6" s="289"/>
      <c r="D6" s="289"/>
      <c r="E6" s="289"/>
      <c r="F6" s="289"/>
      <c r="G6" s="289"/>
      <c r="H6" s="289"/>
      <c r="I6" s="289"/>
      <c r="L6" s="289" t="s">
        <v>335</v>
      </c>
      <c r="M6" s="289"/>
      <c r="N6" s="289"/>
      <c r="O6" s="289"/>
      <c r="P6" s="289"/>
      <c r="Q6" s="289"/>
      <c r="R6" s="289"/>
      <c r="S6" s="289"/>
      <c r="T6" s="289"/>
      <c r="AB6" s="24"/>
      <c r="AC6" s="24"/>
      <c r="AD6" s="24"/>
      <c r="AE6" s="24"/>
      <c r="AF6" s="24"/>
      <c r="AG6" s="24"/>
      <c r="AH6" s="24"/>
      <c r="AI6" s="24"/>
    </row>
    <row r="7" spans="1:154" ht="18" customHeight="1" x14ac:dyDescent="0.25">
      <c r="B7" s="279" t="s">
        <v>329</v>
      </c>
      <c r="C7" s="279"/>
      <c r="D7" s="279"/>
      <c r="E7" s="279"/>
      <c r="F7" s="279"/>
      <c r="G7" s="279"/>
      <c r="H7" s="279"/>
      <c r="I7" s="279"/>
      <c r="L7" s="279" t="s">
        <v>331</v>
      </c>
      <c r="M7" s="279"/>
      <c r="N7" s="279"/>
      <c r="O7" s="279"/>
      <c r="P7" s="279"/>
      <c r="Q7" s="279"/>
      <c r="R7" s="279"/>
      <c r="S7" s="279"/>
      <c r="T7" s="279"/>
    </row>
    <row r="8" spans="1:154" ht="8.25" customHeight="1" x14ac:dyDescent="0.25"/>
    <row r="9" spans="1:154" ht="72" customHeight="1" x14ac:dyDescent="0.25">
      <c r="B9" s="30" t="s">
        <v>332</v>
      </c>
      <c r="C9" s="31" t="str">
        <f>'Annex 1 LV, HV and UMS charges'!D11</f>
        <v>Red/black unit charge
p/kWh</v>
      </c>
      <c r="D9" s="31" t="str">
        <f>'Annex 1 LV, HV and UMS charges'!E11</f>
        <v>Amber/yellow unit charge
p/kWh</v>
      </c>
      <c r="E9" s="31" t="str">
        <f>'Annex 1 LV, HV and UMS charges'!F11</f>
        <v>Green unit charge
p/kWh</v>
      </c>
      <c r="F9" s="31" t="str">
        <f>'Annex 1 LV, HV and UMS charges'!G11</f>
        <v>Fixed charge p/MPAN/day</v>
      </c>
      <c r="G9" s="31" t="str">
        <f>'Annex 1 LV, HV and UMS charges'!H11</f>
        <v>Capacity charge p/kVA/day</v>
      </c>
      <c r="H9" s="31" t="str">
        <f>'Annex 1 LV, HV and UMS charges'!I11</f>
        <v>Exceeded capacity charge
p/kVA/day</v>
      </c>
      <c r="I9" s="31" t="str">
        <f>'Annex 1 LV, HV and UMS charges'!J11</f>
        <v>Reactive power charge
p/kVArh</v>
      </c>
      <c r="L9" s="30" t="s">
        <v>333</v>
      </c>
      <c r="M9" s="41" t="str">
        <f>'Annex 2 EHV charges'!I9</f>
        <v>Import
Super Red
unit charge
(p/kWh)</v>
      </c>
      <c r="N9" s="41" t="str">
        <f>'Annex 2 EHV charges'!J9</f>
        <v>Import
fixed charge
(p/day)</v>
      </c>
      <c r="O9" s="41" t="str">
        <f>'Annex 2 EHV charges'!K9</f>
        <v>Import
capacity charge
(p/kVA/day)</v>
      </c>
      <c r="P9" s="41" t="str">
        <f>'Annex 2 EHV charges'!L9</f>
        <v>Import
exceeded capacity charge
(p/kVA/day)</v>
      </c>
      <c r="Q9" s="41" t="str">
        <f>'Annex 2 EHV charges'!M9</f>
        <v>Export
Super Red
unit charge
(p/kWh)</v>
      </c>
      <c r="R9" s="41" t="str">
        <f>'Annex 2 EHV charges'!N9</f>
        <v>Export
fixed charge
(p/day)</v>
      </c>
      <c r="S9" s="41" t="str">
        <f>'Annex 2 EHV charges'!O9</f>
        <v>Export
capacity charge
(p/kVA/day)</v>
      </c>
      <c r="T9" s="41" t="str">
        <f>'Annex 2 EHV charges'!P9</f>
        <v>Export
exceeded capacity charge
(p/kVA/day)</v>
      </c>
    </row>
    <row r="10" spans="1:154" ht="30" customHeight="1" x14ac:dyDescent="0.25">
      <c r="B10" s="21"/>
      <c r="C10" s="52" t="str">
        <f>IFERROR(VLOOKUP($B$10,'Annex 1 LV, HV and UMS charges'!$A:$K,4,FALSE),"")</f>
        <v/>
      </c>
      <c r="D10" s="53" t="str">
        <f>IFERROR(VLOOKUP($B$10,'Annex 1 LV, HV and UMS charges'!$A:$K,5,FALSE),"")</f>
        <v/>
      </c>
      <c r="E10" s="53" t="str">
        <f>IFERROR(VLOOKUP($B$10,'Annex 1 LV, HV and UMS charges'!$A:$K,6,FALSE),"")</f>
        <v/>
      </c>
      <c r="F10" s="54" t="str">
        <f>IFERROR(VLOOKUP($B$10,'Annex 1 LV, HV and UMS charges'!$A:$K,7,FALSE),"")</f>
        <v/>
      </c>
      <c r="G10" s="54" t="str">
        <f>IFERROR(VLOOKUP($B$10,'Annex 1 LV, HV and UMS charges'!$A:$K,8,FALSE),"")</f>
        <v/>
      </c>
      <c r="H10" s="54" t="str">
        <f>IFERROR(VLOOKUP($B$10,'Annex 1 LV, HV and UMS charges'!$A:$K,9,FALSE),"")</f>
        <v/>
      </c>
      <c r="I10" s="54" t="str">
        <f>IFERROR(VLOOKUP($B$10,'Annex 1 LV, HV and UMS charges'!$A:$K,10,FALSE),"")</f>
        <v/>
      </c>
      <c r="L10" s="21"/>
      <c r="M10" s="54" t="str">
        <f>IFERROR(VLOOKUP($L$10,'Annex 2 EHV charges'!$G:$P,3,FALSE),"")</f>
        <v/>
      </c>
      <c r="N10" s="54" t="str">
        <f>IFERROR(VLOOKUP($L$10,'Annex 2 EHV charges'!$G:$P,4,FALSE),"")</f>
        <v/>
      </c>
      <c r="O10" s="54" t="str">
        <f>IFERROR(VLOOKUP($L$10,'Annex 2 EHV charges'!$G:$P,5,FALSE),"")</f>
        <v/>
      </c>
      <c r="P10" s="54" t="str">
        <f>IFERROR(VLOOKUP($L$10,'Annex 2 EHV charges'!$G:$P,6,FALSE),"")</f>
        <v/>
      </c>
      <c r="Q10" s="55" t="str">
        <f>IFERROR(VLOOKUP($L$10,'Annex 2 EHV charges'!$G:$P,7,FALSE),"")</f>
        <v/>
      </c>
      <c r="R10" s="55" t="str">
        <f>IFERROR(VLOOKUP($L$10,'Annex 2 EHV charges'!$G:$P,8,FALSE),"")</f>
        <v/>
      </c>
      <c r="S10" s="55" t="str">
        <f>IFERROR(VLOOKUP($L$10,'Annex 2 EHV charges'!$G:$P,9,FALSE),"")</f>
        <v/>
      </c>
      <c r="T10" s="55" t="str">
        <f>IFERROR(VLOOKUP($L$10,'Annex 2 EHV charges'!$G:$P,10,FALSE),"")</f>
        <v/>
      </c>
    </row>
    <row r="11" spans="1:154" ht="7.5" customHeight="1" x14ac:dyDescent="0.25"/>
    <row r="12" spans="1:154" ht="88.5" customHeight="1" x14ac:dyDescent="0.25">
      <c r="B12" s="33" t="s">
        <v>298</v>
      </c>
      <c r="C12" s="31" t="str">
        <f>C9</f>
        <v>Red/black unit charge
p/kWh</v>
      </c>
      <c r="D12" s="31" t="str">
        <f>D9</f>
        <v>Amber/yellow unit charge
p/kWh</v>
      </c>
      <c r="E12" s="31" t="str">
        <f>E9</f>
        <v>Green unit charge
p/kWh</v>
      </c>
      <c r="F12" s="31" t="s">
        <v>299</v>
      </c>
      <c r="G12" s="31" t="s">
        <v>296</v>
      </c>
      <c r="H12" s="31" t="s">
        <v>361</v>
      </c>
      <c r="I12" s="31" t="s">
        <v>297</v>
      </c>
      <c r="L12" s="33" t="s">
        <v>298</v>
      </c>
      <c r="M12" s="31" t="s">
        <v>318</v>
      </c>
      <c r="N12" s="31" t="s">
        <v>299</v>
      </c>
      <c r="O12" s="31" t="s">
        <v>314</v>
      </c>
      <c r="P12" s="31" t="s">
        <v>361</v>
      </c>
      <c r="Q12" s="32" t="s">
        <v>316</v>
      </c>
      <c r="R12" s="32" t="s">
        <v>299</v>
      </c>
      <c r="S12" s="32" t="s">
        <v>315</v>
      </c>
      <c r="T12" s="32" t="s">
        <v>361</v>
      </c>
    </row>
    <row r="13" spans="1:154" ht="30" customHeight="1" x14ac:dyDescent="0.25">
      <c r="B13" s="34" t="s">
        <v>300</v>
      </c>
      <c r="C13" s="56"/>
      <c r="D13" s="56"/>
      <c r="E13" s="56"/>
      <c r="F13" s="56"/>
      <c r="G13" s="56"/>
      <c r="H13" s="56"/>
      <c r="I13" s="56"/>
      <c r="L13" s="34" t="s">
        <v>300</v>
      </c>
      <c r="M13" s="57"/>
      <c r="N13" s="57"/>
      <c r="O13" s="57"/>
      <c r="P13" s="57"/>
      <c r="Q13" s="58"/>
      <c r="R13" s="58">
        <f>N13</f>
        <v>0</v>
      </c>
      <c r="S13" s="58"/>
      <c r="T13" s="58"/>
    </row>
    <row r="14" spans="1:154" ht="30" customHeight="1" x14ac:dyDescent="0.25">
      <c r="B14" s="35" t="s">
        <v>302</v>
      </c>
      <c r="C14" s="22">
        <f t="shared" ref="C14:I14" si="0">C13</f>
        <v>0</v>
      </c>
      <c r="D14" s="22">
        <f t="shared" si="0"/>
        <v>0</v>
      </c>
      <c r="E14" s="22">
        <f t="shared" si="0"/>
        <v>0</v>
      </c>
      <c r="F14" s="22">
        <f t="shared" si="0"/>
        <v>0</v>
      </c>
      <c r="G14" s="22">
        <f t="shared" si="0"/>
        <v>0</v>
      </c>
      <c r="H14" s="22">
        <f t="shared" si="0"/>
        <v>0</v>
      </c>
      <c r="I14" s="22">
        <f t="shared" si="0"/>
        <v>0</v>
      </c>
      <c r="L14" s="35" t="s">
        <v>302</v>
      </c>
      <c r="M14" s="22"/>
      <c r="N14" s="22"/>
      <c r="O14" s="22"/>
      <c r="P14" s="22"/>
      <c r="Q14" s="23">
        <f t="shared" ref="Q14:T14" si="1">Q13</f>
        <v>0</v>
      </c>
      <c r="R14" s="23">
        <f t="shared" si="1"/>
        <v>0</v>
      </c>
      <c r="S14" s="23">
        <f t="shared" si="1"/>
        <v>0</v>
      </c>
      <c r="T14" s="23">
        <f t="shared" si="1"/>
        <v>0</v>
      </c>
    </row>
    <row r="15" spans="1:154" ht="7.5" customHeight="1" x14ac:dyDescent="0.25"/>
    <row r="16" spans="1:154" ht="63.75" customHeight="1" x14ac:dyDescent="0.25">
      <c r="B16" s="33" t="s">
        <v>301</v>
      </c>
      <c r="C16" s="31" t="s">
        <v>311</v>
      </c>
      <c r="D16" s="31" t="s">
        <v>312</v>
      </c>
      <c r="E16" s="31" t="s">
        <v>313</v>
      </c>
      <c r="F16" s="31" t="s">
        <v>307</v>
      </c>
      <c r="G16" s="31" t="s">
        <v>306</v>
      </c>
      <c r="H16" s="31" t="s">
        <v>362</v>
      </c>
      <c r="I16" s="31" t="s">
        <v>305</v>
      </c>
      <c r="L16" s="33" t="s">
        <v>301</v>
      </c>
      <c r="M16" s="31" t="s">
        <v>319</v>
      </c>
      <c r="N16" s="31" t="s">
        <v>317</v>
      </c>
      <c r="O16" s="31" t="s">
        <v>322</v>
      </c>
      <c r="P16" s="31" t="s">
        <v>363</v>
      </c>
      <c r="Q16" s="32" t="s">
        <v>320</v>
      </c>
      <c r="R16" s="32" t="s">
        <v>321</v>
      </c>
      <c r="S16" s="32" t="s">
        <v>323</v>
      </c>
      <c r="T16" s="32" t="s">
        <v>364</v>
      </c>
    </row>
    <row r="17" spans="2:20" ht="30" customHeight="1" x14ac:dyDescent="0.25">
      <c r="B17" s="34" t="s">
        <v>303</v>
      </c>
      <c r="C17" s="59" t="str">
        <f>IFERROR(C10*C13/100,"")</f>
        <v/>
      </c>
      <c r="D17" s="59" t="str">
        <f t="shared" ref="D17:I17" si="2">IFERROR(D10*D13/100,"")</f>
        <v/>
      </c>
      <c r="E17" s="59" t="str">
        <f t="shared" si="2"/>
        <v/>
      </c>
      <c r="F17" s="59" t="str">
        <f t="shared" si="2"/>
        <v/>
      </c>
      <c r="G17" s="59" t="str">
        <f>IFERROR(G10*G13*F13/100,"")</f>
        <v/>
      </c>
      <c r="H17" s="59" t="str">
        <f>IFERROR(H10*H13*F13/100,"")</f>
        <v/>
      </c>
      <c r="I17" s="59" t="str">
        <f t="shared" si="2"/>
        <v/>
      </c>
      <c r="L17" s="36" t="s">
        <v>303</v>
      </c>
      <c r="M17" s="59" t="str">
        <f>IFERROR(M10*M13/100,"")</f>
        <v/>
      </c>
      <c r="N17" s="59" t="str">
        <f>IFERROR(N10*N13/100,"")</f>
        <v/>
      </c>
      <c r="O17" s="59" t="str">
        <f>IFERROR(O10*O13*N13/100,"")</f>
        <v/>
      </c>
      <c r="P17" s="59" t="str">
        <f>IFERROR(P10*P13*N13/100,"")</f>
        <v/>
      </c>
      <c r="Q17" s="60" t="str">
        <f>IFERROR(Q10*Q13/100,"")</f>
        <v/>
      </c>
      <c r="R17" s="60" t="str">
        <f>IFERROR(R10*R13/100,"")</f>
        <v/>
      </c>
      <c r="S17" s="60" t="str">
        <f>IFERROR(S10*S13*R13/100,"")</f>
        <v/>
      </c>
      <c r="T17" s="60" t="str">
        <f>IFERROR(T10*T13*R13/100,"")</f>
        <v/>
      </c>
    </row>
    <row r="18" spans="2:20" ht="30" customHeight="1" x14ac:dyDescent="0.25">
      <c r="B18" s="35" t="s">
        <v>304</v>
      </c>
      <c r="C18" s="39" t="str">
        <f>IFERROR(C10*C14/100,"")</f>
        <v/>
      </c>
      <c r="D18" s="39" t="str">
        <f t="shared" ref="D18:I18" si="3">IFERROR(D10*D14/100,"")</f>
        <v/>
      </c>
      <c r="E18" s="39" t="str">
        <f t="shared" si="3"/>
        <v/>
      </c>
      <c r="F18" s="39" t="str">
        <f t="shared" si="3"/>
        <v/>
      </c>
      <c r="G18" s="39" t="str">
        <f>IFERROR(G10*G14*F14/100,"")</f>
        <v/>
      </c>
      <c r="H18" s="39" t="str">
        <f>IFERROR(H10*H14*F14/100,"")</f>
        <v/>
      </c>
      <c r="I18" s="39" t="str">
        <f t="shared" si="3"/>
        <v/>
      </c>
      <c r="L18" s="37" t="s">
        <v>304</v>
      </c>
      <c r="M18" s="39" t="str">
        <f>IFERROR(M10*M14/100,"")</f>
        <v/>
      </c>
      <c r="N18" s="39" t="str">
        <f>IFERROR(N10*N14/100,"")</f>
        <v/>
      </c>
      <c r="O18" s="39" t="str">
        <f>IFERROR(O10*O14*N14/100,"")</f>
        <v/>
      </c>
      <c r="P18" s="39" t="str">
        <f>IFERROR(P10*P14*N14/100,"")</f>
        <v/>
      </c>
      <c r="Q18" s="40" t="str">
        <f>IFERROR(Q10*Q14/100,"")</f>
        <v/>
      </c>
      <c r="R18" s="40" t="str">
        <f>IFERROR(R10*R14/100,"")</f>
        <v/>
      </c>
      <c r="S18" s="40" t="str">
        <f>IFERROR(S10*S14*R14/100,"")</f>
        <v/>
      </c>
      <c r="T18" s="40" t="str">
        <f>IFERROR(T10*T14*R14/100,"")</f>
        <v/>
      </c>
    </row>
    <row r="19" spans="2:20" ht="7.5" customHeight="1" x14ac:dyDescent="0.25"/>
    <row r="20" spans="2:20" ht="39.75" customHeight="1" x14ac:dyDescent="0.25">
      <c r="C20" s="38" t="s">
        <v>308</v>
      </c>
      <c r="M20" s="31" t="s">
        <v>324</v>
      </c>
      <c r="N20" s="32" t="s">
        <v>325</v>
      </c>
    </row>
    <row r="21" spans="2:20" ht="30" customHeight="1" x14ac:dyDescent="0.25">
      <c r="B21" s="34" t="s">
        <v>303</v>
      </c>
      <c r="C21" s="59">
        <f>SUM(C17:I17)</f>
        <v>0</v>
      </c>
      <c r="L21" s="34" t="s">
        <v>303</v>
      </c>
      <c r="M21" s="59">
        <f>SUM(M17:P17)</f>
        <v>0</v>
      </c>
      <c r="N21" s="60">
        <f>SUM(Q17:T17)</f>
        <v>0</v>
      </c>
    </row>
    <row r="22" spans="2:20" ht="30" customHeight="1" x14ac:dyDescent="0.25">
      <c r="B22" s="35" t="s">
        <v>304</v>
      </c>
      <c r="C22" s="39">
        <f>SUM(C18:I18)</f>
        <v>0</v>
      </c>
      <c r="L22" s="35" t="s">
        <v>304</v>
      </c>
      <c r="M22" s="39">
        <f>SUM(M18:P18)</f>
        <v>0</v>
      </c>
      <c r="N22" s="40">
        <f>SUM(Q18:T18)</f>
        <v>0</v>
      </c>
    </row>
    <row r="24" spans="2:20" ht="30.75" customHeight="1" x14ac:dyDescent="0.25">
      <c r="B24" s="280" t="s">
        <v>326</v>
      </c>
      <c r="C24" s="281"/>
      <c r="D24" s="282"/>
      <c r="L24" s="280" t="s">
        <v>327</v>
      </c>
      <c r="M24" s="281"/>
      <c r="N24" s="282"/>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charges'!$G$10:$G$73</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5 LLFs'!Print_Titles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Pamela Howe (Northern Powergrid)</cp:lastModifiedBy>
  <cp:lastPrinted>2020-12-16T10:27:46Z</cp:lastPrinted>
  <dcterms:created xsi:type="dcterms:W3CDTF">2009-11-12T11:38:00Z</dcterms:created>
  <dcterms:modified xsi:type="dcterms:W3CDTF">2023-01-27T09:25:38Z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