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22935" yWindow="-4410" windowWidth="20730" windowHeight="1176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<sst xmlns="http://schemas.openxmlformats.org/spreadsheetml/2006/main" count="2925" uniqueCount="773">
  <si>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</si>
  <si>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</si>
  <si>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</si>
  <si>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</si>
  <si>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</si>
  <si>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</si>
  <si>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</si>
  <si>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</si>
  <si>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</si>
  <si>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</si>
  <si>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</si>
  <si>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</si>
  <si>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</si>
  <si>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</si>
  <si>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</si>
  <si>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</si>
  <si>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</si>
  <si>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</si>
  <si>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</si>
  <si>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</si>
  <si>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</si>
  <si>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</si>
  <si>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</si>
  <si>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</si>
  <si>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</si>
  <si>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</si>
  <si>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</si>
  <si>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</si>
  <si>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</si>
  <si>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</si>
  <si>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</si>
  <si>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</si>
  <si>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</si>
  <si>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</si>
  <si>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</si>
  <si>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</si>
  <si>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</si>
  <si>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</si>
  <si>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</si>
  <si>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</si>
  <si>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</si>
  <si>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</si>
  <si>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</si>
  <si>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</si>
  <si>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</si>
  <si>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</si>
  <si>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</si>
  <si>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</si>
  <si>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</si>
  <si>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</si>
  <si>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</si>
  <si>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</si>
  <si>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</si>
  <si>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</si>
  <si>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</si>
  <si>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</si>
  <si>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</si>
  <si>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</si>
  <si>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</si>
  <si>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</si>
  <si>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</si>
  <si>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</si>
  <si>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</si>
  <si>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</si>
  <si>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</si>
  <si>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</si>
  <si>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</si>
  <si>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</si>
  <si>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</si>
  <si>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</si>
  <si>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</si>
  <si>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</si>
  <si>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</si>
  <si>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</si>
  <si>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</si>
  <si>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</si>
  <si>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</si>
  <si>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</si>
  <si>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</si>
  <si>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</si>
  <si>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</si>
  <si>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</si>
  <si>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</si>
  <si>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</si>
  <si>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</si>
  <si>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</si>
  <si>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</si>
  <si>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</si>
  <si>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</si>
  <si>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</si>
  <si>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</si>
  <si>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</si>
  <si>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</si>
  <si>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</si>
  <si>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</si>
  <si>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</si>
  <si>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</si>
  <si>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</si>
  <si>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</si>
  <si>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</si>
  <si>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</si>
  <si>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</si>
  <si>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</si>
  <si>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</si>
  <si>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</si>
  <si>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</si>
  <si>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</si>
  <si>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</si>
  <si>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</si>
  <si>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</si>
  <si>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</si>
  <si>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</si>
  <si>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</si>
  <si>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</si>
  <si>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</si>
  <si>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</si>
  <si>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</si>
  <si>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</si>
  <si>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</si>
  <si>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</si>
  <si>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</si>
  <si>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</si>
  <si>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</si>
  <si>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</si>
  <si>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</si>
  <si>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</si>
  <si>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</si>
  <si>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</si>
  <si>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</si>
  <si>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</si>
  <si>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</si>
  <si>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</si>
  <si>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</si>
  <si>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</si>
  <si>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</si>
  <si>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</si>
  <si>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</si>
  <si>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</si>
  <si>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</si>
  <si>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</si>
  <si>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</si>
  <si>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</si>
  <si>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</si>
  <si>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</si>
  <si>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</si>
  <si>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</si>
  <si>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</si>
  <si>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</si>
  <si>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</si>
  <si>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</si>
  <si>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</si>
  <si>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</si>
  <si>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</si>
  <si>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</si>
  <si>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</si>
  <si>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</si>
  <si>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</si>
  <si>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</si>
  <si>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</si>
  <si>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</si>
  <si>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</si>
  <si>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</si>
  <si>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</si>
  <si>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</si>
  <si>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</si>
  <si>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</si>
  <si>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</si>
  <si>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</si>
  <si>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</si>
  <si>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</si>
  <si>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</si>
  <si>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</si>
  <si>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</si>
  <si>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</si>
  <si>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</si>
  <si>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</si>
  <si>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</si>
  <si>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</si>
  <si>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</si>
  <si>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</si>
  <si>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</si>
  <si>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</si>
  <si>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</si>
  <si>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</si>
  <si>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</si>
  <si>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</si>
  <si>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</si>
  <si>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</si>
  <si>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</si>
  <si>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</si>
  <si>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</si>
  <si>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</si>
  <si>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</si>
  <si>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</si>
  <si>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</si>
  <si>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</si>
  <si>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</si>
  <si>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</si>
  <si>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</si>
  <si>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</si>
  <si>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</si>
  <si>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</si>
  <si>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</si>
  <si>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</si>
  <si>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</si>
  <si>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</si>
  <si>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</si>
  <si>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</si>
  <si>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</si>
  <si>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</si>
  <si>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</si>
  <si>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</si>
  <si>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</si>
  <si>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</si>
  <si>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</si>
  <si>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</si>
  <si>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</si>
  <si>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</si>
  <si>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</si>
  <si>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</si>
  <si>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</si>
  <si>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</si>
  <si>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</si>
  <si>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</si>
  <si>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</si>
  <si>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</si>
  <si>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</si>
  <si>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</si>
  <si>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</si>
  <si>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</si>
  <si>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</si>
  <si>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</si>
  <si>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</si>
  <si>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</si>
  <si>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</si>
  <si>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</si>
  <si>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</si>
  <si>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</si>
  <si>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</si>
  <si>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</si>
  <si>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</si>
  <si>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</si>
  <si>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</si>
  <si>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</si>
  <si>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</si>
  <si>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</si>
  <si>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</si>
  <si>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</si>
  <si>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</si>
  <si>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</si>
  <si>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</si>
  <si>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</si>
  <si>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</si>
  <si>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</si>
  <si>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</si>
  <si>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</si>
  <si>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</si>
  <si>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</si>
  <si>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</si>
  <si>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</si>
  <si>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</si>
  <si>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</si>
  <si>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</si>
  <si>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</si>
  <si>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</si>
  <si>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</si>
  <si>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</si>
  <si>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</si>
  <si>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</si>
  <si>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</si>
  <si>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</si>
  <si>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</si>
  <si>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</si>
  <si>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</si>
  <si>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</si>
  <si>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</si>
  <si>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</si>
  <si>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</si>
  <si>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</si>
  <si>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</si>
  <si>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</si>
  <si>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</si>
  <si>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</si>
  <si>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</si>
  <si>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</si>
  <si>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</si>
  <si>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</si>
  <si>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</si>
  <si>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</si>
  <si>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</si>
  <si>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</si>
  <si>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</si>
  <si>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</si>
  <si>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</si>
  <si>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</si>
  <si>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</si>
  <si>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</si>
  <si>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</si>
  <si>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</si>
  <si>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</si>
  <si>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</si>
  <si>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</si>
  <si>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</si>
  <si>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</si>
  <si>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</si>
  <si>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</si>
  <si>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</si>
  <si>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</si>
  <si>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</si>
  <si>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</si>
  <si>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</si>
  <si>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</si>
  <si>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</si>
  <si>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</si>
  <si>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</si>
  <si>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</si>
  <si>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</si>
  <si>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</si>
  <si>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</si>
  <si>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</si>
  <si>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</si>
  <si>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</si>
  <si>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</si>
  <si>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</si>
  <si>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</si>
  <si>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</si>
  <si>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</si>
  <si>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</si>
  <si>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</si>
  <si>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</si>
  <si>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</si>
  <si>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</si>
  <si>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</si>
  <si>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</si>
  <si>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</si>
  <si>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</si>
  <si>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</si>
  <si>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</si>
  <si>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</si>
  <si>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</si>
  <si>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</si>
  <si>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</si>
  <si>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</si>
  <si>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</si>
  <si>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</si>
  <si>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</si>
  <si>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</si>
  <si>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</si>
  <si>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</si>
  <si>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</si>
  <si>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</si>
  <si>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</si>
  <si>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</si>
  <si>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</si>
  <si>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</si>
  <si>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</si>
  <si>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</si>
  <si>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</si>
  <si>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</si>
  <si>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</si>
  <si>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</si>
  <si>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</si>
  <si>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</si>
  <si>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</si>
  <si>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</si>
  <si>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</si>
  <si>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</si>
  <si>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</si>
  <si>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</si>
  <si>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</si>
  <si>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</si>
  <si>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</si>
  <si>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</si>
  <si>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</si>
  <si>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</si>
  <si>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</si>
  <si>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</si>
  <si>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</si>
  <si>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</si>
  <si>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</si>
  <si>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</si>
  <si>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</si>
  <si>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</si>
  <si>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</si>
  <si>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</si>
  <si>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</si>
  <si>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</si>
  <si>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</si>
  <si>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</si>
  <si>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</si>
  <si>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</si>
  <si>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</si>
  <si>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</si>
  <si>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</si>
  <si>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</si>
  <si>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</si>
  <si>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</si>
  <si>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</si>
  <si>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</si>
  <si>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</si>
  <si>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</si>
  <si>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</si>
  <si>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</si>
  <si>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</si>
  <si>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</si>
  <si>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</si>
  <si>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</si>
  <si>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</si>
  <si>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</si>
  <si>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</si>
  <si>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</si>
  <si>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</si>
  <si>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</si>
  <si>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</si>
  <si>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</si>
  <si>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</si>
  <si>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</si>
  <si>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</si>
  <si>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</si>
  <si>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</si>
  <si>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</si>
  <si>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</si>
  <si>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</si>
  <si>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</si>
  <si>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</si>
  <si>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</si>
  <si>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</si>
  <si>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</si>
  <si>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</si>
  <si>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</si>
  <si>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</si>
  <si>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</si>
  <si>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</si>
  <si>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</si>
  <si>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</si>
  <si>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</si>
  <si>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</si>
  <si>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</si>
  <si>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</si>
  <si>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</si>
  <si>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</si>
  <si>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</si>
  <si>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</si>
  <si>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</si>
  <si>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</si>
  <si>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</si>
  <si>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</si>
  <si>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</si>
  <si>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</si>
  <si>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</si>
  <si>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</si>
  <si>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</si>
  <si>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</si>
  <si>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</si>
  <si>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</si>
  <si>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</si>
  <si>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</si>
  <si>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</si>
  <si>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</si>
  <si>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</si>
  <si>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</si>
  <si>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</si>
  <si>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</si>
  <si>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</si>
  <si>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</si>
  <si>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</si>
  <si>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</si>
  <si>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</si>
  <si>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</si>
  <si>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</si>
  <si>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</si>
  <si>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</si>
  <si>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</si>
  <si>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</si>
  <si>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</si>
  <si>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</si>
  <si>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</si>
  <si>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</si>
  <si>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</si>
  <si>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</si>
  <si>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</si>
  <si>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</si>
  <si>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</si>
  <si>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</si>
  <si>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</si>
  <si>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</si>
  <si>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</si>
  <si>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</si>
  <si>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</si>
  <si>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</si>
  <si>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</si>
  <si>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</si>
  <si>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</si>
  <si>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</si>
  <si>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</si>
  <si>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</si>
  <si>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</si>
  <si>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</si>
  <si>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</si>
  <si>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</si>
  <si>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</si>
  <si>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</si>
  <si>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</si>
  <si>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</si>
  <si>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</si>
  <si>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</si>
  <si>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</si>
  <si>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</si>
  <si>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</si>
  <si>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</si>
  <si>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</si>
  <si>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</si>
  <si>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</si>
  <si>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</si>
  <si>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</si>
  <si>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</si>
  <si>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</si>
  <si>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</si>
  <si>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</si>
  <si>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</si>
  <si>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</si>
  <si>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</si>
  <si>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</si>
  <si>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</si>
  <si>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</si>
  <si>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</si>
  <si>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</si>
  <si>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</si>
  <si>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</si>
  <si>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</si>
  <si>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</si>
  <si>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</si>
  <si>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</si>
  <si>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</si>
  <si>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</si>
  <si>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</si>
  <si>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</si>
  <si>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</si>
  <si>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</si>
  <si>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</si>
  <si>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</si>
  <si>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</si>
  <si>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</si>
  <si>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</si>
  <si>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</si>
  <si>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</si>
  <si>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</si>
  <si>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</si>
  <si>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</si>
  <si>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</si>
  <si>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</si>
  <si>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</si>
  <si>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</si>
  <si>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</si>
  <si>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</si>
  <si>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</si>
  <si>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</si>
  <si>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</si>
  <si>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</si>
  <si>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</si>
  <si>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</si>
  <si>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</si>
  <si>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</si>
  <si>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</si>
  <si>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</si>
  <si>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</si>
  <si>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</si>
  <si>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</si>
  <si>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</si>
  <si>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</si>
  <si>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</si>
  <si>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</si>
  <si>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</si>
  <si>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</si>
  <si>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</si>
  <si>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</si>
  <si>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</si>
  <si>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</si>
  <si>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</si>
  <si>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</si>
  <si>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</si>
  <si>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</si>
  <si>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</si>
  <si>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</si>
  <si>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</si>
  <si>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</si>
  <si>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</si>
  <si>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</si>
  <si>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</si>
  <si>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</si>
  <si>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</si>
  <si>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</si>
  <si>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</si>
  <si>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</si>
  <si>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</si>
  <si>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</si>
  <si>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</si>
  <si>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</si>
  <si>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</si>
  <si>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</si>
  <si>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</si>
  <si>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</si>
  <si>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</si>
  <si>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</si>
  <si>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</si>
  <si>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</si>
  <si>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</si>
  <si>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</si>
  <si>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</si>
  <si>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</si>
  <si>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</si>
  <si>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</si>
  <si>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</si>
  <si>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</si>
  <si>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</si>
  <si>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</si>
  <si>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</si>
  <si>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</si>
  <si>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</si>
  <si>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</si>
  <si>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</si>
  <si>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</si>
  <si>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</si>
  <si>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</si>
  <si>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</si>
  <si>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</si>
  <si>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</si>
  <si>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</si>
  <si>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</si>
  <si>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</si>
  <si>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</si>
  <si>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</si>
  <si>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</si>
  <si>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</si>
  <si>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</si>
  <si>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</si>
  <si>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</si>
  <si>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</si>
  <si>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</si>
  <si>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</si>
  <si>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</si>
  <si>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</si>
  <si>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</si>
  <si>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</si>
  <si>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</si>
  <si>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</si>
  <si>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</si>
  <si>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</si>
  <si>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</si>
  <si>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</si>
  <si>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</si>
  <si>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</si>
  <si>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</si>
  <si>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</si>
  <si>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</si>
  <si>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</si>
  <si>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</si>
  <si>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</si>
  <si>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</si>
  <si>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</si>
  <si>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</si>
  <si>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</si>
  <si>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</si>
  <si>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</si>
  <si>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</si>
  <si>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</si>
  <si>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</si>
  <si>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</si>
  <si>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</si>
  <si>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</si>
  <si>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</si>
  <si>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</si>
  <si>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</si>
  <si>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</si>
  <si>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</si>
  <si>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</si>
  <si>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</si>
  <si>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</si>
  <si>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</si>
  <si>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</si>
  <si>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</si>
  <si>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</si>
  <si>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</si>
  <si>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</si>
  <si>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</si>
  <si>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</si>
  <si>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</si>
  <si>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</si>
  <si>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</si>
  <si>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</si>
  <si>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</si>
  <si>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</si>
  <si>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</si>
  <si>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</si>
  <si>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</si>
  <si>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</si>
  <si>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</si>
  <si>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</si>
  <si>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</si>
  <si>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</si>
  <si>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</si>
  <si>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</si>
  <si>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</si>
  <si>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</si>
  <si>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</si>
  <si>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</si>
  <si>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</si>
  <si>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</si>
  <si>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</si>
  <si>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</si>
  <si>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</si>
  <si>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</si>
  <si>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</si>
  <si>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</si>
  <si>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</si>
  <si>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</si>
  <si>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</si>
  <si>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</si>
  <si>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</si>
  <si>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</si>
  <si>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</si>
  <si>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</si>
  <si>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</si>
  <si>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</si>
  <si>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</si>
  <si>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</si>
  <si>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</si>
  <si>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</si>
  <si>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</si>
  <si>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</si>
  <si>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</si>
  <si>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</si>
  <si>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</si>
  <si>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</si>
  <si>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</si>
  <si>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</si>
  <si>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</si>
  <si>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</si>
  <si>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</si>
  <si>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</si>
  <si>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</si>
  <si>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</si>
  <si>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</si>
  <si>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</si>
  <si>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</si>
  <si>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</si>
  <si>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</si>
  <si>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</si>
  <si>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</si>
  <si>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</si>
  <si>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</si>
  <si>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</si>
  <si>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</si>
  <si>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</si>
  <si>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</si>
  <si>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</si>
  <si>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</si>
  <si>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</si>
  <si>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</si>
  <si>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</si>
  <si>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</si>
  <si>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</si>
  <si>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</si>
  <si>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</si>
  <si>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</si>
  <si>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</si>
  <si>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</si>
  <si>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</si>
  <si>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</si>
  <si>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2023/24</t>
  </si>
  <si>
    <t>Release for 2023/24 charge setting</t>
  </si>
  <si>
    <t>Northern Powergrid (Northeast)</t>
  </si>
  <si>
    <t>v0.1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</si>
</sst>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=""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=""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=""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=""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=""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=""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=""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=""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=""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=""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=""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=""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=""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=""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=""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=""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=""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=""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19" sqref="D19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35">
      <c r="A1" s="42"/>
      <c r="B1" s="43"/>
      <c r="C1" s="42"/>
      <c r="D1" s="42"/>
      <c r="E1" s="42"/>
    </row>
    <row r="2" spans="1:5" ht="28.5" x14ac:dyDescent="0.35">
      <c r="A2" s="42"/>
      <c r="B2" s="43"/>
      <c r="C2" s="42"/>
      <c r="D2" s="44" t="s">
        <v>0</v>
      </c>
      <c r="E2" s="42"/>
    </row>
    <row r="3" spans="1:5" ht="15" customHeight="1" x14ac:dyDescent="0.35">
      <c r="A3" s="42"/>
      <c r="B3" s="43"/>
      <c r="C3" s="42"/>
      <c r="D3" s="42"/>
      <c r="E3" s="42"/>
    </row>
    <row r="4" spans="1:5" ht="21" x14ac:dyDescent="0.35">
      <c r="A4" s="42"/>
      <c r="B4" s="43"/>
      <c r="C4" s="42"/>
      <c r="D4" s="215" t="s">
        <v>770</v>
      </c>
      <c r="E4" s="42"/>
    </row>
    <row r="5" spans="1:5" ht="14.45" x14ac:dyDescent="0.35">
      <c r="A5" s="42"/>
      <c r="B5" s="43"/>
      <c r="C5" s="42"/>
      <c r="D5" s="42"/>
      <c r="E5" s="42"/>
    </row>
    <row r="6" spans="1:5" ht="14.45" x14ac:dyDescent="0.35">
      <c r="A6" s="42"/>
      <c r="B6" s="45" t="str">
        <f>'Version control'!F7</f>
        <v>Model date:</v>
      </c>
      <c r="C6" s="42"/>
      <c r="D6" s="46">
        <f>'Version control'!H7</f>
        <v>44522</v>
      </c>
      <c r="E6" s="42"/>
    </row>
    <row r="7" spans="1:5" ht="15" customHeight="1" x14ac:dyDescent="0.35">
      <c r="A7" s="42"/>
      <c r="B7" s="43"/>
      <c r="C7" s="42"/>
      <c r="D7" s="42"/>
      <c r="E7" s="42"/>
    </row>
    <row r="8" spans="1:5" ht="15" customHeight="1" x14ac:dyDescent="0.3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5">
      <c r="A9" s="42"/>
      <c r="B9" s="43"/>
      <c r="C9" s="42"/>
      <c r="D9" s="42"/>
      <c r="E9" s="42"/>
    </row>
    <row r="10" spans="1:5" ht="15" customHeight="1" x14ac:dyDescent="0.3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5">
      <c r="A11" s="42"/>
      <c r="B11" s="43"/>
      <c r="C11" s="42"/>
      <c r="D11" s="42"/>
      <c r="E11" s="42"/>
    </row>
    <row r="12" spans="1:5" ht="15" customHeight="1" x14ac:dyDescent="0.35">
      <c r="A12" s="42"/>
      <c r="B12" s="45" t="str">
        <f>'Version control'!F13</f>
        <v>DCUSA text version:</v>
      </c>
      <c r="C12" s="42"/>
      <c r="D12" s="47" t="str">
        <f>'Version control'!H13</f>
        <v>Attachment A_Charging Methodologies Pre-Release_01042023 (shared 15/11/2021)</v>
      </c>
      <c r="E12" s="42"/>
    </row>
    <row r="13" spans="1:5" s="1" customFormat="1" ht="15" customHeight="1" x14ac:dyDescent="0.35">
      <c r="A13" s="42"/>
      <c r="B13" s="45"/>
      <c r="C13" s="42"/>
      <c r="D13" s="47"/>
      <c r="E13" s="42"/>
    </row>
    <row r="14" spans="1:5" s="1" customFormat="1" ht="15" customHeight="1" x14ac:dyDescent="0.3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5">
      <c r="A15" s="42"/>
      <c r="B15" s="43"/>
      <c r="C15" s="42"/>
      <c r="D15" s="42"/>
      <c r="E15" s="42"/>
    </row>
    <row r="16" spans="1:5" ht="29.1" x14ac:dyDescent="0.3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ht="14.45" x14ac:dyDescent="0.35">
      <c r="A18" s="42"/>
      <c r="B18" s="43"/>
      <c r="C18" s="42"/>
      <c r="D18" s="42"/>
      <c r="E18" s="42"/>
    </row>
    <row r="19" spans="1:5" ht="15" customHeight="1" x14ac:dyDescent="0.35">
      <c r="A19" s="42"/>
      <c r="B19" s="45" t="s">
        <v>1</v>
      </c>
      <c r="C19" s="42"/>
      <c r="D19" s="222" t="s">
        <v>769</v>
      </c>
      <c r="E19" s="42"/>
    </row>
    <row r="20" spans="1:5" ht="15" customHeight="1" x14ac:dyDescent="0.3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771</v>
      </c>
      <c r="E21" s="42"/>
    </row>
    <row r="22" spans="1:5" ht="15" customHeight="1" x14ac:dyDescent="0.3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772</v>
      </c>
      <c r="E23" s="42"/>
    </row>
    <row r="24" spans="1:5" ht="15" customHeight="1" x14ac:dyDescent="0.3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35">
      <c r="A26" s="42"/>
      <c r="B26" s="43"/>
      <c r="C26" s="42"/>
      <c r="D26" s="42"/>
      <c r="E26" s="42"/>
    </row>
    <row r="27" spans="1:5" ht="15" customHeight="1" x14ac:dyDescent="0.3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scenario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ht="14.45" x14ac:dyDescent="0.3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ht="14.45" x14ac:dyDescent="0.3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ht="14.45" x14ac:dyDescent="0.3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ht="14.45" x14ac:dyDescent="0.3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ht="14.45" x14ac:dyDescent="0.3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131123358.14493619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61909550.484972529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ht="14.45" x14ac:dyDescent="0.3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141503564.51721618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ht="14.45" x14ac:dyDescent="0.3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165103515.04249856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94263818.13901563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ht="14.45" x14ac:dyDescent="0.3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0.24559695400706771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ht="14.45" x14ac:dyDescent="0.3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ht="14.45" x14ac:dyDescent="0.3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0.75440304599293229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ht="14.45" x14ac:dyDescent="0.3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4.45" x14ac:dyDescent="0.3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ht="14.45" x14ac:dyDescent="0.3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0.24559695400706771</v>
      </c>
      <c r="K34" s="180">
        <f>H$31</f>
        <v>0.75440304599293229</v>
      </c>
      <c r="L34" s="181"/>
      <c r="M34" s="181"/>
      <c r="N34" s="181"/>
      <c r="O34" s="74"/>
      <c r="P34" s="115" t="s">
        <v>569</v>
      </c>
      <c r="Q34" s="42"/>
    </row>
    <row r="35" spans="1:17" ht="14.45" x14ac:dyDescent="0.3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ht="14.45" x14ac:dyDescent="0.3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ht="14.45" x14ac:dyDescent="0.3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32203497.359574161</v>
      </c>
      <c r="K40" s="130">
        <f>SUMPRODUCT($H21:$H25, K34:K38)</f>
        <v>98919860.785362035</v>
      </c>
      <c r="L40" s="130">
        <f>SUMPRODUCT($H21:$H25, L34:L38)</f>
        <v>61909550.484972529</v>
      </c>
      <c r="M40" s="130">
        <f>SUMPRODUCT($H21:$H25, M34:M38)</f>
        <v>141503564.51721618</v>
      </c>
      <c r="N40" s="130">
        <f>SUMPRODUCT($H21:$H25, N34:N38)</f>
        <v>259367333.1815142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593903806.32863903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5.4223423080326627E-2</v>
      </c>
      <c r="K44" s="154">
        <f>IF($H42, K40 / $H41, 0)</f>
        <v>0.16655872505155209</v>
      </c>
      <c r="L44" s="154">
        <f>IF($H42, L40 / $H41, 0)</f>
        <v>0.1042417135995162</v>
      </c>
      <c r="M44" s="154">
        <f>IF($H42, M40 / $H41, 0)</f>
        <v>0.23826007344851838</v>
      </c>
      <c r="N44" s="154">
        <f>IF($H42, N40 / $H41, 0)</f>
        <v>0.43671606482008679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0.89301459200976196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0.24559695400706771</v>
      </c>
      <c r="K52" s="212">
        <f>K34</f>
        <v>0.75440304599293229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0.89301459200976196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0.89301459200976196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32203497.359574161</v>
      </c>
      <c r="K58" s="130">
        <f>SUMPRODUCT($H21:$H25, K52:K56)</f>
        <v>98919860.785362035</v>
      </c>
      <c r="L58" s="130">
        <f>SUMPRODUCT($H21:$H25, L52:L56)</f>
        <v>61909550.484972529</v>
      </c>
      <c r="M58" s="130">
        <f>SUMPRODUCT($H21:$H25, M52:M56)</f>
        <v>141503564.51721618</v>
      </c>
      <c r="N58" s="130">
        <f>SUMPRODUCT($H21:$H25, N52:N56)</f>
        <v>231618813.2217499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566155286.36887479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5.6881032704147856E-2</v>
      </c>
      <c r="K62" s="154">
        <f>IF($H60, K58 / $H59, 0)</f>
        <v>0.17472213572322179</v>
      </c>
      <c r="L62" s="154">
        <f>IF($H60, L58 / $H59, 0)</f>
        <v>0.10935083002057454</v>
      </c>
      <c r="M62" s="154">
        <f>IF($H60, M58 / $H59, 0)</f>
        <v>0.24993772543354908</v>
      </c>
      <c r="N62" s="154">
        <f>IF($H60, N58 / $H59, 0)</f>
        <v>0.40910827611850675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ht="14.45" x14ac:dyDescent="0.3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ht="14.45" x14ac:dyDescent="0.35">
      <c r="A14" s="73"/>
      <c r="B14" s="73"/>
      <c r="C14" s="109" t="s">
        <v>759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ht="14.45" x14ac:dyDescent="0.3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253469463.34865454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ht="14.45" x14ac:dyDescent="0.3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258000000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273335500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ht="14.45" x14ac:dyDescent="0.3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784804963.34865451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ht="14.45" x14ac:dyDescent="0.3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0.34828462199540017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0.65171537800459989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ht="14.45" x14ac:dyDescent="0.3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ht="14.45" x14ac:dyDescent="0.3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ht="14.45" x14ac:dyDescent="0.3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4.45" x14ac:dyDescent="0.3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0.39457006217649299</v>
      </c>
      <c r="K33" s="166">
        <f>Expensed!H69</f>
        <v>0.15882788897486425</v>
      </c>
      <c r="L33" s="166">
        <f>Expensed!H70</f>
        <v>7.1344660853830608E-2</v>
      </c>
      <c r="M33" s="166">
        <f>Expensed!H71</f>
        <v>0.23979778223365997</v>
      </c>
      <c r="N33" s="166">
        <f>Expensed!H72</f>
        <v>0.13545960576115224</v>
      </c>
      <c r="O33" s="74"/>
      <c r="P33" s="73"/>
      <c r="Q33" s="53"/>
    </row>
    <row r="34" spans="1:17" ht="14.45" x14ac:dyDescent="0.3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ht="14.45" x14ac:dyDescent="0.3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5.4223423080326627E-2</v>
      </c>
      <c r="K35" s="166">
        <f>Capitalised!K44</f>
        <v>0.16655872505155209</v>
      </c>
      <c r="L35" s="166">
        <f>Capitalised!L44</f>
        <v>0.1042417135995162</v>
      </c>
      <c r="M35" s="166">
        <f>Capitalised!M44</f>
        <v>0.23826007344851838</v>
      </c>
      <c r="N35" s="166">
        <f>Capitalised!N44</f>
        <v>0.43671606482008679</v>
      </c>
      <c r="O35" s="74"/>
      <c r="P35" s="73"/>
      <c r="Q35" s="42"/>
    </row>
    <row r="36" spans="1:17" ht="14.45" x14ac:dyDescent="0.3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ht="14.45" x14ac:dyDescent="0.3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0.17276092362533982</v>
      </c>
      <c r="K37" s="135">
        <f>($H$27 * K33) + ($H$29 * K35)</f>
        <v>0.16386619373087447</v>
      </c>
      <c r="L37" s="135">
        <f>($H$27 * L33) + ($H$29 * L35)</f>
        <v>9.2784176019222356E-2</v>
      </c>
      <c r="M37" s="135">
        <f>($H$27 * M33) + ($H$29 * M35)</f>
        <v>0.23879563377149043</v>
      </c>
      <c r="N37" s="135">
        <f>($H$27 * N33) + ($H$29 * N35)</f>
        <v>0.33179307285307302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0.39738474004840557</v>
      </c>
      <c r="K43" s="166">
        <f>Expensed!H78</f>
        <v>0.16002531485952737</v>
      </c>
      <c r="L43" s="166">
        <f>Expensed!H79</f>
        <v>7.1784665997800187E-2</v>
      </c>
      <c r="M43" s="166">
        <f>Expensed!H80</f>
        <v>0.24150107911764349</v>
      </c>
      <c r="N43" s="166">
        <f>Expensed!H81</f>
        <v>0.12930419997662335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5.6881032704147856E-2</v>
      </c>
      <c r="K45" s="166">
        <f>Capitalised!K62</f>
        <v>0.17472213572322179</v>
      </c>
      <c r="L45" s="166">
        <f>Capitalised!L62</f>
        <v>0.10935083002057454</v>
      </c>
      <c r="M45" s="166">
        <f>Capitalised!M62</f>
        <v>0.24993772543354908</v>
      </c>
      <c r="N45" s="166">
        <f>Capitalised!N62</f>
        <v>0.40910827611850675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0.17547323770457501</v>
      </c>
      <c r="K47" s="135">
        <f>($H$27 * K43) + ($H$29 * K45)</f>
        <v>0.16960345902417587</v>
      </c>
      <c r="L47" s="135">
        <f>($H$27 * L43) + ($H$29 * L45)</f>
        <v>9.6267112784085368E-2</v>
      </c>
      <c r="M47" s="135">
        <f>($H$27 * M43) + ($H$29 * M45)</f>
        <v>0.24699937126050503</v>
      </c>
      <c r="N47" s="135">
        <f>($H$27 * N43) + ($H$29 * N45)</f>
        <v>0.31165681922665878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186776200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565082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4865082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181911118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31427132.763398178</v>
      </c>
      <c r="K69" s="158">
        <f>$H66 * K37</f>
        <v>29809082.503987964</v>
      </c>
      <c r="L69" s="158">
        <f>$H66 * L37</f>
        <v>16878473.192365527</v>
      </c>
      <c r="M69" s="158">
        <f>$H66 * M37</f>
        <v>43439580.712890379</v>
      </c>
      <c r="N69" s="158">
        <f>$H66 * N37</f>
        <v>60356848.827357963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31920532.849918995</v>
      </c>
      <c r="K70" s="147">
        <f>$H66 * K47</f>
        <v>30852754.847755022</v>
      </c>
      <c r="L70" s="147">
        <f>$H66 * L47</f>
        <v>17512058.113185063</v>
      </c>
      <c r="M70" s="147">
        <f>$H66 * M47</f>
        <v>44931931.77129554</v>
      </c>
      <c r="N70" s="147">
        <f>$H66 * N47</f>
        <v>56693840.417845391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7581974.9255074672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2991620.3177780923</v>
      </c>
      <c r="K77" s="158">
        <f>$H74 * K33</f>
        <v>1204229.0716787046</v>
      </c>
      <c r="L77" s="158">
        <f>$H74 * L33</f>
        <v>540933.42966257781</v>
      </c>
      <c r="M77" s="158">
        <f>$H74 * M33</f>
        <v>1818140.77208791</v>
      </c>
      <c r="N77" s="158">
        <f>$H74 * N33</f>
        <v>1027051.3343001831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3012961.1348263142</v>
      </c>
      <c r="K78" s="147">
        <f>$H74 * K43</f>
        <v>1213307.9247113741</v>
      </c>
      <c r="L78" s="147">
        <f>$H74 * L43</f>
        <v>544269.53763124952</v>
      </c>
      <c r="M78" s="147">
        <f>$H74 * M43</f>
        <v>1831055.1263529679</v>
      </c>
      <c r="N78" s="147">
        <f>$H74 * N43</f>
        <v>980381.20198556141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34418753.081176274</v>
      </c>
      <c r="K83" s="145">
        <f t="shared" si="0"/>
        <v>31013311.57566667</v>
      </c>
      <c r="L83" s="145">
        <f t="shared" si="0"/>
        <v>17419406.622028105</v>
      </c>
      <c r="M83" s="145">
        <f t="shared" si="0"/>
        <v>45257721.484978288</v>
      </c>
      <c r="N83" s="145">
        <f t="shared" si="0"/>
        <v>61383900.161658145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34933493.984745309</v>
      </c>
      <c r="K84" s="147">
        <f t="shared" si="0"/>
        <v>32066062.772466395</v>
      </c>
      <c r="L84" s="147">
        <f t="shared" si="0"/>
        <v>18056327.650816314</v>
      </c>
      <c r="M84" s="147">
        <f t="shared" si="0"/>
        <v>46762986.897648506</v>
      </c>
      <c r="N84" s="147">
        <f t="shared" si="0"/>
        <v>57674221.619830951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2243.4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3311.5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11379.3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13595.9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891.2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0.95386240172291203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0.96924160114860802</v>
      </c>
      <c r="N115" s="190">
        <f>IF($H$106, ($H$102 + $H110 * $H$104) / ($H$102 + $H$104), N$116)</f>
        <v>0.96924160114860802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11379.3</v>
      </c>
      <c r="K118" s="130">
        <f>SUMPRODUCT($H93:$H95, K114:K116)</f>
        <v>11379.3</v>
      </c>
      <c r="L118" s="130">
        <f>SUMPRODUCT($H93:$H95, L114:L116)</f>
        <v>11379.3</v>
      </c>
      <c r="M118" s="130">
        <f>SUMPRODUCT($H93:$H95, M114:M116)</f>
        <v>14588.943562203614</v>
      </c>
      <c r="N118" s="130">
        <f>SUMPRODUCT($H93:$H95, N114:N116)</f>
        <v>16728.838474228796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3024.6810507831128</v>
      </c>
      <c r="K129" s="145">
        <f t="shared" si="1"/>
        <v>2725.4147070265017</v>
      </c>
      <c r="L129" s="145">
        <f t="shared" si="1"/>
        <v>1530.7977311458619</v>
      </c>
      <c r="M129" s="145">
        <f t="shared" si="1"/>
        <v>3102.1931980208615</v>
      </c>
      <c r="N129" s="145">
        <f t="shared" si="1"/>
        <v>3669.3462164884677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3069.9158985829804</v>
      </c>
      <c r="K130" s="147">
        <f t="shared" si="1"/>
        <v>2817.9292902433713</v>
      </c>
      <c r="L130" s="147">
        <f t="shared" si="1"/>
        <v>1586.7696300138248</v>
      </c>
      <c r="M130" s="147">
        <f t="shared" si="1"/>
        <v>3205.3717048299486</v>
      </c>
      <c r="N130" s="147">
        <f t="shared" si="1"/>
        <v>3447.5927129477377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14052.432903464805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14127.579236617865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290.82007142903456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0.21087831721837841</v>
      </c>
      <c r="K145" s="180">
        <f t="shared" si="2"/>
        <v>0.19001370970706691</v>
      </c>
      <c r="L145" s="180">
        <f t="shared" si="2"/>
        <v>0.10672598007058381</v>
      </c>
      <c r="M145" s="180">
        <f t="shared" si="2"/>
        <v>0.21628240145041588</v>
      </c>
      <c r="N145" s="180">
        <f t="shared" si="2"/>
        <v>0.25582385131958713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0.2129165542578407</v>
      </c>
      <c r="K146" s="192">
        <f t="shared" si="2"/>
        <v>0.19543981478378719</v>
      </c>
      <c r="L146" s="192">
        <f t="shared" si="2"/>
        <v>0.1100517190648375</v>
      </c>
      <c r="M146" s="192">
        <f t="shared" si="2"/>
        <v>0.22231120364665119</v>
      </c>
      <c r="N146" s="193">
        <f t="shared" si="2"/>
        <v>0.23911064184660488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2.0275740233967884E-2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2.0170066400278432E-2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2.0275740233967884E-2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0.28736572089881068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0.29486328632577991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0.2160349265024103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0.20173606627299909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0.40089202692544534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0.10672598007058381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0.21628240145041588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7.3515005457563315E-2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7.5433061520611161E-2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5.5266886917390547E-2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5.1608897424022096E-2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5.1608897424022096E-2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5.5266886917390547E-2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7.5433061520611161E-2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7.3515005457563315E-2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0.21628240145041588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0.10672598007058381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0.40089202692544534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14622655.718</v>
      </c>
      <c r="K21" s="156">
        <f>Expenditure!K133</f>
        <v>9000000.0000000019</v>
      </c>
      <c r="L21" s="156">
        <f>Expenditure!L133</f>
        <v>538316.77825879434</v>
      </c>
      <c r="M21" s="156">
        <f>Expenditure!M133</f>
        <v>1740987.7276392083</v>
      </c>
      <c r="N21" s="156">
        <f>Expenditure!N133</f>
        <v>2051268.2645960758</v>
      </c>
      <c r="O21" s="156">
        <f>Expenditure!O133</f>
        <v>300000</v>
      </c>
      <c r="P21" s="156">
        <f>Expenditure!P133</f>
        <v>51268.264596075664</v>
      </c>
      <c r="Q21" s="156">
        <f>Expenditure!Q133</f>
        <v>512682.64596075664</v>
      </c>
      <c r="R21" s="156">
        <f>Expenditure!R133</f>
        <v>333243.7198744918</v>
      </c>
      <c r="S21" s="156">
        <f>Expenditure!S133</f>
        <v>1384243.1440940427</v>
      </c>
      <c r="T21" s="156">
        <f>Expenditure!T133</f>
        <v>333243.7198744918</v>
      </c>
      <c r="U21" s="156">
        <f>Expenditure!U133</f>
        <v>179438.92608626481</v>
      </c>
      <c r="V21" s="156">
        <f>Expenditure!V133</f>
        <v>153804.79378822702</v>
      </c>
      <c r="W21" s="156">
        <f>Expenditure!W133</f>
        <v>89719.463043132404</v>
      </c>
      <c r="X21" s="156">
        <f>Expenditure!X133</f>
        <v>384511.98447056749</v>
      </c>
      <c r="Y21" s="156">
        <f>Expenditure!Y133</f>
        <v>0</v>
      </c>
      <c r="Z21" s="156">
        <f>Expenditure!Z133</f>
        <v>0</v>
      </c>
      <c r="AA21" s="156">
        <f>Expenditure!AA133</f>
        <v>128170.66149018916</v>
      </c>
      <c r="AB21" s="156">
        <f>Expenditure!AB133</f>
        <v>115353.59534117025</v>
      </c>
      <c r="AC21" s="156">
        <f>Expenditure!AC133</f>
        <v>756206.90279211605</v>
      </c>
      <c r="AD21" s="156">
        <f>Expenditure!AD133</f>
        <v>217890.12453332159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3704076.4857794475</v>
      </c>
      <c r="K22" s="201">
        <f>Expenditure!K139</f>
        <v>11300000</v>
      </c>
      <c r="L22" s="201">
        <f>Expenditure!L139</f>
        <v>1027332.09563385</v>
      </c>
      <c r="M22" s="201">
        <f>Expenditure!M139</f>
        <v>4669063.1679041041</v>
      </c>
      <c r="N22" s="201">
        <f>Expenditure!N139</f>
        <v>297841.15196512861</v>
      </c>
      <c r="O22" s="201">
        <f>Expenditure!O139</f>
        <v>1900000</v>
      </c>
      <c r="P22" s="201">
        <f>Expenditure!P139</f>
        <v>97841.151965128593</v>
      </c>
      <c r="Q22" s="201">
        <f>Expenditure!Q139</f>
        <v>978411.51965128595</v>
      </c>
      <c r="R22" s="201">
        <f>Expenditure!R139</f>
        <v>635967.48777333589</v>
      </c>
      <c r="S22" s="201">
        <f>Expenditure!S139</f>
        <v>2641711.1030584713</v>
      </c>
      <c r="T22" s="201">
        <f>Expenditure!T139</f>
        <v>635967.48777333589</v>
      </c>
      <c r="U22" s="201">
        <f>Expenditure!U139</f>
        <v>342444.03187795007</v>
      </c>
      <c r="V22" s="201">
        <f>Expenditure!V139</f>
        <v>293523.45589538582</v>
      </c>
      <c r="W22" s="201">
        <f>Expenditure!W139</f>
        <v>171222.01593897503</v>
      </c>
      <c r="X22" s="201">
        <f>Expenditure!X139</f>
        <v>733808.6397384645</v>
      </c>
      <c r="Y22" s="201">
        <f>Expenditure!Y139</f>
        <v>0</v>
      </c>
      <c r="Z22" s="201">
        <f>Expenditure!Z139</f>
        <v>0</v>
      </c>
      <c r="AA22" s="201">
        <f>Expenditure!AA139</f>
        <v>244602.87991282149</v>
      </c>
      <c r="AB22" s="201">
        <f>Expenditure!AB139</f>
        <v>220142.59192153937</v>
      </c>
      <c r="AC22" s="201">
        <f>Expenditure!AC139</f>
        <v>1443156.9914856467</v>
      </c>
      <c r="AD22" s="201">
        <f>Expenditure!AD139</f>
        <v>415824.89585179655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7717012.9362415802</v>
      </c>
      <c r="L23" s="152">
        <f>Expenditure!L136</f>
        <v>1697654.0871275316</v>
      </c>
      <c r="M23" s="152">
        <f>Expenditure!M136</f>
        <v>7389935.332103204</v>
      </c>
      <c r="N23" s="152">
        <f>Expenditure!N136</f>
        <v>512454.65691490175</v>
      </c>
      <c r="O23" s="152">
        <f>Expenditure!O136</f>
        <v>2174794.5547589906</v>
      </c>
      <c r="P23" s="152">
        <f>Expenditure!P136</f>
        <v>161681.34163119353</v>
      </c>
      <c r="Q23" s="152">
        <f>Expenditure!Q136</f>
        <v>1616813.4163119353</v>
      </c>
      <c r="R23" s="152">
        <f>Expenditure!R136</f>
        <v>1050928.720602758</v>
      </c>
      <c r="S23" s="152">
        <f>Expenditure!S136</f>
        <v>4365396.2240422247</v>
      </c>
      <c r="T23" s="152">
        <f>Expenditure!T136</f>
        <v>1050928.720602758</v>
      </c>
      <c r="U23" s="152">
        <f>Expenditure!U136</f>
        <v>565884.69570917729</v>
      </c>
      <c r="V23" s="152">
        <f>Expenditure!V136</f>
        <v>485044.02489358064</v>
      </c>
      <c r="W23" s="152">
        <f>Expenditure!W136</f>
        <v>282942.34785458865</v>
      </c>
      <c r="X23" s="152">
        <f>Expenditure!X136</f>
        <v>1212610.0622339514</v>
      </c>
      <c r="Y23" s="152">
        <f>Expenditure!Y136</f>
        <v>0</v>
      </c>
      <c r="Z23" s="152">
        <f>Expenditure!Z136</f>
        <v>0</v>
      </c>
      <c r="AA23" s="152">
        <f>Expenditure!AA136</f>
        <v>404203.35407798382</v>
      </c>
      <c r="AB23" s="152">
        <f>Expenditure!AB136</f>
        <v>363783.01867018547</v>
      </c>
      <c r="AC23" s="152">
        <f>Expenditure!AC136</f>
        <v>2384799.7890601046</v>
      </c>
      <c r="AD23" s="152">
        <f>Expenditure!AD136</f>
        <v>687145.70193257253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900000</v>
      </c>
      <c r="AQ23" s="152">
        <f>Expenditure!AQ136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2097795.2788739572</v>
      </c>
      <c r="K24" s="162">
        <f>Expenditure!K137</f>
        <v>3282987.0637584198</v>
      </c>
      <c r="L24" s="162">
        <f>Expenditure!L137</f>
        <v>722219.39406138891</v>
      </c>
      <c r="M24" s="162">
        <f>Expenditure!M137</f>
        <v>3143841.055827227</v>
      </c>
      <c r="N24" s="162">
        <f>Expenditure!N137</f>
        <v>218009.48415070979</v>
      </c>
      <c r="O24" s="162">
        <f>Expenditure!O137</f>
        <v>925205.44524100935</v>
      </c>
      <c r="P24" s="162">
        <f>Expenditure!P137</f>
        <v>68782.799434418004</v>
      </c>
      <c r="Q24" s="162">
        <f>Expenditure!Q137</f>
        <v>687827.9943441801</v>
      </c>
      <c r="R24" s="162">
        <f>Expenditure!R137</f>
        <v>447088.19632371707</v>
      </c>
      <c r="S24" s="162">
        <f>Expenditure!S137</f>
        <v>1857135.5847292859</v>
      </c>
      <c r="T24" s="162">
        <f>Expenditure!T137</f>
        <v>447088.19632371707</v>
      </c>
      <c r="U24" s="162">
        <f>Expenditure!U137</f>
        <v>240739.79802046303</v>
      </c>
      <c r="V24" s="162">
        <f>Expenditure!V137</f>
        <v>206348.39830325407</v>
      </c>
      <c r="W24" s="162">
        <f>Expenditure!W137</f>
        <v>120369.89901023151</v>
      </c>
      <c r="X24" s="162">
        <f>Expenditure!X137</f>
        <v>515870.99575813505</v>
      </c>
      <c r="Y24" s="162">
        <f>Expenditure!Y137</f>
        <v>0</v>
      </c>
      <c r="Z24" s="162">
        <f>Expenditure!Z137</f>
        <v>0</v>
      </c>
      <c r="AA24" s="162">
        <f>Expenditure!AA137</f>
        <v>171956.99858604503</v>
      </c>
      <c r="AB24" s="162">
        <f>Expenditure!AB137</f>
        <v>154761.29872744053</v>
      </c>
      <c r="AC24" s="162">
        <f>Expenditure!AC137</f>
        <v>1014546.2916576656</v>
      </c>
      <c r="AD24" s="162">
        <f>Expenditure!AD137</f>
        <v>292326.8975962766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ht="14.45" x14ac:dyDescent="0.3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14622655.718</v>
      </c>
      <c r="K27" s="145">
        <f t="shared" si="0"/>
        <v>9000000.0000000019</v>
      </c>
      <c r="L27" s="145">
        <f t="shared" si="0"/>
        <v>538316.77825879434</v>
      </c>
      <c r="M27" s="145">
        <f t="shared" si="0"/>
        <v>1740987.7276392083</v>
      </c>
      <c r="N27" s="145">
        <f t="shared" si="0"/>
        <v>2051268.2645960758</v>
      </c>
      <c r="O27" s="145">
        <f t="shared" si="0"/>
        <v>300000</v>
      </c>
      <c r="P27" s="145">
        <f t="shared" si="0"/>
        <v>51268.264596075664</v>
      </c>
      <c r="Q27" s="145">
        <f t="shared" si="0"/>
        <v>512682.64596075664</v>
      </c>
      <c r="R27" s="145">
        <f t="shared" si="0"/>
        <v>333243.7198744918</v>
      </c>
      <c r="S27" s="145">
        <f t="shared" si="0"/>
        <v>1384243.1440940427</v>
      </c>
      <c r="T27" s="145">
        <f t="shared" si="0"/>
        <v>333243.7198744918</v>
      </c>
      <c r="U27" s="145">
        <f t="shared" si="0"/>
        <v>179438.92608626481</v>
      </c>
      <c r="V27" s="145">
        <f t="shared" si="0"/>
        <v>153804.79378822702</v>
      </c>
      <c r="W27" s="145">
        <f t="shared" si="0"/>
        <v>89719.463043132404</v>
      </c>
      <c r="X27" s="145">
        <f t="shared" si="0"/>
        <v>384511.98447056749</v>
      </c>
      <c r="Y27" s="145">
        <f t="shared" si="0"/>
        <v>0</v>
      </c>
      <c r="Z27" s="145">
        <f t="shared" si="0"/>
        <v>0</v>
      </c>
      <c r="AA27" s="145">
        <f t="shared" si="0"/>
        <v>128170.66149018916</v>
      </c>
      <c r="AB27" s="145">
        <f t="shared" si="0"/>
        <v>115353.59534117025</v>
      </c>
      <c r="AC27" s="145">
        <f t="shared" si="0"/>
        <v>756206.90279211605</v>
      </c>
      <c r="AD27" s="145">
        <f t="shared" si="0"/>
        <v>217890.12453332159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3704076.4857794475</v>
      </c>
      <c r="K28" s="130">
        <f t="shared" si="2"/>
        <v>11300000</v>
      </c>
      <c r="L28" s="130">
        <f t="shared" si="2"/>
        <v>1027332.09563385</v>
      </c>
      <c r="M28" s="130">
        <f t="shared" si="2"/>
        <v>4669063.1679041041</v>
      </c>
      <c r="N28" s="130">
        <f t="shared" si="2"/>
        <v>297841.15196512861</v>
      </c>
      <c r="O28" s="130">
        <f t="shared" si="2"/>
        <v>1900000</v>
      </c>
      <c r="P28" s="130">
        <f t="shared" si="2"/>
        <v>97841.151965128593</v>
      </c>
      <c r="Q28" s="130">
        <f t="shared" si="2"/>
        <v>978411.51965128595</v>
      </c>
      <c r="R28" s="130">
        <f t="shared" si="2"/>
        <v>635967.48777333589</v>
      </c>
      <c r="S28" s="130">
        <f t="shared" si="2"/>
        <v>2641711.1030584713</v>
      </c>
      <c r="T28" s="130">
        <f t="shared" si="2"/>
        <v>635967.48777333589</v>
      </c>
      <c r="U28" s="130">
        <f t="shared" si="2"/>
        <v>342444.03187795007</v>
      </c>
      <c r="V28" s="130">
        <f t="shared" si="2"/>
        <v>293523.45589538582</v>
      </c>
      <c r="W28" s="130">
        <f t="shared" si="2"/>
        <v>171222.01593897503</v>
      </c>
      <c r="X28" s="130">
        <f t="shared" si="2"/>
        <v>733808.6397384645</v>
      </c>
      <c r="Y28" s="130">
        <f t="shared" si="2"/>
        <v>0</v>
      </c>
      <c r="Z28" s="130">
        <f t="shared" si="2"/>
        <v>0</v>
      </c>
      <c r="AA28" s="130">
        <f t="shared" si="2"/>
        <v>244602.87991282149</v>
      </c>
      <c r="AB28" s="130">
        <f t="shared" si="2"/>
        <v>220142.59192153937</v>
      </c>
      <c r="AC28" s="130">
        <f t="shared" si="2"/>
        <v>1443156.9914856467</v>
      </c>
      <c r="AD28" s="130">
        <f t="shared" si="2"/>
        <v>415824.89585179655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7717012.9362415802</v>
      </c>
      <c r="L29" s="130">
        <f t="shared" si="4"/>
        <v>1697654.0871275316</v>
      </c>
      <c r="M29" s="130">
        <f t="shared" si="4"/>
        <v>7389935.332103204</v>
      </c>
      <c r="N29" s="130">
        <f t="shared" si="4"/>
        <v>512454.65691490175</v>
      </c>
      <c r="O29" s="130">
        <f t="shared" si="4"/>
        <v>2174794.5547589906</v>
      </c>
      <c r="P29" s="130">
        <f t="shared" si="4"/>
        <v>161681.34163119353</v>
      </c>
      <c r="Q29" s="130">
        <f t="shared" si="4"/>
        <v>1616813.4163119353</v>
      </c>
      <c r="R29" s="130">
        <f t="shared" si="4"/>
        <v>1050928.720602758</v>
      </c>
      <c r="S29" s="130">
        <f t="shared" si="4"/>
        <v>4365396.2240422247</v>
      </c>
      <c r="T29" s="130">
        <f t="shared" si="4"/>
        <v>1050928.720602758</v>
      </c>
      <c r="U29" s="130">
        <f t="shared" si="4"/>
        <v>565884.69570917729</v>
      </c>
      <c r="V29" s="130">
        <f t="shared" si="4"/>
        <v>485044.02489358064</v>
      </c>
      <c r="W29" s="130">
        <f t="shared" si="4"/>
        <v>282942.34785458865</v>
      </c>
      <c r="X29" s="130">
        <f t="shared" si="4"/>
        <v>1212610.0622339514</v>
      </c>
      <c r="Y29" s="130">
        <f t="shared" si="4"/>
        <v>0</v>
      </c>
      <c r="Z29" s="130">
        <f t="shared" si="4"/>
        <v>0</v>
      </c>
      <c r="AA29" s="130">
        <f t="shared" si="4"/>
        <v>404203.35407798382</v>
      </c>
      <c r="AB29" s="130">
        <f t="shared" si="4"/>
        <v>363783.01867018547</v>
      </c>
      <c r="AC29" s="130">
        <f t="shared" si="4"/>
        <v>2384799.7890601046</v>
      </c>
      <c r="AD29" s="130">
        <f t="shared" si="4"/>
        <v>687145.70193257253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900000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2097795.2788739572</v>
      </c>
      <c r="K30" s="147">
        <f t="shared" si="6"/>
        <v>3282987.0637584198</v>
      </c>
      <c r="L30" s="147">
        <f t="shared" si="6"/>
        <v>722219.39406138891</v>
      </c>
      <c r="M30" s="147">
        <f t="shared" si="6"/>
        <v>3143841.055827227</v>
      </c>
      <c r="N30" s="147">
        <f t="shared" si="6"/>
        <v>218009.48415070979</v>
      </c>
      <c r="O30" s="147">
        <f t="shared" si="6"/>
        <v>925205.44524100935</v>
      </c>
      <c r="P30" s="147">
        <f t="shared" si="6"/>
        <v>68782.799434418004</v>
      </c>
      <c r="Q30" s="147">
        <f t="shared" si="6"/>
        <v>687827.9943441801</v>
      </c>
      <c r="R30" s="147">
        <f t="shared" si="6"/>
        <v>447088.19632371707</v>
      </c>
      <c r="S30" s="147">
        <f t="shared" si="6"/>
        <v>1857135.5847292859</v>
      </c>
      <c r="T30" s="147">
        <f t="shared" si="6"/>
        <v>447088.19632371707</v>
      </c>
      <c r="U30" s="147">
        <f t="shared" si="6"/>
        <v>240739.79802046303</v>
      </c>
      <c r="V30" s="147">
        <f t="shared" si="6"/>
        <v>206348.39830325407</v>
      </c>
      <c r="W30" s="147">
        <f t="shared" si="6"/>
        <v>120369.89901023151</v>
      </c>
      <c r="X30" s="147">
        <f t="shared" si="6"/>
        <v>515870.99575813505</v>
      </c>
      <c r="Y30" s="147">
        <f t="shared" si="6"/>
        <v>0</v>
      </c>
      <c r="Z30" s="147">
        <f t="shared" si="6"/>
        <v>0</v>
      </c>
      <c r="AA30" s="147">
        <f t="shared" si="6"/>
        <v>171956.99858604503</v>
      </c>
      <c r="AB30" s="147">
        <f t="shared" si="6"/>
        <v>154761.29872744053</v>
      </c>
      <c r="AC30" s="147">
        <f t="shared" si="6"/>
        <v>1014546.2916576656</v>
      </c>
      <c r="AD30" s="147">
        <f t="shared" si="6"/>
        <v>292326.8975962766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ht="14.45" x14ac:dyDescent="0.3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ht="14.45" x14ac:dyDescent="0.3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4.45" x14ac:dyDescent="0.3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32893006.434438925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31752937.15412667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35024012.984769225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16614901.070727542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28253228.48849408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22898312.90128253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19491851.567146208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10390057.721912712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0.85894333024277747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0.72113999376295879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0.57867036585906095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9.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ht="14.45" x14ac:dyDescent="0.3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5.1608897424022096E-2</v>
      </c>
      <c r="I19" s="135"/>
      <c r="J19" s="135"/>
      <c r="K19" s="135"/>
      <c r="L19" s="135"/>
      <c r="M19" s="135"/>
      <c r="N19" s="74"/>
      <c r="O19" s="73"/>
      <c r="P19" s="42"/>
    </row>
    <row r="20" spans="1:16" ht="14.45" x14ac:dyDescent="0.3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5.5266886917390547E-2</v>
      </c>
      <c r="I20" s="135"/>
      <c r="J20" s="135"/>
      <c r="K20" s="135"/>
      <c r="L20" s="135"/>
      <c r="M20" s="135"/>
      <c r="N20" s="74"/>
      <c r="O20" s="73"/>
      <c r="P20" s="42"/>
    </row>
    <row r="21" spans="1:16" ht="14.45" x14ac:dyDescent="0.3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7.5433061520611161E-2</v>
      </c>
      <c r="I21" s="135"/>
      <c r="J21" s="135"/>
      <c r="K21" s="135"/>
      <c r="L21" s="135"/>
      <c r="M21" s="135"/>
      <c r="N21" s="74"/>
      <c r="O21" s="73"/>
      <c r="P21" s="42"/>
    </row>
    <row r="22" spans="1:16" ht="14.45" x14ac:dyDescent="0.3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7.3515005457563315E-2</v>
      </c>
      <c r="I22" s="135"/>
      <c r="J22" s="135"/>
      <c r="K22" s="135"/>
      <c r="L22" s="135"/>
      <c r="M22" s="135"/>
      <c r="N22" s="74"/>
      <c r="O22" s="73"/>
      <c r="P22" s="42"/>
    </row>
    <row r="23" spans="1:16" ht="14.45" x14ac:dyDescent="0.3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0.21628240145041588</v>
      </c>
      <c r="I23" s="135"/>
      <c r="J23" s="135"/>
      <c r="K23" s="135"/>
      <c r="L23" s="135"/>
      <c r="M23" s="135"/>
      <c r="N23" s="74"/>
      <c r="O23" s="73"/>
      <c r="P23" s="42"/>
    </row>
    <row r="24" spans="1:16" ht="14.45" x14ac:dyDescent="0.3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0.10672598007058381</v>
      </c>
      <c r="I24" s="135"/>
      <c r="J24" s="135"/>
      <c r="K24" s="135"/>
      <c r="L24" s="135"/>
      <c r="M24" s="135"/>
      <c r="N24" s="74"/>
      <c r="O24" s="73"/>
      <c r="P24" s="42"/>
    </row>
    <row r="25" spans="1:16" ht="14.45" x14ac:dyDescent="0.3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0.40089202692544534</v>
      </c>
      <c r="I25" s="135"/>
      <c r="J25" s="135"/>
      <c r="K25" s="135"/>
      <c r="L25" s="135"/>
      <c r="M25" s="135"/>
      <c r="N25" s="74"/>
      <c r="O25" s="73"/>
      <c r="P25" s="42"/>
    </row>
    <row r="26" spans="1:1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ht="14.45" x14ac:dyDescent="0.3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ht="14.45" x14ac:dyDescent="0.3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ht="14.45" x14ac:dyDescent="0.3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ht="14.45" x14ac:dyDescent="0.3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ht="14.45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4.45" x14ac:dyDescent="0.3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ht="14.45" x14ac:dyDescent="0.3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ht="14.45" x14ac:dyDescent="0.3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ht="14.45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4.45" x14ac:dyDescent="0.3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0.97972425976603217</v>
      </c>
      <c r="K46" s="177">
        <f>SUMPRODUCT($H19:$H25, K38:K44)</f>
        <v>0.57883223284058682</v>
      </c>
      <c r="L46" s="177">
        <f>SUMPRODUCT($H19:$H25, L38:L44)</f>
        <v>0.47210625277000301</v>
      </c>
      <c r="M46" s="177">
        <f>SUMPRODUCT($H19:$H25, M38:M44)</f>
        <v>0.25582385131958713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0.97972425976603217</v>
      </c>
      <c r="K56" s="180">
        <f>SUMPRODUCT($H19:$H$25, K38:K$44)</f>
        <v>0.57883223284058682</v>
      </c>
      <c r="L56" s="180">
        <f>SUMPRODUCT($H19:$H$25, L38:L$44)</f>
        <v>0.47210625277000301</v>
      </c>
      <c r="M56" s="180">
        <f>SUMPRODUCT($H19:$H$25, M38:M$44)</f>
        <v>0.25582385131958713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0.92811536234201009</v>
      </c>
      <c r="K57" s="177">
        <f>SUMPRODUCT($H20:$H$25, K39:K$44)</f>
        <v>0.52722333541656474</v>
      </c>
      <c r="L57" s="177">
        <f>SUMPRODUCT($H20:$H$25, L39:L$44)</f>
        <v>0.42049735534598087</v>
      </c>
      <c r="M57" s="177">
        <f>SUMPRODUCT($H20:$H$25, M39:M$44)</f>
        <v>0.20421495389556502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0.87284847542461952</v>
      </c>
      <c r="K58" s="177">
        <f>SUMPRODUCT($H21:$H$25, K40:K$44)</f>
        <v>0.47195644849917417</v>
      </c>
      <c r="L58" s="177">
        <f>SUMPRODUCT($H21:$H$25, L40:L$44)</f>
        <v>0.36523046842859036</v>
      </c>
      <c r="M58" s="177">
        <f>SUMPRODUCT($H21:$H$25, M40:M$44)</f>
        <v>0.14894806697817448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0.79741541390400839</v>
      </c>
      <c r="K59" s="177">
        <f>SUMPRODUCT($H22:$H$25, K41:K$44)</f>
        <v>0.39652338697856299</v>
      </c>
      <c r="L59" s="177">
        <f>SUMPRODUCT($H22:$H$25, L41:L$44)</f>
        <v>0.28979740690797917</v>
      </c>
      <c r="M59" s="177">
        <f>SUMPRODUCT($H22:$H$25, M41:M$44)</f>
        <v>7.3515005457563315E-2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0.7239004084464451</v>
      </c>
      <c r="K60" s="193">
        <f>SUMPRODUCT($H23:$H$25, K42:K$44)</f>
        <v>0.3230083815209997</v>
      </c>
      <c r="L60" s="193">
        <f>SUMPRODUCT($H23:$H$25, L42:L$44)</f>
        <v>0.21628240145041588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0.85894333024277747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7.279779200474657E-3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1.06403364476891E-2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2.0275740233967884E-2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0.97972425976603217</v>
      </c>
      <c r="K94" s="180">
        <f t="shared" si="0"/>
        <v>0.96615678451095377</v>
      </c>
      <c r="L94" s="180">
        <f t="shared" si="0"/>
        <v>0.95882111750214971</v>
      </c>
      <c r="M94" s="180">
        <f t="shared" si="0"/>
        <v>0.92656367175380261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0.93539514154248471</v>
      </c>
      <c r="K95" s="177">
        <f t="shared" si="0"/>
        <v>0.89216491624043925</v>
      </c>
      <c r="L95" s="177">
        <f t="shared" si="0"/>
        <v>0.86879118372431152</v>
      </c>
      <c r="M95" s="177">
        <f t="shared" si="0"/>
        <v>0.76600885899904003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0.87284847542461952</v>
      </c>
      <c r="K96" s="177">
        <f t="shared" si="0"/>
        <v>0.78776526053750684</v>
      </c>
      <c r="L96" s="177">
        <f t="shared" si="0"/>
        <v>0.74176243976827338</v>
      </c>
      <c r="M96" s="177">
        <f t="shared" si="0"/>
        <v>0.53947224673558791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0.80805575035169752</v>
      </c>
      <c r="K97" s="177">
        <f t="shared" si="0"/>
        <v>0.67961659955338882</v>
      </c>
      <c r="L97" s="177">
        <f t="shared" si="0"/>
        <v>0.61017207701428944</v>
      </c>
      <c r="M97" s="177">
        <f t="shared" si="0"/>
        <v>0.30480067511772763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0.7239004084464451</v>
      </c>
      <c r="K98" s="193">
        <f t="shared" si="0"/>
        <v>0.53914886137027529</v>
      </c>
      <c r="L98" s="193">
        <f t="shared" si="0"/>
        <v>0.43925733378448639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0.97972425976603217</v>
      </c>
      <c r="K105" s="153">
        <f t="shared" si="1"/>
        <v>0.96615678451095377</v>
      </c>
      <c r="L105" s="153">
        <f t="shared" si="1"/>
        <v>0.95882111750214971</v>
      </c>
      <c r="M105" s="153">
        <f t="shared" si="1"/>
        <v>0.92656367175380261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0.93539514154248471</v>
      </c>
      <c r="K106" s="154">
        <f t="shared" si="1"/>
        <v>0.89216491624043925</v>
      </c>
      <c r="L106" s="154">
        <f t="shared" si="1"/>
        <v>0.86879118372431152</v>
      </c>
      <c r="M106" s="154">
        <f t="shared" si="1"/>
        <v>0.76600885899904003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0.87284847542461952</v>
      </c>
      <c r="K107" s="154">
        <f t="shared" si="1"/>
        <v>0.78776526053750684</v>
      </c>
      <c r="L107" s="154">
        <f t="shared" si="1"/>
        <v>0.74176243976827338</v>
      </c>
      <c r="M107" s="154">
        <f t="shared" si="1"/>
        <v>0.53947224673558791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0.80805575035169752</v>
      </c>
      <c r="K108" s="154">
        <f t="shared" si="1"/>
        <v>0.67961659955338882</v>
      </c>
      <c r="L108" s="154">
        <f t="shared" si="1"/>
        <v>0.61017207701428944</v>
      </c>
      <c r="M108" s="154">
        <f t="shared" si="1"/>
        <v>0.30480067511772763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0.7239004084464451</v>
      </c>
      <c r="K109" s="192">
        <f t="shared" si="1"/>
        <v>0.53914886137027529</v>
      </c>
      <c r="L109" s="192">
        <f t="shared" si="1"/>
        <v>0.43925733378448639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3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0.2129165542578407</v>
      </c>
      <c r="I18" s="74"/>
      <c r="J18" s="73"/>
      <c r="K18" s="42"/>
    </row>
    <row r="19" spans="1:11" x14ac:dyDescent="0.3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0.19543981478378719</v>
      </c>
      <c r="I19" s="74"/>
      <c r="J19" s="73"/>
      <c r="K19" s="42"/>
    </row>
    <row r="20" spans="1:11" x14ac:dyDescent="0.3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0.1100517190648375</v>
      </c>
      <c r="I20" s="74"/>
      <c r="J20" s="73"/>
      <c r="K20" s="42"/>
    </row>
    <row r="21" spans="1:11" x14ac:dyDescent="0.3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0.22231120364665119</v>
      </c>
      <c r="I21" s="74"/>
      <c r="J21" s="73"/>
      <c r="K21" s="42"/>
    </row>
    <row r="22" spans="1:11" x14ac:dyDescent="0.3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0.88008786894454061</v>
      </c>
      <c r="I27" s="74"/>
      <c r="J27" s="73"/>
      <c r="K27" s="42"/>
    </row>
    <row r="28" spans="1:11" x14ac:dyDescent="0.3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3.2715506799848595E-2</v>
      </c>
      <c r="I28" s="74"/>
      <c r="J28" s="73"/>
      <c r="K28" s="42"/>
    </row>
    <row r="29" spans="1:11" x14ac:dyDescent="0.3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0.72113999376295879</v>
      </c>
      <c r="I30" s="74"/>
      <c r="J30" s="73"/>
      <c r="K30" s="42"/>
    </row>
    <row r="31" spans="1:11" x14ac:dyDescent="0.3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0.57867036585906095</v>
      </c>
      <c r="I31" s="74"/>
      <c r="J31" s="73"/>
      <c r="K31" s="42"/>
    </row>
    <row r="32" spans="1:11" x14ac:dyDescent="0.3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0.4046564013041794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0.59962580481375904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0.3232848724532098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0.16864427059823323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ht="14.45" x14ac:dyDescent="0.3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ht="14.45" x14ac:dyDescent="0.3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4.45" x14ac:dyDescent="0.3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ht="14.45" x14ac:dyDescent="0.3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ht="14.45" x14ac:dyDescent="0.3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ht="14.45" x14ac:dyDescent="0.3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ht="14.45" x14ac:dyDescent="0.3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ht="14.45" x14ac:dyDescent="0.3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ht="14.45" x14ac:dyDescent="0.3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0.4046564013041794</v>
      </c>
      <c r="I20" s="74"/>
      <c r="J20" s="73"/>
      <c r="K20" s="42"/>
    </row>
    <row r="21" spans="1:11" ht="14.45" x14ac:dyDescent="0.3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0.59962580481375904</v>
      </c>
      <c r="I21" s="74"/>
      <c r="J21" s="73"/>
      <c r="K21" s="42"/>
    </row>
    <row r="22" spans="1:11" ht="14.45" x14ac:dyDescent="0.3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0.3232848724532098</v>
      </c>
      <c r="I22" s="74"/>
      <c r="J22" s="73"/>
      <c r="K22" s="42"/>
    </row>
    <row r="23" spans="1:11" ht="14.45" x14ac:dyDescent="0.3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0.16864427059823323</v>
      </c>
      <c r="I23" s="74"/>
      <c r="J23" s="73"/>
      <c r="K23" s="42"/>
    </row>
    <row r="24" spans="1:11" ht="14.45" x14ac:dyDescent="0.3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ht="14.45" x14ac:dyDescent="0.3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ht="14.45" x14ac:dyDescent="0.3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ht="14.45" x14ac:dyDescent="0.3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ht="14.45" x14ac:dyDescent="0.3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ht="14.45" x14ac:dyDescent="0.3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ht="14.45" x14ac:dyDescent="0.3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0.97972425976603217</v>
      </c>
      <c r="I31" s="74"/>
      <c r="J31" s="73"/>
      <c r="K31" s="42"/>
    </row>
    <row r="32" spans="1:11" ht="14.45" x14ac:dyDescent="0.3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0.96615678451095377</v>
      </c>
      <c r="I32" s="74"/>
      <c r="J32" s="73"/>
      <c r="K32" s="42"/>
    </row>
    <row r="33" spans="1:11" ht="14.45" x14ac:dyDescent="0.3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0.95882111750214971</v>
      </c>
      <c r="I33" s="74"/>
      <c r="J33" s="73"/>
      <c r="K33" s="42"/>
    </row>
    <row r="34" spans="1:11" ht="14.45" x14ac:dyDescent="0.3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0.92656367175380261</v>
      </c>
      <c r="I34" s="74"/>
      <c r="J34" s="73"/>
      <c r="K34" s="42"/>
    </row>
    <row r="35" spans="1:11" ht="14.45" x14ac:dyDescent="0.3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ht="14.45" x14ac:dyDescent="0.3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ht="14.45" x14ac:dyDescent="0.3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0.93539514154248471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0.89216491624043925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0.86879118372431152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0.76600885899904003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0.87284847542461952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0.78776526053750684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0.74176243976827338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0.53947224673558791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0.80805575035169752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0.67961659955338882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0.61017207701428944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0.30480067511772763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0.7239004084464451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0.53914886137027529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0.43925733378448639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ht="14.45" x14ac:dyDescent="0.3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14.45" x14ac:dyDescent="0.35">
      <c r="A2" s="70" t="str">
        <f>Cover!D21&amp;" - "&amp;Cover!D23</f>
        <v>Northern Powergrid (Northeast) - v0.1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ht="14.45" x14ac:dyDescent="0.3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ht="14.45" x14ac:dyDescent="0.3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ht="14.45" x14ac:dyDescent="0.3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ht="14.45" x14ac:dyDescent="0.3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ht="14.45" x14ac:dyDescent="0.3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44522</v>
      </c>
      <c r="I7" s="75"/>
      <c r="J7" s="75"/>
      <c r="K7" s="75"/>
      <c r="L7" s="75"/>
      <c r="M7" s="42"/>
    </row>
    <row r="8" spans="1:13" ht="14.45" x14ac:dyDescent="0.3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ht="14.45" x14ac:dyDescent="0.3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ht="14.45" x14ac:dyDescent="0.3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ht="14.45" x14ac:dyDescent="0.3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ht="14.45" x14ac:dyDescent="0.3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ht="14.45" x14ac:dyDescent="0.3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Attachment A_Charging Methodologies Pre-Release_01042023 (shared 15/11/2021)</v>
      </c>
      <c r="I13" s="78"/>
      <c r="J13" s="78"/>
      <c r="K13" s="75"/>
      <c r="L13" s="75"/>
      <c r="M13" s="42"/>
    </row>
    <row r="14" spans="1:13" s="1" customFormat="1" ht="14.45" x14ac:dyDescent="0.3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ht="14.45" x14ac:dyDescent="0.3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ht="14.45" x14ac:dyDescent="0.3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ht="14.45" x14ac:dyDescent="0.3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ht="14.45" x14ac:dyDescent="0.3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ht="14.45" x14ac:dyDescent="0.3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29.1" x14ac:dyDescent="0.3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29.1" x14ac:dyDescent="0.3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29.1" x14ac:dyDescent="0.3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3.5" x14ac:dyDescent="0.3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57.95" x14ac:dyDescent="0.3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758</v>
      </c>
      <c r="J24" s="222" t="s">
        <v>727</v>
      </c>
      <c r="K24" s="222" t="s">
        <v>564</v>
      </c>
      <c r="L24" s="222" t="s">
        <v>755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751</v>
      </c>
      <c r="H25" s="22">
        <v>4</v>
      </c>
      <c r="I25" s="18" t="s">
        <v>765</v>
      </c>
      <c r="J25" s="222" t="s">
        <v>727</v>
      </c>
      <c r="K25" s="222" t="s">
        <v>564</v>
      </c>
      <c r="L25" s="222" t="s">
        <v>766</v>
      </c>
      <c r="M25" s="42"/>
    </row>
    <row r="26" spans="1:13" ht="60" x14ac:dyDescent="0.25">
      <c r="A26" s="75"/>
      <c r="B26" s="75"/>
      <c r="C26" s="75"/>
      <c r="D26" s="75"/>
      <c r="E26" s="75"/>
      <c r="F26" s="18">
        <v>44522</v>
      </c>
      <c r="G26" s="18" t="s">
        <v>751</v>
      </c>
      <c r="H26" s="22">
        <v>4</v>
      </c>
      <c r="I26" s="18" t="s">
        <v>767</v>
      </c>
      <c r="J26" s="222" t="s">
        <v>727</v>
      </c>
      <c r="K26" s="222" t="s">
        <v>564</v>
      </c>
      <c r="L26" s="222" t="s">
        <v>768</v>
      </c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3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5">
      <c r="A2" s="94" t="str">
        <f>Cover!D21&amp;" - "&amp;Cover!D23</f>
        <v>Northern Powergrid (Northeast) - v0.1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5">
      <c r="A3" s="71" t="str">
        <f>Cover!D2&amp;" - "&amp;Cover!D8&amp;" v"&amp;Cover!D10&amp;" - "&amp;Cover!D19</f>
        <v>PCDM charging model - Release for charge setting v4 - 2023/24</v>
      </c>
      <c r="B3" s="95"/>
      <c r="C3" s="95"/>
      <c r="D3" s="95"/>
      <c r="E3" s="95"/>
      <c r="F3" s="95"/>
      <c r="G3" s="95"/>
      <c r="H3" s="95"/>
      <c r="I3" s="95"/>
    </row>
    <row r="4" spans="1:9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ht="14.45" x14ac:dyDescent="0.3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ht="14.45" x14ac:dyDescent="0.35">
      <c r="A2" s="70" t="str">
        <f>Cover!D21&amp;" - "&amp;Cover!D23</f>
        <v>Northern Powergrid (Northeast) - v0.1</v>
      </c>
      <c r="B2" s="70"/>
      <c r="C2" s="70"/>
      <c r="D2" s="70"/>
      <c r="E2" s="70"/>
      <c r="F2" s="70"/>
      <c r="G2" s="70"/>
      <c r="H2" s="70"/>
    </row>
    <row r="3" spans="1:8" s="4" customFormat="1" ht="14.45" x14ac:dyDescent="0.3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</row>
    <row r="5" spans="1:8" ht="14.45" x14ac:dyDescent="0.35">
      <c r="B5" s="2" t="s">
        <v>7</v>
      </c>
      <c r="C5" s="2"/>
      <c r="D5" s="2"/>
      <c r="E5" s="2"/>
      <c r="F5" s="2"/>
      <c r="G5" s="2"/>
    </row>
    <row r="7" spans="1:8" ht="14.45" x14ac:dyDescent="0.35">
      <c r="C7" s="5" t="s">
        <v>674</v>
      </c>
    </row>
    <row r="8" spans="1:8" ht="14.45" x14ac:dyDescent="0.35">
      <c r="C8" s="5" t="s">
        <v>675</v>
      </c>
    </row>
    <row r="10" spans="1:8" ht="14.45" x14ac:dyDescent="0.35">
      <c r="B10" s="2" t="s">
        <v>667</v>
      </c>
      <c r="C10" s="2"/>
      <c r="D10" s="2"/>
      <c r="E10" s="2"/>
      <c r="F10" s="2"/>
      <c r="G10" s="2"/>
    </row>
    <row r="12" spans="1:8" ht="14.45" x14ac:dyDescent="0.35">
      <c r="C12" s="5" t="s">
        <v>484</v>
      </c>
    </row>
    <row r="14" spans="1:8" thickBot="1" x14ac:dyDescent="0.4">
      <c r="F14" s="6" t="s">
        <v>342</v>
      </c>
      <c r="G14" s="15" t="s">
        <v>343</v>
      </c>
    </row>
    <row r="15" spans="1:8" ht="15.6" thickTop="1" thickBot="1" x14ac:dyDescent="0.4">
      <c r="F15" s="8" t="s">
        <v>306</v>
      </c>
    </row>
    <row r="16" spans="1:8" thickTop="1" x14ac:dyDescent="0.35">
      <c r="F16" s="8" t="s">
        <v>307</v>
      </c>
      <c r="G16" s="7" t="str">
        <f>'Version control'!$B$5</f>
        <v>Model version</v>
      </c>
    </row>
    <row r="17" spans="6:7" ht="14.45" x14ac:dyDescent="0.35">
      <c r="F17" s="9" t="s">
        <v>483</v>
      </c>
      <c r="G17" s="7" t="str">
        <f>'Version control'!$B$17</f>
        <v>Version log</v>
      </c>
    </row>
    <row r="18" spans="6:7" ht="14.45" x14ac:dyDescent="0.35">
      <c r="F18" s="9" t="s">
        <v>483</v>
      </c>
      <c r="G18" s="7" t="str">
        <f>'Version control'!$B$31</f>
        <v>Model checks</v>
      </c>
    </row>
    <row r="19" spans="6:7" thickBot="1" x14ac:dyDescent="0.4">
      <c r="F19" s="9" t="s">
        <v>483</v>
      </c>
      <c r="G19" s="7" t="str">
        <f>'Version control'!$B$44</f>
        <v>Version log lists</v>
      </c>
    </row>
    <row r="20" spans="6:7" ht="15.6" thickTop="1" thickBot="1" x14ac:dyDescent="0.4">
      <c r="F20" s="8" t="s">
        <v>308</v>
      </c>
      <c r="G20" s="7" t="str">
        <f>'Model map'!$B$5</f>
        <v>Map</v>
      </c>
    </row>
    <row r="21" spans="6:7" thickTop="1" x14ac:dyDescent="0.35">
      <c r="F21" s="14" t="s">
        <v>309</v>
      </c>
      <c r="G21" s="7" t="str">
        <f>'Fixed inputs'!$B$11</f>
        <v>Universal values</v>
      </c>
    </row>
    <row r="22" spans="6:7" thickBot="1" x14ac:dyDescent="0.4">
      <c r="F22" s="16" t="s">
        <v>483</v>
      </c>
      <c r="G22" s="7" t="str">
        <f>'Fixed inputs'!$B$19</f>
        <v>Inputs from DCUSA text</v>
      </c>
    </row>
    <row r="23" spans="6:7" thickTop="1" x14ac:dyDescent="0.35">
      <c r="F23" s="14" t="s">
        <v>310</v>
      </c>
      <c r="G23" s="7" t="str">
        <f>'DNO inputs'!$B$11</f>
        <v>Nominated Calculation Agent inputs</v>
      </c>
    </row>
    <row r="24" spans="6:7" ht="14.45" x14ac:dyDescent="0.35">
      <c r="F24" s="16" t="s">
        <v>483</v>
      </c>
      <c r="G24" s="7" t="str">
        <f>'DNO inputs'!$B$28</f>
        <v>Inputs from other charging models</v>
      </c>
    </row>
    <row r="25" spans="6:7" thickBot="1" x14ac:dyDescent="0.4">
      <c r="F25" s="16" t="s">
        <v>483</v>
      </c>
      <c r="G25" s="7" t="str">
        <f>'DNO inputs'!$B$51</f>
        <v>Other DNO-specific inputs</v>
      </c>
    </row>
    <row r="26" spans="6:7" thickTop="1" x14ac:dyDescent="0.35">
      <c r="F26" s="12" t="s">
        <v>22</v>
      </c>
      <c r="G26" s="7" t="str">
        <f>MEAV!$B$13</f>
        <v>MEAV</v>
      </c>
    </row>
    <row r="27" spans="6:7" thickBot="1" x14ac:dyDescent="0.4">
      <c r="F27" s="13" t="s">
        <v>483</v>
      </c>
      <c r="G27" s="7" t="str">
        <f>MEAV!$B$99</f>
        <v>Adjusted MEAV</v>
      </c>
    </row>
    <row r="28" spans="6:7" thickTop="1" x14ac:dyDescent="0.35">
      <c r="F28" s="12" t="s">
        <v>23</v>
      </c>
      <c r="G28" s="7" t="str">
        <f>Expenditure!$B$12</f>
        <v>Expenditure allocated based on RRP</v>
      </c>
    </row>
    <row r="29" spans="6:7" ht="14.45" x14ac:dyDescent="0.35">
      <c r="F29" s="13" t="s">
        <v>483</v>
      </c>
      <c r="G29" s="7" t="str">
        <f>Expenditure!$B$53</f>
        <v>Expenditure allocated based on MEAV</v>
      </c>
    </row>
    <row r="30" spans="6:7" ht="14.45" x14ac:dyDescent="0.35">
      <c r="F30" s="13" t="s">
        <v>483</v>
      </c>
      <c r="G30" s="7" t="str">
        <f>Expenditure!$B$103</f>
        <v>Allocation to LV Services</v>
      </c>
    </row>
    <row r="31" spans="6:7" thickBot="1" x14ac:dyDescent="0.4">
      <c r="F31" s="13" t="s">
        <v>483</v>
      </c>
      <c r="G31" s="7" t="str">
        <f>Expenditure!$B$121</f>
        <v>Total expenditure allocated</v>
      </c>
    </row>
    <row r="32" spans="6:7" ht="15.6" thickTop="1" thickBot="1" x14ac:dyDescent="0.4">
      <c r="F32" s="12" t="s">
        <v>311</v>
      </c>
      <c r="G32" s="7" t="str">
        <f>Expensed!$B$13</f>
        <v>Expensed proportions</v>
      </c>
    </row>
    <row r="33" spans="2:7" ht="15.6" thickTop="1" thickBot="1" x14ac:dyDescent="0.4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ht="14.45" x14ac:dyDescent="0.3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ht="14.45" x14ac:dyDescent="0.3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ht="14.45" x14ac:dyDescent="0.3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ht="14.45" x14ac:dyDescent="0.3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ht="14.45" x14ac:dyDescent="0.3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ht="14.45" x14ac:dyDescent="0.3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ht="14.45" x14ac:dyDescent="0.3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ht="14.45" x14ac:dyDescent="0.3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ht="14.45" x14ac:dyDescent="0.3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ht="14.45" x14ac:dyDescent="0.3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ht="14.45" x14ac:dyDescent="0.3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ht="14.45" x14ac:dyDescent="0.3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ht="14.45" x14ac:dyDescent="0.3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ht="14.45" x14ac:dyDescent="0.3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ht="14.45" x14ac:dyDescent="0.3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ht="14.45" x14ac:dyDescent="0.3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ht="14.45" x14ac:dyDescent="0.3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ht="14.45" x14ac:dyDescent="0.3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ht="14.45" x14ac:dyDescent="0.3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ht="14.45" x14ac:dyDescent="0.3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ht="14.45" x14ac:dyDescent="0.3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ht="14.45" x14ac:dyDescent="0.3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764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762</v>
      </c>
      <c r="G407" s="17" t="s">
        <v>763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 activeCell="H19" sqref="H1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ht="14.45" x14ac:dyDescent="0.3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3.2715506799848595E-2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ht="14.45" x14ac:dyDescent="0.3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ht="14.45" x14ac:dyDescent="0.3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ht="14.45" x14ac:dyDescent="0.3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ht="14.45" x14ac:dyDescent="0.3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ht="14.45" x14ac:dyDescent="0.3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ht="14.45" x14ac:dyDescent="0.3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0.88008786894454061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ht="14.45" x14ac:dyDescent="0.3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ht="14.45" x14ac:dyDescent="0.3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ht="14.45" x14ac:dyDescent="0.3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ht="14.45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4.45" x14ac:dyDescent="0.3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ht="14.45" x14ac:dyDescent="0.3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ht="14.45" x14ac:dyDescent="0.3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ht="14.45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4.45" x14ac:dyDescent="0.3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248346249.22538149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109913567.27934448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491075367.7697162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199608964.983459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125666163.54473063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2564.6932808762817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154443.4835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73881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2215.6937900145213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3922.5113724006656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9943.389729985478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1426435.6500000001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1581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2359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5832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9447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16239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5256.3909715199998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7.4320000000000004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5087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8.4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63676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64455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6717.7341742693161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1533.6935269704331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564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6731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53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4367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5707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6942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517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1241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113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575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977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6057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8864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8491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7078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1663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330.39199999999994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26.745000000000001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375.05500000000001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634.36099999999999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4056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164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5844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1950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235.97403676948835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180.24196323051169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73.972000000000008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84.476963230511672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367.62103676948828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256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12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20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4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124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379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1058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147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169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197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353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598.01499999999999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129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1239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2478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23.527000000000005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60.755000000000003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5.8369999999999997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80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379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79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186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365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803.35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1023.3505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28282.769999999997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1015.8699999999998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2260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159241.85999999999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1572.9599999999996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9379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9717.9999999999982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11977.999999999998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5243.1999999999989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35255.999999999993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35595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2263.9041499999998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2263.9041499999998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83055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83055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9478.4399999999987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12459.831999999997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10170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15255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9478.4399999999987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13560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11412.999999999998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16425.905999999999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5235.2899999999991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13132.181999999999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5666.9499999999989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13934.255999999998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101700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101700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101700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2498.12687185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2498.12687185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299450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339000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186450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186450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395500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429400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151420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7910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773993.49999999988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621500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915300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15899999.999999996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37500000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4199999.9999999991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17500000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4800000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4000000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2600000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10799999.999999998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2600000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1200000.0000000002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700000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3000000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6399999.9999999981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2600000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1000000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900000.00000000012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5900000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1700000.0000000002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4100000.0000000005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22099999.999999996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2400000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13400000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499999.99999999889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300000.00000000006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3199999.9999999995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33100000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14100000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900000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-3699999.9999999544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11000000</v>
      </c>
      <c r="K286" s="37">
        <v>6199999.9999999991</v>
      </c>
      <c r="L286" s="37">
        <v>11300000</v>
      </c>
      <c r="M286" s="37">
        <v>9000000.0000000019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9899999.9999999981</v>
      </c>
      <c r="K288" s="37">
        <v>500000</v>
      </c>
      <c r="L288" s="37">
        <v>4400000</v>
      </c>
      <c r="M288" s="37">
        <v>1600000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500000</v>
      </c>
      <c r="K289" s="37">
        <v>1700000</v>
      </c>
      <c r="L289" s="37">
        <v>200000</v>
      </c>
      <c r="M289" s="37">
        <v>2000000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3100000</v>
      </c>
      <c r="K290" s="37">
        <v>0</v>
      </c>
      <c r="L290" s="37">
        <v>1900000</v>
      </c>
      <c r="M290" s="37">
        <v>300000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2097795.2788739572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3704076.4857794475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14622655.718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131123358.14493619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61909550.484972529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141503564.51721618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165103515.04249856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94263818.13901563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0.24559695400706771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253469463.34865454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258000000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273335500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186776200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565082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7581974.9255074672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2243.4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3311.5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11379.3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891.2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ht="14.45" x14ac:dyDescent="0.3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ht="14.45" x14ac:dyDescent="0.3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ht="14.45" x14ac:dyDescent="0.3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ht="14.45" x14ac:dyDescent="0.3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ht="14.45" x14ac:dyDescent="0.3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ht="14.45" x14ac:dyDescent="0.3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ht="14.45" x14ac:dyDescent="0.3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ht="14.45" x14ac:dyDescent="0.3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ht="14.45" x14ac:dyDescent="0.3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2564.6932808762817</v>
      </c>
      <c r="K20" s="152">
        <f>'DNO inputs'!H62</f>
        <v>154443.4835</v>
      </c>
      <c r="L20" s="152">
        <f>'DNO inputs'!H63</f>
        <v>73881</v>
      </c>
      <c r="M20" s="152">
        <f>'DNO inputs'!H64</f>
        <v>2215.6937900145213</v>
      </c>
      <c r="N20" s="152">
        <f>'DNO inputs'!H65</f>
        <v>3922.5113724006656</v>
      </c>
      <c r="O20" s="152">
        <f>'DNO inputs'!H66</f>
        <v>9943.389729985478</v>
      </c>
      <c r="P20" s="152">
        <f>'DNO inputs'!H67</f>
        <v>1426435.6500000001</v>
      </c>
      <c r="Q20" s="152">
        <f>'DNO inputs'!H68</f>
        <v>1581</v>
      </c>
      <c r="R20" s="152">
        <f>'DNO inputs'!H69</f>
        <v>2359</v>
      </c>
      <c r="S20" s="152">
        <f>'DNO inputs'!H70</f>
        <v>5832</v>
      </c>
      <c r="T20" s="152">
        <f>'DNO inputs'!H71</f>
        <v>9447</v>
      </c>
      <c r="U20" s="152">
        <f>'DNO inputs'!H72</f>
        <v>16239</v>
      </c>
      <c r="V20" s="152">
        <f>'DNO inputs'!H73</f>
        <v>0</v>
      </c>
      <c r="W20" s="152">
        <f>'DNO inputs'!H74</f>
        <v>5256.3909715199998</v>
      </c>
      <c r="X20" s="152">
        <f>'DNO inputs'!H75</f>
        <v>7.4320000000000004</v>
      </c>
      <c r="Y20" s="152">
        <f>'DNO inputs'!H76</f>
        <v>5087</v>
      </c>
      <c r="Z20" s="152">
        <f>'DNO inputs'!H77</f>
        <v>8.4</v>
      </c>
      <c r="AA20" s="152">
        <f>'DNO inputs'!H78</f>
        <v>63676</v>
      </c>
      <c r="AB20" s="152">
        <f>'DNO inputs'!H79</f>
        <v>64455</v>
      </c>
      <c r="AC20" s="152">
        <f>'DNO inputs'!H80</f>
        <v>6717.7341742693161</v>
      </c>
      <c r="AD20" s="152">
        <f>'DNO inputs'!H81</f>
        <v>1533.6935269704331</v>
      </c>
      <c r="AE20" s="152">
        <f>'DNO inputs'!H82</f>
        <v>0</v>
      </c>
      <c r="AF20" s="152">
        <f>'DNO inputs'!H83</f>
        <v>564</v>
      </c>
      <c r="AG20" s="152">
        <f>'DNO inputs'!H84</f>
        <v>6731</v>
      </c>
      <c r="AH20" s="152">
        <f>'DNO inputs'!H85</f>
        <v>53</v>
      </c>
      <c r="AI20" s="152">
        <f>'DNO inputs'!H86</f>
        <v>4367</v>
      </c>
      <c r="AJ20" s="152">
        <f>'DNO inputs'!H87</f>
        <v>5707</v>
      </c>
      <c r="AK20" s="152">
        <f>'DNO inputs'!H88</f>
        <v>6942</v>
      </c>
      <c r="AL20" s="152">
        <f>'DNO inputs'!H89</f>
        <v>0</v>
      </c>
      <c r="AM20" s="152">
        <f>'DNO inputs'!H90</f>
        <v>517</v>
      </c>
      <c r="AN20" s="152">
        <f>'DNO inputs'!H91</f>
        <v>1241</v>
      </c>
      <c r="AO20" s="152">
        <f>'DNO inputs'!H92</f>
        <v>113</v>
      </c>
      <c r="AP20" s="152">
        <f>'DNO inputs'!H93</f>
        <v>575</v>
      </c>
      <c r="AQ20" s="152">
        <f>'DNO inputs'!H94</f>
        <v>977</v>
      </c>
      <c r="AR20" s="152">
        <f>'DNO inputs'!H95</f>
        <v>6057</v>
      </c>
      <c r="AS20" s="152">
        <f>'DNO inputs'!H96</f>
        <v>0</v>
      </c>
      <c r="AT20" s="152">
        <f>'DNO inputs'!H97</f>
        <v>8864</v>
      </c>
      <c r="AU20" s="152">
        <f>'DNO inputs'!H98</f>
        <v>8491</v>
      </c>
      <c r="AV20" s="152">
        <f>'DNO inputs'!H99</f>
        <v>7078</v>
      </c>
      <c r="AW20" s="152">
        <f>'DNO inputs'!H100</f>
        <v>1663</v>
      </c>
      <c r="AX20" s="152">
        <f>'DNO inputs'!H101</f>
        <v>330.39199999999994</v>
      </c>
      <c r="AY20" s="152">
        <f>'DNO inputs'!H102</f>
        <v>26.745000000000001</v>
      </c>
      <c r="AZ20" s="152">
        <f>'DNO inputs'!H103</f>
        <v>375.05500000000001</v>
      </c>
      <c r="BA20" s="152">
        <f>'DNO inputs'!H104</f>
        <v>634.36099999999999</v>
      </c>
      <c r="BB20" s="152">
        <f>'DNO inputs'!H105</f>
        <v>4056</v>
      </c>
      <c r="BC20" s="152">
        <f>'DNO inputs'!H106</f>
        <v>164</v>
      </c>
      <c r="BD20" s="152">
        <f>'DNO inputs'!H107</f>
        <v>5844</v>
      </c>
      <c r="BE20" s="152">
        <f>'DNO inputs'!H108</f>
        <v>1950</v>
      </c>
      <c r="BF20" s="152">
        <f>'DNO inputs'!H109</f>
        <v>235.97403676948835</v>
      </c>
      <c r="BG20" s="152">
        <f>'DNO inputs'!H110</f>
        <v>180.24196323051169</v>
      </c>
      <c r="BH20" s="152">
        <f>'DNO inputs'!H111</f>
        <v>73.972000000000008</v>
      </c>
      <c r="BI20" s="152">
        <f>'DNO inputs'!H112</f>
        <v>84.476963230511672</v>
      </c>
      <c r="BJ20" s="152">
        <f>'DNO inputs'!H113</f>
        <v>367.62103676948828</v>
      </c>
      <c r="BK20" s="152">
        <f>'DNO inputs'!H114</f>
        <v>0</v>
      </c>
      <c r="BL20" s="152">
        <f>'DNO inputs'!H115</f>
        <v>0</v>
      </c>
      <c r="BM20" s="152">
        <f>'DNO inputs'!H116</f>
        <v>256</v>
      </c>
      <c r="BN20" s="152">
        <f>'DNO inputs'!H117</f>
        <v>12</v>
      </c>
      <c r="BO20" s="152">
        <f>'DNO inputs'!H118</f>
        <v>20</v>
      </c>
      <c r="BP20" s="152">
        <f>'DNO inputs'!H119</f>
        <v>4</v>
      </c>
      <c r="BQ20" s="152">
        <f>'DNO inputs'!H120</f>
        <v>0</v>
      </c>
      <c r="BR20" s="152">
        <f>'DNO inputs'!H121</f>
        <v>124</v>
      </c>
      <c r="BS20" s="152">
        <f>'DNO inputs'!H122</f>
        <v>379</v>
      </c>
      <c r="BT20" s="152">
        <f>'DNO inputs'!H123</f>
        <v>1058</v>
      </c>
      <c r="BU20" s="152">
        <f>'DNO inputs'!H124</f>
        <v>13</v>
      </c>
      <c r="BV20" s="152">
        <f>'DNO inputs'!H125</f>
        <v>147</v>
      </c>
      <c r="BW20" s="152">
        <f>'DNO inputs'!H126</f>
        <v>169</v>
      </c>
      <c r="BX20" s="152">
        <f>'DNO inputs'!H127</f>
        <v>197</v>
      </c>
      <c r="BY20" s="152">
        <f>'DNO inputs'!H128</f>
        <v>353</v>
      </c>
      <c r="BZ20" s="152">
        <f>'DNO inputs'!H129</f>
        <v>8</v>
      </c>
      <c r="CA20" s="152">
        <f>'DNO inputs'!H130</f>
        <v>598.01499999999999</v>
      </c>
      <c r="CB20" s="152">
        <f>'DNO inputs'!H131</f>
        <v>129</v>
      </c>
      <c r="CC20" s="152">
        <f>'DNO inputs'!H132</f>
        <v>1239</v>
      </c>
      <c r="CD20" s="152">
        <f>'DNO inputs'!H133</f>
        <v>2478</v>
      </c>
      <c r="CE20" s="152">
        <f>'DNO inputs'!H134</f>
        <v>23.527000000000005</v>
      </c>
      <c r="CF20" s="152">
        <f>'DNO inputs'!H135</f>
        <v>60.755000000000003</v>
      </c>
      <c r="CG20" s="152">
        <f>'DNO inputs'!H136</f>
        <v>5.8369999999999997</v>
      </c>
      <c r="CH20" s="152">
        <f>'DNO inputs'!H137</f>
        <v>0</v>
      </c>
      <c r="CI20" s="152">
        <f>'DNO inputs'!H138</f>
        <v>80</v>
      </c>
      <c r="CJ20" s="152">
        <f>'DNO inputs'!H139</f>
        <v>379</v>
      </c>
      <c r="CK20" s="152">
        <f>'DNO inputs'!H140</f>
        <v>79</v>
      </c>
      <c r="CL20" s="152">
        <f>'DNO inputs'!H141</f>
        <v>186</v>
      </c>
      <c r="CM20" s="152">
        <f>'DNO inputs'!H142</f>
        <v>0</v>
      </c>
      <c r="CN20" s="152">
        <f>'DNO inputs'!H143</f>
        <v>365</v>
      </c>
      <c r="CO20" s="152">
        <f>'DNO inputs'!H144</f>
        <v>803.35</v>
      </c>
      <c r="CP20" s="152">
        <f>'DNO inputs'!H145</f>
        <v>1023.3505</v>
      </c>
      <c r="CQ20" s="74"/>
      <c r="CR20" s="73"/>
      <c r="CS20" s="42"/>
    </row>
    <row r="21" spans="1:97" ht="14.45" x14ac:dyDescent="0.3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28282.769999999997</v>
      </c>
      <c r="K21" s="152">
        <f>'DNO inputs'!H153</f>
        <v>1015.8699999999998</v>
      </c>
      <c r="L21" s="152">
        <f>'DNO inputs'!H154</f>
        <v>2260</v>
      </c>
      <c r="M21" s="152">
        <f>'DNO inputs'!H155</f>
        <v>0</v>
      </c>
      <c r="N21" s="152">
        <f>'DNO inputs'!H156</f>
        <v>159241.85999999999</v>
      </c>
      <c r="O21" s="152">
        <f>'DNO inputs'!H157</f>
        <v>0</v>
      </c>
      <c r="P21" s="152">
        <f>'DNO inputs'!H158</f>
        <v>1572.9599999999996</v>
      </c>
      <c r="Q21" s="152">
        <f>'DNO inputs'!H159</f>
        <v>9379</v>
      </c>
      <c r="R21" s="152">
        <f>'DNO inputs'!H160</f>
        <v>9717.9999999999982</v>
      </c>
      <c r="S21" s="152">
        <f>'DNO inputs'!H161</f>
        <v>11977.999999999998</v>
      </c>
      <c r="T21" s="152">
        <f>'DNO inputs'!H162</f>
        <v>5243.1999999999989</v>
      </c>
      <c r="U21" s="152">
        <f>'DNO inputs'!H163</f>
        <v>0</v>
      </c>
      <c r="V21" s="152">
        <f>'DNO inputs'!H164</f>
        <v>0</v>
      </c>
      <c r="W21" s="152">
        <f>'DNO inputs'!H165</f>
        <v>35255.999999999993</v>
      </c>
      <c r="X21" s="152">
        <f>'DNO inputs'!H166</f>
        <v>0</v>
      </c>
      <c r="Y21" s="152">
        <f>'DNO inputs'!H167</f>
        <v>35595</v>
      </c>
      <c r="Z21" s="152">
        <f>'DNO inputs'!H168</f>
        <v>0</v>
      </c>
      <c r="AA21" s="152">
        <f>'DNO inputs'!H169</f>
        <v>2263.9041499999998</v>
      </c>
      <c r="AB21" s="152">
        <f>'DNO inputs'!H170</f>
        <v>2263.9041499999998</v>
      </c>
      <c r="AC21" s="152">
        <f>'DNO inputs'!H171</f>
        <v>83055</v>
      </c>
      <c r="AD21" s="152">
        <f>'DNO inputs'!H172</f>
        <v>83055</v>
      </c>
      <c r="AE21" s="152">
        <f>'DNO inputs'!H173</f>
        <v>0</v>
      </c>
      <c r="AF21" s="152">
        <f>'DNO inputs'!H174</f>
        <v>9478.4399999999987</v>
      </c>
      <c r="AG21" s="152">
        <f>'DNO inputs'!H175</f>
        <v>12459.831999999997</v>
      </c>
      <c r="AH21" s="152">
        <f>'DNO inputs'!H176</f>
        <v>0</v>
      </c>
      <c r="AI21" s="152">
        <f>'DNO inputs'!H177</f>
        <v>10170</v>
      </c>
      <c r="AJ21" s="152">
        <f>'DNO inputs'!H178</f>
        <v>15255</v>
      </c>
      <c r="AK21" s="152">
        <f>'DNO inputs'!H179</f>
        <v>0</v>
      </c>
      <c r="AL21" s="152">
        <f>'DNO inputs'!H180</f>
        <v>0</v>
      </c>
      <c r="AM21" s="152">
        <f>'DNO inputs'!H181</f>
        <v>9478.4399999999987</v>
      </c>
      <c r="AN21" s="152">
        <f>'DNO inputs'!H182</f>
        <v>13560</v>
      </c>
      <c r="AO21" s="152">
        <f>'DNO inputs'!H183</f>
        <v>0</v>
      </c>
      <c r="AP21" s="152">
        <f>'DNO inputs'!H184</f>
        <v>11412.999999999998</v>
      </c>
      <c r="AQ21" s="152">
        <f>'DNO inputs'!H185</f>
        <v>16425.905999999999</v>
      </c>
      <c r="AR21" s="152">
        <f>'DNO inputs'!H186</f>
        <v>0</v>
      </c>
      <c r="AS21" s="152">
        <f>'DNO inputs'!H187</f>
        <v>0</v>
      </c>
      <c r="AT21" s="152">
        <f>'DNO inputs'!H188</f>
        <v>5235.2899999999991</v>
      </c>
      <c r="AU21" s="152">
        <f>'DNO inputs'!H189</f>
        <v>13132.181999999999</v>
      </c>
      <c r="AV21" s="152">
        <f>'DNO inputs'!H190</f>
        <v>5666.9499999999989</v>
      </c>
      <c r="AW21" s="152">
        <f>'DNO inputs'!H191</f>
        <v>13934.255999999998</v>
      </c>
      <c r="AX21" s="152">
        <f>'DNO inputs'!H192</f>
        <v>101700</v>
      </c>
      <c r="AY21" s="152">
        <f>'DNO inputs'!H193</f>
        <v>0</v>
      </c>
      <c r="AZ21" s="152">
        <f>'DNO inputs'!H194</f>
        <v>101700</v>
      </c>
      <c r="BA21" s="152">
        <f>'DNO inputs'!H195</f>
        <v>101700</v>
      </c>
      <c r="BB21" s="152">
        <f>'DNO inputs'!H196</f>
        <v>2498.12687185</v>
      </c>
      <c r="BC21" s="152">
        <f>'DNO inputs'!H197</f>
        <v>0</v>
      </c>
      <c r="BD21" s="152">
        <f>'DNO inputs'!H198</f>
        <v>2498.12687185</v>
      </c>
      <c r="BE21" s="152">
        <f>'DNO inputs'!H199</f>
        <v>0</v>
      </c>
      <c r="BF21" s="152">
        <f>'DNO inputs'!H200</f>
        <v>299450</v>
      </c>
      <c r="BG21" s="152">
        <f>'DNO inputs'!H201</f>
        <v>0</v>
      </c>
      <c r="BH21" s="152">
        <f>'DNO inputs'!H202</f>
        <v>0</v>
      </c>
      <c r="BI21" s="152">
        <f>'DNO inputs'!H203</f>
        <v>339000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186450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186450</v>
      </c>
      <c r="BT21" s="152">
        <f>'DNO inputs'!H214</f>
        <v>0</v>
      </c>
      <c r="BU21" s="152">
        <f>'DNO inputs'!H215</f>
        <v>0</v>
      </c>
      <c r="BV21" s="152">
        <f>'DNO inputs'!H216</f>
        <v>395500</v>
      </c>
      <c r="BW21" s="152">
        <f>'DNO inputs'!H217</f>
        <v>0</v>
      </c>
      <c r="BX21" s="152">
        <f>'DNO inputs'!H218</f>
        <v>429400</v>
      </c>
      <c r="BY21" s="152">
        <f>'DNO inputs'!H219</f>
        <v>0</v>
      </c>
      <c r="BZ21" s="152">
        <f>'DNO inputs'!H220</f>
        <v>0</v>
      </c>
      <c r="CA21" s="152">
        <f>'DNO inputs'!H221</f>
        <v>151420</v>
      </c>
      <c r="CB21" s="152">
        <f>'DNO inputs'!H222</f>
        <v>0</v>
      </c>
      <c r="CC21" s="152">
        <f>'DNO inputs'!H223</f>
        <v>0</v>
      </c>
      <c r="CD21" s="152">
        <f>'DNO inputs'!H224</f>
        <v>7910</v>
      </c>
      <c r="CE21" s="152">
        <f>'DNO inputs'!H225</f>
        <v>773993.49999999988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621500</v>
      </c>
      <c r="CJ21" s="152">
        <f>'DNO inputs'!H230</f>
        <v>0</v>
      </c>
      <c r="CK21" s="152">
        <f>'DNO inputs'!H231</f>
        <v>915300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ht="14.45" x14ac:dyDescent="0.3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ht="14.45" x14ac:dyDescent="0.3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72.536630183569272</v>
      </c>
      <c r="K24" s="130">
        <f t="shared" ref="K24:BV24" si="0">K20 * K21 / $H22</f>
        <v>156.89450158314497</v>
      </c>
      <c r="L24" s="130">
        <f t="shared" si="0"/>
        <v>166.97105999999999</v>
      </c>
      <c r="M24" s="130">
        <f t="shared" si="0"/>
        <v>0</v>
      </c>
      <c r="N24" s="130">
        <f t="shared" si="0"/>
        <v>624.62800681223462</v>
      </c>
      <c r="O24" s="130">
        <f t="shared" si="0"/>
        <v>0</v>
      </c>
      <c r="P24" s="130">
        <f t="shared" si="0"/>
        <v>2243.7262200239998</v>
      </c>
      <c r="Q24" s="130">
        <f t="shared" si="0"/>
        <v>14.828199</v>
      </c>
      <c r="R24" s="130">
        <f t="shared" si="0"/>
        <v>22.924761999999998</v>
      </c>
      <c r="S24" s="130">
        <f t="shared" si="0"/>
        <v>69.85569599999998</v>
      </c>
      <c r="T24" s="130">
        <f t="shared" si="0"/>
        <v>49.532510399999993</v>
      </c>
      <c r="U24" s="130">
        <f t="shared" si="0"/>
        <v>0</v>
      </c>
      <c r="V24" s="130">
        <f t="shared" si="0"/>
        <v>0</v>
      </c>
      <c r="W24" s="130">
        <f t="shared" si="0"/>
        <v>185.31932009190908</v>
      </c>
      <c r="X24" s="130">
        <f t="shared" si="0"/>
        <v>0</v>
      </c>
      <c r="Y24" s="130">
        <f t="shared" si="0"/>
        <v>181.071765</v>
      </c>
      <c r="Z24" s="130">
        <f t="shared" si="0"/>
        <v>0</v>
      </c>
      <c r="AA24" s="130">
        <f t="shared" si="0"/>
        <v>144.15636065539996</v>
      </c>
      <c r="AB24" s="130">
        <f t="shared" si="0"/>
        <v>145.91994198824997</v>
      </c>
      <c r="AC24" s="130">
        <f t="shared" si="0"/>
        <v>557.941411843938</v>
      </c>
      <c r="AD24" s="130">
        <f t="shared" si="0"/>
        <v>127.38091588252932</v>
      </c>
      <c r="AE24" s="130">
        <f t="shared" si="0"/>
        <v>0</v>
      </c>
      <c r="AF24" s="130">
        <f t="shared" si="0"/>
        <v>5.345840159999999</v>
      </c>
      <c r="AG24" s="130">
        <f t="shared" si="0"/>
        <v>83.867129191999979</v>
      </c>
      <c r="AH24" s="130">
        <f t="shared" si="0"/>
        <v>0</v>
      </c>
      <c r="AI24" s="130">
        <f t="shared" si="0"/>
        <v>44.412390000000002</v>
      </c>
      <c r="AJ24" s="130">
        <f t="shared" si="0"/>
        <v>87.060284999999993</v>
      </c>
      <c r="AK24" s="130">
        <f t="shared" si="0"/>
        <v>0</v>
      </c>
      <c r="AL24" s="130">
        <f t="shared" si="0"/>
        <v>0</v>
      </c>
      <c r="AM24" s="130">
        <f t="shared" si="0"/>
        <v>4.9003534799999997</v>
      </c>
      <c r="AN24" s="130">
        <f t="shared" si="0"/>
        <v>16.827960000000001</v>
      </c>
      <c r="AO24" s="130">
        <f t="shared" si="0"/>
        <v>0</v>
      </c>
      <c r="AP24" s="130">
        <f t="shared" si="0"/>
        <v>6.5624749999999992</v>
      </c>
      <c r="AQ24" s="130">
        <f t="shared" si="0"/>
        <v>16.048110161999997</v>
      </c>
      <c r="AR24" s="130">
        <f t="shared" si="0"/>
        <v>0</v>
      </c>
      <c r="AS24" s="130">
        <f t="shared" si="0"/>
        <v>0</v>
      </c>
      <c r="AT24" s="130">
        <f t="shared" si="0"/>
        <v>46.405610559999992</v>
      </c>
      <c r="AU24" s="130">
        <f t="shared" si="0"/>
        <v>111.50535736199998</v>
      </c>
      <c r="AV24" s="130">
        <f t="shared" si="0"/>
        <v>40.110672099999995</v>
      </c>
      <c r="AW24" s="130">
        <f t="shared" si="0"/>
        <v>23.172667727999997</v>
      </c>
      <c r="AX24" s="130">
        <f t="shared" si="0"/>
        <v>33.600866399999994</v>
      </c>
      <c r="AY24" s="130">
        <f t="shared" si="0"/>
        <v>0</v>
      </c>
      <c r="AZ24" s="130">
        <f t="shared" si="0"/>
        <v>38.143093499999999</v>
      </c>
      <c r="BA24" s="130">
        <f t="shared" si="0"/>
        <v>64.514513699999995</v>
      </c>
      <c r="BB24" s="130">
        <f t="shared" si="0"/>
        <v>10.132402592223599</v>
      </c>
      <c r="BC24" s="130">
        <f t="shared" si="0"/>
        <v>0</v>
      </c>
      <c r="BD24" s="130">
        <f t="shared" si="0"/>
        <v>14.599053439091401</v>
      </c>
      <c r="BE24" s="130">
        <f t="shared" si="0"/>
        <v>0</v>
      </c>
      <c r="BF24" s="130">
        <f t="shared" si="0"/>
        <v>70.662425310623291</v>
      </c>
      <c r="BG24" s="130">
        <f t="shared" si="0"/>
        <v>0</v>
      </c>
      <c r="BH24" s="130">
        <f t="shared" si="0"/>
        <v>0</v>
      </c>
      <c r="BI24" s="130">
        <f t="shared" si="0"/>
        <v>28.637690535143456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47.731200000000001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70.664550000000006</v>
      </c>
      <c r="BT24" s="130">
        <f t="shared" si="0"/>
        <v>0</v>
      </c>
      <c r="BU24" s="130">
        <f t="shared" si="0"/>
        <v>0</v>
      </c>
      <c r="BV24" s="130">
        <f t="shared" si="0"/>
        <v>58.138500000000001</v>
      </c>
      <c r="BW24" s="130">
        <f t="shared" ref="BW24:CP24" si="1">BW20 * BW21 / $H22</f>
        <v>0</v>
      </c>
      <c r="BX24" s="130">
        <f t="shared" si="1"/>
        <v>84.591800000000006</v>
      </c>
      <c r="BY24" s="130">
        <f t="shared" si="1"/>
        <v>0</v>
      </c>
      <c r="BZ24" s="130">
        <f t="shared" si="1"/>
        <v>0</v>
      </c>
      <c r="CA24" s="130">
        <f t="shared" si="1"/>
        <v>90.55143129999999</v>
      </c>
      <c r="CB24" s="130">
        <f t="shared" si="1"/>
        <v>0</v>
      </c>
      <c r="CC24" s="130">
        <f t="shared" si="1"/>
        <v>0</v>
      </c>
      <c r="CD24" s="130">
        <f t="shared" si="1"/>
        <v>19.60098</v>
      </c>
      <c r="CE24" s="130">
        <f t="shared" si="1"/>
        <v>18.209745074500002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49.72</v>
      </c>
      <c r="CJ24" s="130">
        <f t="shared" si="1"/>
        <v>0</v>
      </c>
      <c r="CK24" s="130">
        <f t="shared" si="1"/>
        <v>72.308700000000002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6021.7131040605573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ht="14.45" x14ac:dyDescent="0.3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ht="14.45" x14ac:dyDescent="0.3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ht="14.45" x14ac:dyDescent="0.3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ht="14.45" x14ac:dyDescent="0.3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ht="14.45" x14ac:dyDescent="0.3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ht="14.45" x14ac:dyDescent="0.3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ht="14.45" x14ac:dyDescent="0.3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ht="14.45" x14ac:dyDescent="0.3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ht="14.45" x14ac:dyDescent="0.3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ht="14.45" x14ac:dyDescent="0.3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2400.6207216071448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1021.2768643958038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375.27756791199994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1452.7309982940264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771.80695185158186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6021.7131040605573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761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0.39866075984064403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0.16959905707017778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6.232073189586914E-2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0.24124878970311986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0.12817066149018916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0.7015466305674164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0.29845336943258349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253.67158283199998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260.29004547708172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190.70445000000001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178.08215637449999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882.7482346835817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0.28736572089881068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0.29486328632577991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0.2160349265024103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0.20173606627299909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771.80695185158186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248346249.22538149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109913567.27934448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491075367.7697162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199608964.983459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1048944149.2579012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125666163.54473063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0.89301459200976196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689.2348702180384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2400.6207216071448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1021.2768643958038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375.27756791199994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1452.7309982940264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689.2348702180384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5939.141022427013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0.4042033540779838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0.17195699858604502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6.3187179172021726E-2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0.24460287991282148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0.11604958825112803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ht="14.45" x14ac:dyDescent="0.3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ht="14.45" x14ac:dyDescent="0.3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ht="14.45" x14ac:dyDescent="0.3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ht="14.45" x14ac:dyDescent="0.3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11000000</v>
      </c>
      <c r="L19" s="156">
        <f>'DNO inputs'!J287</f>
        <v>0</v>
      </c>
      <c r="M19" s="156">
        <f>'DNO inputs'!J288</f>
        <v>9899999.9999999981</v>
      </c>
      <c r="N19" s="156">
        <f>'DNO inputs'!J289</f>
        <v>500000</v>
      </c>
      <c r="O19" s="156">
        <f>'DNO inputs'!J290</f>
        <v>3100000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ht="14.45" x14ac:dyDescent="0.3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6199999.9999999991</v>
      </c>
      <c r="L20" s="152">
        <f>'DNO inputs'!K287</f>
        <v>0</v>
      </c>
      <c r="M20" s="152">
        <f>'DNO inputs'!K288</f>
        <v>500000</v>
      </c>
      <c r="N20" s="152">
        <f>'DNO inputs'!K289</f>
        <v>1700000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11300000</v>
      </c>
      <c r="L21" s="152">
        <f>'DNO inputs'!L287</f>
        <v>0</v>
      </c>
      <c r="M21" s="152">
        <f>'DNO inputs'!L288</f>
        <v>4400000</v>
      </c>
      <c r="N21" s="152">
        <f>'DNO inputs'!L289</f>
        <v>200000</v>
      </c>
      <c r="O21" s="152">
        <f>'DNO inputs'!L290</f>
        <v>1900000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9000000.0000000019</v>
      </c>
      <c r="L22" s="162">
        <f>'DNO inputs'!M287</f>
        <v>0</v>
      </c>
      <c r="M22" s="162">
        <f>'DNO inputs'!M288</f>
        <v>1600000</v>
      </c>
      <c r="N22" s="162">
        <f>'DNO inputs'!M289</f>
        <v>2000000</v>
      </c>
      <c r="O22" s="162">
        <f>'DNO inputs'!M290</f>
        <v>300000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2097795.2788739572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3704076.4857794475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14622655.718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ht="14.45" x14ac:dyDescent="0.3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ht="14.45" x14ac:dyDescent="0.3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2097795.2788739572</v>
      </c>
      <c r="K31" s="163">
        <f t="shared" si="0"/>
        <v>11000000</v>
      </c>
      <c r="L31" s="163">
        <f t="shared" si="0"/>
        <v>0</v>
      </c>
      <c r="M31" s="163">
        <f t="shared" si="0"/>
        <v>9899999.9999999981</v>
      </c>
      <c r="N31" s="163">
        <f t="shared" si="0"/>
        <v>500000</v>
      </c>
      <c r="O31" s="163">
        <f t="shared" si="0"/>
        <v>3100000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ht="14.45" x14ac:dyDescent="0.3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6199999.9999999991</v>
      </c>
      <c r="L32" s="164">
        <f t="shared" si="2"/>
        <v>0</v>
      </c>
      <c r="M32" s="164">
        <f t="shared" si="2"/>
        <v>500000</v>
      </c>
      <c r="N32" s="164">
        <f t="shared" si="2"/>
        <v>1700000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ht="14.45" x14ac:dyDescent="0.3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3704076.4857794475</v>
      </c>
      <c r="K33" s="164">
        <f t="shared" si="4"/>
        <v>11300000</v>
      </c>
      <c r="L33" s="164">
        <f t="shared" si="4"/>
        <v>0</v>
      </c>
      <c r="M33" s="164">
        <f t="shared" si="4"/>
        <v>4400000</v>
      </c>
      <c r="N33" s="164">
        <f t="shared" si="4"/>
        <v>200000</v>
      </c>
      <c r="O33" s="164">
        <f t="shared" si="4"/>
        <v>1900000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ht="14.45" x14ac:dyDescent="0.3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14622655.718</v>
      </c>
      <c r="K34" s="165">
        <f t="shared" si="6"/>
        <v>9000000.0000000019</v>
      </c>
      <c r="L34" s="165">
        <f t="shared" si="6"/>
        <v>0</v>
      </c>
      <c r="M34" s="165">
        <f t="shared" si="6"/>
        <v>1600000</v>
      </c>
      <c r="N34" s="165">
        <f t="shared" si="6"/>
        <v>2000000</v>
      </c>
      <c r="O34" s="165">
        <f t="shared" si="6"/>
        <v>300000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ht="14.45" x14ac:dyDescent="0.3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ht="14.45" x14ac:dyDescent="0.3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ht="14.45" x14ac:dyDescent="0.3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0.7015466305674164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7717012.9362415802</v>
      </c>
      <c r="L45" s="163">
        <f t="shared" si="10"/>
        <v>0</v>
      </c>
      <c r="M45" s="163">
        <f t="shared" si="10"/>
        <v>6945311.6426174212</v>
      </c>
      <c r="N45" s="163">
        <f t="shared" si="10"/>
        <v>350773.31528370822</v>
      </c>
      <c r="O45" s="163">
        <f t="shared" si="10"/>
        <v>2174794.5547589906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2097795.2788739572</v>
      </c>
      <c r="K46" s="171">
        <f t="shared" ref="K46:AQ46" si="12">K$31 - K45</f>
        <v>3282987.0637584198</v>
      </c>
      <c r="L46" s="171">
        <f t="shared" si="12"/>
        <v>0</v>
      </c>
      <c r="M46" s="171">
        <f t="shared" si="12"/>
        <v>2954688.3573825769</v>
      </c>
      <c r="N46" s="171">
        <f t="shared" si="12"/>
        <v>149226.68471629178</v>
      </c>
      <c r="O46" s="171">
        <f t="shared" si="12"/>
        <v>925205.44524100935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6199999.9999999991</v>
      </c>
      <c r="L47" s="164">
        <f t="shared" si="14"/>
        <v>0</v>
      </c>
      <c r="M47" s="164">
        <f t="shared" si="14"/>
        <v>500000</v>
      </c>
      <c r="N47" s="164">
        <f t="shared" si="14"/>
        <v>1700000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3704076.4857794475</v>
      </c>
      <c r="K48" s="164">
        <f t="shared" si="16"/>
        <v>11300000</v>
      </c>
      <c r="L48" s="164">
        <f t="shared" si="16"/>
        <v>0</v>
      </c>
      <c r="M48" s="164">
        <f t="shared" si="16"/>
        <v>4400000</v>
      </c>
      <c r="N48" s="164">
        <f t="shared" si="16"/>
        <v>200000</v>
      </c>
      <c r="O48" s="164">
        <f t="shared" si="16"/>
        <v>1900000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14622655.718</v>
      </c>
      <c r="K49" s="165">
        <f t="shared" si="18"/>
        <v>9000000.0000000019</v>
      </c>
      <c r="L49" s="165">
        <f t="shared" si="18"/>
        <v>0</v>
      </c>
      <c r="M49" s="165">
        <f t="shared" si="18"/>
        <v>1600000</v>
      </c>
      <c r="N49" s="165">
        <f t="shared" si="18"/>
        <v>2000000</v>
      </c>
      <c r="O49" s="165">
        <f t="shared" si="18"/>
        <v>300000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20424527.482653406</v>
      </c>
      <c r="K51" s="130">
        <f t="shared" si="20"/>
        <v>37500000</v>
      </c>
      <c r="L51" s="130">
        <f t="shared" si="20"/>
        <v>0</v>
      </c>
      <c r="M51" s="130">
        <f t="shared" si="20"/>
        <v>16399999.999999998</v>
      </c>
      <c r="N51" s="130">
        <f t="shared" si="20"/>
        <v>4400000</v>
      </c>
      <c r="O51" s="130">
        <f t="shared" si="20"/>
        <v>5300000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15899999.999999996</v>
      </c>
      <c r="K60" s="152">
        <f>'DNO inputs'!H245</f>
        <v>37500000</v>
      </c>
      <c r="L60" s="152">
        <f>'DNO inputs'!H246</f>
        <v>4199999.9999999991</v>
      </c>
      <c r="M60" s="152">
        <f>'DNO inputs'!H247</f>
        <v>17500000</v>
      </c>
      <c r="N60" s="152">
        <f>'DNO inputs'!H248</f>
        <v>4800000</v>
      </c>
      <c r="O60" s="152">
        <f>'DNO inputs'!H249</f>
        <v>5300000.0000000009</v>
      </c>
      <c r="P60" s="152">
        <f>'DNO inputs'!H250</f>
        <v>400000</v>
      </c>
      <c r="Q60" s="152">
        <f>'DNO inputs'!H251</f>
        <v>4000000</v>
      </c>
      <c r="R60" s="152">
        <f>'DNO inputs'!H252</f>
        <v>2600000</v>
      </c>
      <c r="S60" s="152">
        <f>'DNO inputs'!H253</f>
        <v>10799999.999999998</v>
      </c>
      <c r="T60" s="152">
        <f>'DNO inputs'!H254</f>
        <v>2600000</v>
      </c>
      <c r="U60" s="152">
        <f>'DNO inputs'!H255</f>
        <v>1400000</v>
      </c>
      <c r="V60" s="152">
        <f>'DNO inputs'!H256</f>
        <v>1200000.0000000002</v>
      </c>
      <c r="W60" s="152">
        <f>'DNO inputs'!H257</f>
        <v>700000</v>
      </c>
      <c r="X60" s="152">
        <f>'DNO inputs'!H258</f>
        <v>3000000</v>
      </c>
      <c r="Y60" s="152">
        <f>'DNO inputs'!H259</f>
        <v>6399999.9999999981</v>
      </c>
      <c r="Z60" s="152">
        <f>'DNO inputs'!H260</f>
        <v>2600000</v>
      </c>
      <c r="AA60" s="152">
        <f>'DNO inputs'!H261</f>
        <v>1000000</v>
      </c>
      <c r="AB60" s="152">
        <f>'DNO inputs'!H262</f>
        <v>900000.00000000012</v>
      </c>
      <c r="AC60" s="152">
        <f>'DNO inputs'!H263</f>
        <v>5900000</v>
      </c>
      <c r="AD60" s="152">
        <f>'DNO inputs'!H264</f>
        <v>1700000.0000000002</v>
      </c>
      <c r="AE60" s="152">
        <f>'DNO inputs'!H265</f>
        <v>4100000.0000000005</v>
      </c>
      <c r="AF60" s="152">
        <f>'DNO inputs'!H266</f>
        <v>22099999.999999996</v>
      </c>
      <c r="AG60" s="152">
        <f>'DNO inputs'!H267</f>
        <v>2400000</v>
      </c>
      <c r="AH60" s="152">
        <f>'DNO inputs'!H268</f>
        <v>13400000</v>
      </c>
      <c r="AI60" s="152">
        <f>'DNO inputs'!H269</f>
        <v>499999.99999999889</v>
      </c>
      <c r="AJ60" s="152">
        <f>'DNO inputs'!H270</f>
        <v>300000.00000000006</v>
      </c>
      <c r="AK60" s="152">
        <f>'DNO inputs'!H271</f>
        <v>3199999.9999999995</v>
      </c>
      <c r="AL60" s="152">
        <f>'DNO inputs'!H272</f>
        <v>33100000</v>
      </c>
      <c r="AM60" s="152">
        <f>'DNO inputs'!H273</f>
        <v>14100000</v>
      </c>
      <c r="AN60" s="152">
        <f>'DNO inputs'!H274</f>
        <v>4300000</v>
      </c>
      <c r="AO60" s="152">
        <f>'DNO inputs'!H275</f>
        <v>-200000</v>
      </c>
      <c r="AP60" s="152">
        <f>'DNO inputs'!H276</f>
        <v>900000</v>
      </c>
      <c r="AQ60" s="152">
        <f>'DNO inputs'!H277</f>
        <v>-3699999.9999999544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-4524527.4826534092</v>
      </c>
      <c r="K62" s="130">
        <f t="shared" ref="K62:AQ62" si="22">K60 - K51</f>
        <v>0</v>
      </c>
      <c r="L62" s="130">
        <f t="shared" si="22"/>
        <v>4199999.9999999991</v>
      </c>
      <c r="M62" s="130">
        <f t="shared" si="22"/>
        <v>1100000.0000000019</v>
      </c>
      <c r="N62" s="130">
        <f t="shared" si="22"/>
        <v>400000</v>
      </c>
      <c r="O62" s="130">
        <f t="shared" si="22"/>
        <v>0</v>
      </c>
      <c r="P62" s="130">
        <f t="shared" si="22"/>
        <v>400000</v>
      </c>
      <c r="Q62" s="130">
        <f t="shared" si="22"/>
        <v>4000000</v>
      </c>
      <c r="R62" s="130">
        <f t="shared" si="22"/>
        <v>2600000</v>
      </c>
      <c r="S62" s="130">
        <f t="shared" si="22"/>
        <v>10799999.999999998</v>
      </c>
      <c r="T62" s="130">
        <f t="shared" si="22"/>
        <v>2600000</v>
      </c>
      <c r="U62" s="130">
        <f t="shared" si="22"/>
        <v>1400000</v>
      </c>
      <c r="V62" s="130">
        <f t="shared" si="22"/>
        <v>1200000.0000000002</v>
      </c>
      <c r="W62" s="130">
        <f t="shared" si="22"/>
        <v>700000</v>
      </c>
      <c r="X62" s="130">
        <f t="shared" si="22"/>
        <v>3000000</v>
      </c>
      <c r="Y62" s="130">
        <f t="shared" si="22"/>
        <v>6399999.9999999981</v>
      </c>
      <c r="Z62" s="130">
        <f t="shared" si="22"/>
        <v>2600000</v>
      </c>
      <c r="AA62" s="130">
        <f t="shared" si="22"/>
        <v>1000000</v>
      </c>
      <c r="AB62" s="130">
        <f t="shared" si="22"/>
        <v>900000.00000000012</v>
      </c>
      <c r="AC62" s="130">
        <f t="shared" si="22"/>
        <v>5900000</v>
      </c>
      <c r="AD62" s="130">
        <f t="shared" si="22"/>
        <v>1700000.0000000002</v>
      </c>
      <c r="AE62" s="130">
        <f t="shared" si="22"/>
        <v>4100000.0000000005</v>
      </c>
      <c r="AF62" s="130">
        <f t="shared" si="22"/>
        <v>22099999.999999996</v>
      </c>
      <c r="AG62" s="130">
        <f t="shared" si="22"/>
        <v>2400000</v>
      </c>
      <c r="AH62" s="130">
        <f t="shared" si="22"/>
        <v>13400000</v>
      </c>
      <c r="AI62" s="130">
        <f t="shared" si="22"/>
        <v>499999.99999999889</v>
      </c>
      <c r="AJ62" s="130">
        <f t="shared" si="22"/>
        <v>300000.00000000006</v>
      </c>
      <c r="AK62" s="130">
        <f t="shared" si="22"/>
        <v>3199999.9999999995</v>
      </c>
      <c r="AL62" s="130">
        <f t="shared" si="22"/>
        <v>33100000</v>
      </c>
      <c r="AM62" s="130">
        <f t="shared" si="22"/>
        <v>14100000</v>
      </c>
      <c r="AN62" s="130">
        <f t="shared" si="22"/>
        <v>4300000</v>
      </c>
      <c r="AO62" s="130">
        <f t="shared" si="22"/>
        <v>-200000</v>
      </c>
      <c r="AP62" s="130">
        <f t="shared" ref="AP62" si="23">AP60 - AP51</f>
        <v>900000</v>
      </c>
      <c r="AQ62" s="130">
        <f t="shared" si="22"/>
        <v>-3699999.9999999544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4199999.9999999991</v>
      </c>
      <c r="M69" s="130">
        <f t="shared" si="26"/>
        <v>1100000.0000000019</v>
      </c>
      <c r="N69" s="130">
        <f t="shared" si="26"/>
        <v>400000</v>
      </c>
      <c r="O69" s="130">
        <f t="shared" si="26"/>
        <v>0</v>
      </c>
      <c r="P69" s="130">
        <f t="shared" si="26"/>
        <v>400000</v>
      </c>
      <c r="Q69" s="130">
        <f t="shared" si="26"/>
        <v>4000000</v>
      </c>
      <c r="R69" s="130">
        <f t="shared" si="26"/>
        <v>2600000</v>
      </c>
      <c r="S69" s="130">
        <f t="shared" si="26"/>
        <v>10799999.999999998</v>
      </c>
      <c r="T69" s="130">
        <f t="shared" si="26"/>
        <v>2600000</v>
      </c>
      <c r="U69" s="130">
        <f t="shared" si="26"/>
        <v>1400000</v>
      </c>
      <c r="V69" s="130">
        <f t="shared" si="26"/>
        <v>1200000.0000000002</v>
      </c>
      <c r="W69" s="130">
        <f t="shared" si="26"/>
        <v>700000</v>
      </c>
      <c r="X69" s="130">
        <f t="shared" si="26"/>
        <v>3000000</v>
      </c>
      <c r="Y69" s="130">
        <f t="shared" si="26"/>
        <v>0</v>
      </c>
      <c r="Z69" s="130">
        <f t="shared" si="26"/>
        <v>0</v>
      </c>
      <c r="AA69" s="130">
        <f t="shared" si="26"/>
        <v>1000000</v>
      </c>
      <c r="AB69" s="130">
        <f t="shared" si="26"/>
        <v>900000.00000000012</v>
      </c>
      <c r="AC69" s="130">
        <f t="shared" si="26"/>
        <v>5900000</v>
      </c>
      <c r="AD69" s="130">
        <f t="shared" si="26"/>
        <v>1700000.0000000002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0.39866075984064403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0.16959905707017778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6.232073189586914E-2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0.24124878970311986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0.12817066149018916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0.4042033540779838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0.17195699858604502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6.3187179172021726E-2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0.24460287991282148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0.11604958825112803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1674375.1913307046</v>
      </c>
      <c r="M90" s="163">
        <f t="shared" si="28"/>
        <v>438526.83582470915</v>
      </c>
      <c r="N90" s="163">
        <f t="shared" si="28"/>
        <v>159464.30393625761</v>
      </c>
      <c r="O90" s="163">
        <f t="shared" si="28"/>
        <v>0</v>
      </c>
      <c r="P90" s="163">
        <f t="shared" si="28"/>
        <v>159464.30393625761</v>
      </c>
      <c r="Q90" s="163">
        <f t="shared" si="28"/>
        <v>1594643.0393625761</v>
      </c>
      <c r="R90" s="163">
        <f t="shared" si="28"/>
        <v>1036517.9755856745</v>
      </c>
      <c r="S90" s="163">
        <f t="shared" si="28"/>
        <v>4305536.2062789546</v>
      </c>
      <c r="T90" s="163">
        <f t="shared" si="28"/>
        <v>1036517.9755856745</v>
      </c>
      <c r="U90" s="163">
        <f t="shared" si="28"/>
        <v>558125.06377690169</v>
      </c>
      <c r="V90" s="163">
        <f t="shared" si="28"/>
        <v>478392.91180877294</v>
      </c>
      <c r="W90" s="163">
        <f t="shared" si="28"/>
        <v>279062.53188845085</v>
      </c>
      <c r="X90" s="163">
        <f t="shared" si="28"/>
        <v>1195982.2795219321</v>
      </c>
      <c r="Y90" s="163">
        <f t="shared" si="28"/>
        <v>0</v>
      </c>
      <c r="Z90" s="163">
        <f t="shared" si="28"/>
        <v>0</v>
      </c>
      <c r="AA90" s="163">
        <f t="shared" si="28"/>
        <v>398660.75984064402</v>
      </c>
      <c r="AB90" s="163">
        <f t="shared" si="28"/>
        <v>358794.68385657965</v>
      </c>
      <c r="AC90" s="163">
        <f t="shared" si="28"/>
        <v>2352098.4830597998</v>
      </c>
      <c r="AD90" s="163">
        <f t="shared" si="28"/>
        <v>677723.29172909493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712316.03969474649</v>
      </c>
      <c r="M91" s="164">
        <f t="shared" si="30"/>
        <v>186558.96277719588</v>
      </c>
      <c r="N91" s="164">
        <f t="shared" si="30"/>
        <v>67839.622828071108</v>
      </c>
      <c r="O91" s="164">
        <f t="shared" si="30"/>
        <v>0</v>
      </c>
      <c r="P91" s="164">
        <f t="shared" si="30"/>
        <v>67839.622828071108</v>
      </c>
      <c r="Q91" s="164">
        <f t="shared" si="30"/>
        <v>678396.2282807111</v>
      </c>
      <c r="R91" s="164">
        <f t="shared" si="30"/>
        <v>440957.54838246224</v>
      </c>
      <c r="S91" s="164">
        <f t="shared" si="30"/>
        <v>1831669.8163579197</v>
      </c>
      <c r="T91" s="164">
        <f t="shared" si="30"/>
        <v>440957.54838246224</v>
      </c>
      <c r="U91" s="164">
        <f t="shared" si="30"/>
        <v>237438.6798982489</v>
      </c>
      <c r="V91" s="164">
        <f t="shared" si="30"/>
        <v>203518.86848421337</v>
      </c>
      <c r="W91" s="164">
        <f t="shared" si="30"/>
        <v>118719.33994912445</v>
      </c>
      <c r="X91" s="164">
        <f t="shared" si="30"/>
        <v>508797.17121053336</v>
      </c>
      <c r="Y91" s="164">
        <f t="shared" si="30"/>
        <v>0</v>
      </c>
      <c r="Z91" s="164">
        <f t="shared" si="30"/>
        <v>0</v>
      </c>
      <c r="AA91" s="164">
        <f t="shared" si="30"/>
        <v>169599.05707017778</v>
      </c>
      <c r="AB91" s="164">
        <f t="shared" si="30"/>
        <v>152639.15136316002</v>
      </c>
      <c r="AC91" s="164">
        <f t="shared" si="30"/>
        <v>1000634.4367140488</v>
      </c>
      <c r="AD91" s="164">
        <f t="shared" si="30"/>
        <v>288318.39701930224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261747.07396265032</v>
      </c>
      <c r="M92" s="164">
        <f t="shared" si="32"/>
        <v>68552.805085456173</v>
      </c>
      <c r="N92" s="164">
        <f t="shared" si="32"/>
        <v>24928.292758347656</v>
      </c>
      <c r="O92" s="164">
        <f t="shared" si="32"/>
        <v>0</v>
      </c>
      <c r="P92" s="164">
        <f t="shared" si="32"/>
        <v>24928.292758347656</v>
      </c>
      <c r="Q92" s="164">
        <f t="shared" si="32"/>
        <v>249282.92758347656</v>
      </c>
      <c r="R92" s="164">
        <f t="shared" si="32"/>
        <v>162033.90292925976</v>
      </c>
      <c r="S92" s="164">
        <f t="shared" si="32"/>
        <v>673063.9044753866</v>
      </c>
      <c r="T92" s="164">
        <f t="shared" si="32"/>
        <v>162033.90292925976</v>
      </c>
      <c r="U92" s="164">
        <f t="shared" si="32"/>
        <v>87249.024654216802</v>
      </c>
      <c r="V92" s="164">
        <f t="shared" si="32"/>
        <v>74784.878275042982</v>
      </c>
      <c r="W92" s="164">
        <f t="shared" si="32"/>
        <v>43624.512327108401</v>
      </c>
      <c r="X92" s="164">
        <f t="shared" si="32"/>
        <v>186962.19568760743</v>
      </c>
      <c r="Y92" s="164">
        <f t="shared" si="32"/>
        <v>0</v>
      </c>
      <c r="Z92" s="164">
        <f t="shared" si="32"/>
        <v>0</v>
      </c>
      <c r="AA92" s="164">
        <f t="shared" si="32"/>
        <v>62320.731895869139</v>
      </c>
      <c r="AB92" s="164">
        <f t="shared" si="32"/>
        <v>56088.658706282236</v>
      </c>
      <c r="AC92" s="164">
        <f t="shared" si="32"/>
        <v>367692.31818562793</v>
      </c>
      <c r="AD92" s="164">
        <f t="shared" si="32"/>
        <v>105945.24422297755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1013244.9167531031</v>
      </c>
      <c r="M93" s="164">
        <f t="shared" si="34"/>
        <v>265373.66867343232</v>
      </c>
      <c r="N93" s="164">
        <f t="shared" si="34"/>
        <v>96499.515881247949</v>
      </c>
      <c r="O93" s="164">
        <f t="shared" si="34"/>
        <v>0</v>
      </c>
      <c r="P93" s="164">
        <f t="shared" si="34"/>
        <v>96499.515881247949</v>
      </c>
      <c r="Q93" s="164">
        <f t="shared" si="34"/>
        <v>964995.15881247947</v>
      </c>
      <c r="R93" s="164">
        <f t="shared" si="34"/>
        <v>627246.85322811163</v>
      </c>
      <c r="S93" s="164">
        <f t="shared" si="34"/>
        <v>2605486.9287936939</v>
      </c>
      <c r="T93" s="164">
        <f t="shared" si="34"/>
        <v>627246.85322811163</v>
      </c>
      <c r="U93" s="164">
        <f t="shared" si="34"/>
        <v>337748.30558436783</v>
      </c>
      <c r="V93" s="164">
        <f t="shared" si="34"/>
        <v>289498.54764374386</v>
      </c>
      <c r="W93" s="164">
        <f t="shared" si="34"/>
        <v>168874.15279218392</v>
      </c>
      <c r="X93" s="164">
        <f t="shared" si="34"/>
        <v>723746.36910935957</v>
      </c>
      <c r="Y93" s="164">
        <f t="shared" si="34"/>
        <v>0</v>
      </c>
      <c r="Z93" s="164">
        <f t="shared" si="34"/>
        <v>0</v>
      </c>
      <c r="AA93" s="164">
        <f t="shared" si="34"/>
        <v>241248.78970311987</v>
      </c>
      <c r="AB93" s="164">
        <f t="shared" si="34"/>
        <v>217123.91073280791</v>
      </c>
      <c r="AC93" s="164">
        <f t="shared" si="34"/>
        <v>1423367.8592484072</v>
      </c>
      <c r="AD93" s="164">
        <f t="shared" si="34"/>
        <v>410122.94249530381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538316.77825879434</v>
      </c>
      <c r="M94" s="165">
        <f t="shared" si="36"/>
        <v>140987.72763920831</v>
      </c>
      <c r="N94" s="165">
        <f t="shared" si="36"/>
        <v>51268.264596075664</v>
      </c>
      <c r="O94" s="165">
        <f t="shared" si="36"/>
        <v>0</v>
      </c>
      <c r="P94" s="165">
        <f t="shared" si="36"/>
        <v>51268.264596075664</v>
      </c>
      <c r="Q94" s="165">
        <f t="shared" si="36"/>
        <v>512682.64596075664</v>
      </c>
      <c r="R94" s="165">
        <f t="shared" si="36"/>
        <v>333243.7198744918</v>
      </c>
      <c r="S94" s="165">
        <f t="shared" si="36"/>
        <v>1384243.1440940427</v>
      </c>
      <c r="T94" s="165">
        <f t="shared" si="36"/>
        <v>333243.7198744918</v>
      </c>
      <c r="U94" s="165">
        <f t="shared" si="36"/>
        <v>179438.92608626481</v>
      </c>
      <c r="V94" s="165">
        <f t="shared" si="36"/>
        <v>153804.79378822702</v>
      </c>
      <c r="W94" s="165">
        <f t="shared" si="36"/>
        <v>89719.463043132404</v>
      </c>
      <c r="X94" s="165">
        <f t="shared" si="36"/>
        <v>384511.98447056749</v>
      </c>
      <c r="Y94" s="165">
        <f t="shared" si="36"/>
        <v>0</v>
      </c>
      <c r="Z94" s="165">
        <f t="shared" si="36"/>
        <v>0</v>
      </c>
      <c r="AA94" s="165">
        <f t="shared" si="36"/>
        <v>128170.66149018916</v>
      </c>
      <c r="AB94" s="165">
        <f t="shared" si="36"/>
        <v>115353.59534117025</v>
      </c>
      <c r="AC94" s="165">
        <f t="shared" si="36"/>
        <v>756206.90279211605</v>
      </c>
      <c r="AD94" s="165">
        <f t="shared" si="36"/>
        <v>217890.12453332159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1697654.0871275316</v>
      </c>
      <c r="M97" s="163">
        <f t="shared" si="38"/>
        <v>444623.68948578293</v>
      </c>
      <c r="N97" s="163">
        <f t="shared" si="38"/>
        <v>161681.34163119353</v>
      </c>
      <c r="O97" s="163">
        <f t="shared" si="38"/>
        <v>0</v>
      </c>
      <c r="P97" s="163">
        <f t="shared" si="38"/>
        <v>161681.34163119353</v>
      </c>
      <c r="Q97" s="163">
        <f t="shared" si="38"/>
        <v>1616813.4163119353</v>
      </c>
      <c r="R97" s="163">
        <f t="shared" si="38"/>
        <v>1050928.720602758</v>
      </c>
      <c r="S97" s="163">
        <f t="shared" si="38"/>
        <v>4365396.2240422247</v>
      </c>
      <c r="T97" s="163">
        <f t="shared" si="38"/>
        <v>1050928.720602758</v>
      </c>
      <c r="U97" s="163">
        <f t="shared" si="38"/>
        <v>565884.69570917729</v>
      </c>
      <c r="V97" s="163">
        <f t="shared" si="38"/>
        <v>485044.02489358064</v>
      </c>
      <c r="W97" s="163">
        <f t="shared" si="38"/>
        <v>282942.34785458865</v>
      </c>
      <c r="X97" s="163">
        <f t="shared" si="38"/>
        <v>1212610.0622339514</v>
      </c>
      <c r="Y97" s="163">
        <f t="shared" si="38"/>
        <v>0</v>
      </c>
      <c r="Z97" s="163">
        <f t="shared" si="38"/>
        <v>0</v>
      </c>
      <c r="AA97" s="163">
        <f t="shared" si="38"/>
        <v>404203.35407798382</v>
      </c>
      <c r="AB97" s="163">
        <f t="shared" si="38"/>
        <v>363783.01867018547</v>
      </c>
      <c r="AC97" s="163">
        <f t="shared" si="38"/>
        <v>2384799.7890601046</v>
      </c>
      <c r="AD97" s="163">
        <f t="shared" si="38"/>
        <v>687145.70193257253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722219.39406138891</v>
      </c>
      <c r="M98" s="164">
        <f t="shared" si="40"/>
        <v>189152.69844464984</v>
      </c>
      <c r="N98" s="164">
        <f t="shared" si="40"/>
        <v>68782.799434418004</v>
      </c>
      <c r="O98" s="164">
        <f t="shared" si="40"/>
        <v>0</v>
      </c>
      <c r="P98" s="164">
        <f t="shared" si="40"/>
        <v>68782.799434418004</v>
      </c>
      <c r="Q98" s="164">
        <f t="shared" si="40"/>
        <v>687827.9943441801</v>
      </c>
      <c r="R98" s="164">
        <f t="shared" si="40"/>
        <v>447088.19632371707</v>
      </c>
      <c r="S98" s="164">
        <f t="shared" si="40"/>
        <v>1857135.5847292859</v>
      </c>
      <c r="T98" s="164">
        <f t="shared" si="40"/>
        <v>447088.19632371707</v>
      </c>
      <c r="U98" s="164">
        <f t="shared" si="40"/>
        <v>240739.79802046303</v>
      </c>
      <c r="V98" s="164">
        <f t="shared" si="40"/>
        <v>206348.39830325407</v>
      </c>
      <c r="W98" s="164">
        <f t="shared" si="40"/>
        <v>120369.89901023151</v>
      </c>
      <c r="X98" s="164">
        <f t="shared" si="40"/>
        <v>515870.99575813505</v>
      </c>
      <c r="Y98" s="164">
        <f t="shared" si="40"/>
        <v>0</v>
      </c>
      <c r="Z98" s="164">
        <f t="shared" si="40"/>
        <v>0</v>
      </c>
      <c r="AA98" s="164">
        <f t="shared" si="40"/>
        <v>171956.99858604503</v>
      </c>
      <c r="AB98" s="164">
        <f t="shared" si="40"/>
        <v>154761.29872744053</v>
      </c>
      <c r="AC98" s="164">
        <f t="shared" si="40"/>
        <v>1014546.2916576656</v>
      </c>
      <c r="AD98" s="164">
        <f t="shared" si="40"/>
        <v>292326.8975962766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265386.15252249117</v>
      </c>
      <c r="M99" s="164">
        <f t="shared" si="42"/>
        <v>69505.897089224018</v>
      </c>
      <c r="N99" s="164">
        <f t="shared" si="42"/>
        <v>25274.87166880869</v>
      </c>
      <c r="O99" s="164">
        <f t="shared" si="42"/>
        <v>0</v>
      </c>
      <c r="P99" s="164">
        <f t="shared" si="42"/>
        <v>25274.87166880869</v>
      </c>
      <c r="Q99" s="164">
        <f t="shared" si="42"/>
        <v>252748.71668808692</v>
      </c>
      <c r="R99" s="164">
        <f t="shared" si="42"/>
        <v>164286.66584725649</v>
      </c>
      <c r="S99" s="164">
        <f t="shared" si="42"/>
        <v>682421.53505783458</v>
      </c>
      <c r="T99" s="164">
        <f t="shared" si="42"/>
        <v>164286.66584725649</v>
      </c>
      <c r="U99" s="164">
        <f t="shared" si="42"/>
        <v>88462.050840830416</v>
      </c>
      <c r="V99" s="164">
        <f t="shared" si="42"/>
        <v>75824.615006426087</v>
      </c>
      <c r="W99" s="164">
        <f t="shared" si="42"/>
        <v>44231.025420415208</v>
      </c>
      <c r="X99" s="164">
        <f t="shared" si="42"/>
        <v>189561.53751606517</v>
      </c>
      <c r="Y99" s="164">
        <f t="shared" si="42"/>
        <v>0</v>
      </c>
      <c r="Z99" s="164">
        <f t="shared" si="42"/>
        <v>0</v>
      </c>
      <c r="AA99" s="164">
        <f t="shared" si="42"/>
        <v>63187.17917202173</v>
      </c>
      <c r="AB99" s="164">
        <f t="shared" si="42"/>
        <v>56868.461254819558</v>
      </c>
      <c r="AC99" s="164">
        <f t="shared" si="42"/>
        <v>372804.35711492819</v>
      </c>
      <c r="AD99" s="164">
        <f t="shared" si="42"/>
        <v>107418.20459243694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1027332.09563385</v>
      </c>
      <c r="M100" s="164">
        <f t="shared" si="44"/>
        <v>269063.16790410411</v>
      </c>
      <c r="N100" s="164">
        <f t="shared" si="44"/>
        <v>97841.151965128593</v>
      </c>
      <c r="O100" s="164">
        <f t="shared" si="44"/>
        <v>0</v>
      </c>
      <c r="P100" s="164">
        <f t="shared" si="44"/>
        <v>97841.151965128593</v>
      </c>
      <c r="Q100" s="164">
        <f t="shared" si="44"/>
        <v>978411.51965128595</v>
      </c>
      <c r="R100" s="164">
        <f t="shared" si="44"/>
        <v>635967.48777333589</v>
      </c>
      <c r="S100" s="164">
        <f t="shared" si="44"/>
        <v>2641711.1030584713</v>
      </c>
      <c r="T100" s="164">
        <f t="shared" si="44"/>
        <v>635967.48777333589</v>
      </c>
      <c r="U100" s="164">
        <f t="shared" si="44"/>
        <v>342444.03187795007</v>
      </c>
      <c r="V100" s="164">
        <f t="shared" si="44"/>
        <v>293523.45589538582</v>
      </c>
      <c r="W100" s="164">
        <f t="shared" si="44"/>
        <v>171222.01593897503</v>
      </c>
      <c r="X100" s="164">
        <f t="shared" si="44"/>
        <v>733808.6397384645</v>
      </c>
      <c r="Y100" s="164">
        <f t="shared" si="44"/>
        <v>0</v>
      </c>
      <c r="Z100" s="164">
        <f t="shared" si="44"/>
        <v>0</v>
      </c>
      <c r="AA100" s="164">
        <f t="shared" si="44"/>
        <v>244602.87991282149</v>
      </c>
      <c r="AB100" s="164">
        <f t="shared" si="44"/>
        <v>220142.59192153937</v>
      </c>
      <c r="AC100" s="164">
        <f t="shared" si="44"/>
        <v>1443156.9914856467</v>
      </c>
      <c r="AD100" s="164">
        <f t="shared" si="44"/>
        <v>415824.89585179655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487408.2706547376</v>
      </c>
      <c r="M101" s="165">
        <f t="shared" si="46"/>
        <v>127654.54707624106</v>
      </c>
      <c r="N101" s="165">
        <f t="shared" si="46"/>
        <v>46419.83530045121</v>
      </c>
      <c r="O101" s="165">
        <f t="shared" si="46"/>
        <v>0</v>
      </c>
      <c r="P101" s="165">
        <f t="shared" si="46"/>
        <v>46419.83530045121</v>
      </c>
      <c r="Q101" s="165">
        <f t="shared" si="46"/>
        <v>464198.35300451214</v>
      </c>
      <c r="R101" s="165">
        <f t="shared" si="46"/>
        <v>301728.92945293291</v>
      </c>
      <c r="S101" s="165">
        <f t="shared" si="46"/>
        <v>1253335.5531121825</v>
      </c>
      <c r="T101" s="165">
        <f t="shared" si="46"/>
        <v>301728.92945293291</v>
      </c>
      <c r="U101" s="165">
        <f t="shared" si="46"/>
        <v>162469.42355157924</v>
      </c>
      <c r="V101" s="165">
        <f t="shared" si="46"/>
        <v>139259.50590135367</v>
      </c>
      <c r="W101" s="165">
        <f t="shared" si="46"/>
        <v>81234.711775789619</v>
      </c>
      <c r="X101" s="165">
        <f t="shared" si="46"/>
        <v>348148.76475338411</v>
      </c>
      <c r="Y101" s="165">
        <f t="shared" si="46"/>
        <v>0</v>
      </c>
      <c r="Z101" s="165">
        <f t="shared" si="46"/>
        <v>0</v>
      </c>
      <c r="AA101" s="165">
        <f t="shared" si="46"/>
        <v>116049.58825112804</v>
      </c>
      <c r="AB101" s="165">
        <f t="shared" si="46"/>
        <v>104444.62942601524</v>
      </c>
      <c r="AC101" s="165">
        <f t="shared" si="46"/>
        <v>684692.57068165543</v>
      </c>
      <c r="AD101" s="165">
        <f t="shared" si="46"/>
        <v>197284.30002691768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-4524527.4826534092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6399999.9999999981</v>
      </c>
      <c r="Z109" s="130">
        <f t="shared" si="48"/>
        <v>2600000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4100000.0000000005</v>
      </c>
      <c r="AF109" s="130">
        <f t="shared" si="48"/>
        <v>22099999.999999996</v>
      </c>
      <c r="AG109" s="130">
        <f t="shared" si="48"/>
        <v>2400000</v>
      </c>
      <c r="AH109" s="130">
        <f t="shared" si="48"/>
        <v>13400000</v>
      </c>
      <c r="AI109" s="130">
        <f t="shared" si="48"/>
        <v>499999.99999999889</v>
      </c>
      <c r="AJ109" s="130">
        <f t="shared" si="48"/>
        <v>300000.00000000006</v>
      </c>
      <c r="AK109" s="130">
        <f t="shared" si="48"/>
        <v>3199999.9999999995</v>
      </c>
      <c r="AL109" s="130">
        <f t="shared" si="48"/>
        <v>33100000</v>
      </c>
      <c r="AM109" s="130">
        <f t="shared" si="48"/>
        <v>14100000</v>
      </c>
      <c r="AN109" s="130">
        <f t="shared" si="48"/>
        <v>4300000</v>
      </c>
      <c r="AO109" s="130">
        <f t="shared" si="48"/>
        <v>-200000</v>
      </c>
      <c r="AP109" s="130">
        <f t="shared" si="48"/>
        <v>900000</v>
      </c>
      <c r="AQ109" s="130">
        <f t="shared" si="48"/>
        <v>-3699999.9999999544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900000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7717012.9362415802</v>
      </c>
      <c r="L129" s="221">
        <f t="shared" si="52"/>
        <v>1674375.1913307046</v>
      </c>
      <c r="M129" s="221">
        <f t="shared" si="52"/>
        <v>7383838.4784421306</v>
      </c>
      <c r="N129" s="221">
        <f t="shared" si="52"/>
        <v>510237.61921996583</v>
      </c>
      <c r="O129" s="221">
        <f t="shared" si="52"/>
        <v>2174794.5547589906</v>
      </c>
      <c r="P129" s="221">
        <f t="shared" si="52"/>
        <v>159464.30393625761</v>
      </c>
      <c r="Q129" s="221">
        <f t="shared" si="52"/>
        <v>1594643.0393625761</v>
      </c>
      <c r="R129" s="221">
        <f t="shared" si="52"/>
        <v>1036517.9755856745</v>
      </c>
      <c r="S129" s="221">
        <f t="shared" si="52"/>
        <v>4305536.2062789546</v>
      </c>
      <c r="T129" s="221">
        <f t="shared" si="52"/>
        <v>1036517.9755856745</v>
      </c>
      <c r="U129" s="221">
        <f t="shared" si="52"/>
        <v>558125.06377690169</v>
      </c>
      <c r="V129" s="221">
        <f t="shared" si="52"/>
        <v>478392.91180877294</v>
      </c>
      <c r="W129" s="221">
        <f t="shared" si="52"/>
        <v>279062.53188845085</v>
      </c>
      <c r="X129" s="221">
        <f t="shared" si="52"/>
        <v>1195982.2795219321</v>
      </c>
      <c r="Y129" s="221">
        <f t="shared" si="52"/>
        <v>0</v>
      </c>
      <c r="Z129" s="221">
        <f t="shared" si="52"/>
        <v>0</v>
      </c>
      <c r="AA129" s="221">
        <f t="shared" si="52"/>
        <v>398660.75984064402</v>
      </c>
      <c r="AB129" s="221">
        <f t="shared" si="52"/>
        <v>358794.68385657965</v>
      </c>
      <c r="AC129" s="221">
        <f t="shared" si="52"/>
        <v>2352098.4830597998</v>
      </c>
      <c r="AD129" s="221">
        <f t="shared" si="52"/>
        <v>677723.29172909493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900000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2097795.2788739572</v>
      </c>
      <c r="K130" s="174">
        <f t="shared" si="53"/>
        <v>3282987.0637584198</v>
      </c>
      <c r="L130" s="174">
        <f t="shared" si="53"/>
        <v>712316.03969474649</v>
      </c>
      <c r="M130" s="174">
        <f t="shared" si="53"/>
        <v>3141247.3201597729</v>
      </c>
      <c r="N130" s="174">
        <f t="shared" si="53"/>
        <v>217066.30754436291</v>
      </c>
      <c r="O130" s="174">
        <f t="shared" si="53"/>
        <v>925205.44524100935</v>
      </c>
      <c r="P130" s="174">
        <f t="shared" si="53"/>
        <v>67839.622828071108</v>
      </c>
      <c r="Q130" s="174">
        <f t="shared" si="53"/>
        <v>678396.2282807111</v>
      </c>
      <c r="R130" s="174">
        <f t="shared" si="53"/>
        <v>440957.54838246224</v>
      </c>
      <c r="S130" s="174">
        <f t="shared" si="53"/>
        <v>1831669.8163579197</v>
      </c>
      <c r="T130" s="174">
        <f t="shared" si="53"/>
        <v>440957.54838246224</v>
      </c>
      <c r="U130" s="174">
        <f t="shared" si="53"/>
        <v>237438.6798982489</v>
      </c>
      <c r="V130" s="174">
        <f t="shared" si="53"/>
        <v>203518.86848421337</v>
      </c>
      <c r="W130" s="174">
        <f t="shared" si="53"/>
        <v>118719.33994912445</v>
      </c>
      <c r="X130" s="174">
        <f t="shared" si="53"/>
        <v>508797.17121053336</v>
      </c>
      <c r="Y130" s="174">
        <f t="shared" si="53"/>
        <v>0</v>
      </c>
      <c r="Z130" s="174">
        <f t="shared" si="53"/>
        <v>0</v>
      </c>
      <c r="AA130" s="174">
        <f t="shared" si="53"/>
        <v>169599.05707017778</v>
      </c>
      <c r="AB130" s="174">
        <f t="shared" si="53"/>
        <v>152639.15136316002</v>
      </c>
      <c r="AC130" s="174">
        <f t="shared" si="53"/>
        <v>1000634.4367140488</v>
      </c>
      <c r="AD130" s="174">
        <f t="shared" si="53"/>
        <v>288318.39701930224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6199999.9999999991</v>
      </c>
      <c r="L131" s="174">
        <f t="shared" si="54"/>
        <v>261747.07396265032</v>
      </c>
      <c r="M131" s="174">
        <f t="shared" si="54"/>
        <v>568552.80508545623</v>
      </c>
      <c r="N131" s="174">
        <f t="shared" si="54"/>
        <v>1724928.2927583477</v>
      </c>
      <c r="O131" s="174">
        <f t="shared" si="54"/>
        <v>0</v>
      </c>
      <c r="P131" s="174">
        <f t="shared" si="54"/>
        <v>24928.292758347656</v>
      </c>
      <c r="Q131" s="174">
        <f t="shared" si="54"/>
        <v>249282.92758347656</v>
      </c>
      <c r="R131" s="174">
        <f t="shared" si="54"/>
        <v>162033.90292925976</v>
      </c>
      <c r="S131" s="174">
        <f t="shared" si="54"/>
        <v>673063.9044753866</v>
      </c>
      <c r="T131" s="174">
        <f t="shared" si="54"/>
        <v>162033.90292925976</v>
      </c>
      <c r="U131" s="174">
        <f t="shared" si="54"/>
        <v>87249.024654216802</v>
      </c>
      <c r="V131" s="174">
        <f t="shared" si="54"/>
        <v>74784.878275042982</v>
      </c>
      <c r="W131" s="174">
        <f t="shared" si="54"/>
        <v>43624.512327108401</v>
      </c>
      <c r="X131" s="174">
        <f t="shared" si="54"/>
        <v>186962.19568760743</v>
      </c>
      <c r="Y131" s="174">
        <f t="shared" si="54"/>
        <v>0</v>
      </c>
      <c r="Z131" s="174">
        <f t="shared" si="54"/>
        <v>0</v>
      </c>
      <c r="AA131" s="174">
        <f t="shared" si="54"/>
        <v>62320.731895869139</v>
      </c>
      <c r="AB131" s="174">
        <f t="shared" si="54"/>
        <v>56088.658706282236</v>
      </c>
      <c r="AC131" s="174">
        <f t="shared" si="54"/>
        <v>367692.31818562793</v>
      </c>
      <c r="AD131" s="174">
        <f t="shared" si="54"/>
        <v>105945.24422297755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3704076.4857794475</v>
      </c>
      <c r="K132" s="174">
        <f t="shared" si="55"/>
        <v>11300000</v>
      </c>
      <c r="L132" s="174">
        <f t="shared" si="55"/>
        <v>1013244.9167531031</v>
      </c>
      <c r="M132" s="174">
        <f t="shared" si="55"/>
        <v>4665373.6686734324</v>
      </c>
      <c r="N132" s="174">
        <f t="shared" si="55"/>
        <v>296499.51588124793</v>
      </c>
      <c r="O132" s="174">
        <f t="shared" si="55"/>
        <v>1900000</v>
      </c>
      <c r="P132" s="174">
        <f t="shared" si="55"/>
        <v>96499.515881247949</v>
      </c>
      <c r="Q132" s="174">
        <f t="shared" si="55"/>
        <v>964995.15881247947</v>
      </c>
      <c r="R132" s="174">
        <f t="shared" si="55"/>
        <v>627246.85322811163</v>
      </c>
      <c r="S132" s="174">
        <f t="shared" si="55"/>
        <v>2605486.9287936939</v>
      </c>
      <c r="T132" s="174">
        <f t="shared" si="55"/>
        <v>627246.85322811163</v>
      </c>
      <c r="U132" s="174">
        <f t="shared" si="55"/>
        <v>337748.30558436783</v>
      </c>
      <c r="V132" s="174">
        <f t="shared" si="55"/>
        <v>289498.54764374386</v>
      </c>
      <c r="W132" s="174">
        <f t="shared" si="55"/>
        <v>168874.15279218392</v>
      </c>
      <c r="X132" s="174">
        <f t="shared" si="55"/>
        <v>723746.36910935957</v>
      </c>
      <c r="Y132" s="174">
        <f t="shared" si="55"/>
        <v>0</v>
      </c>
      <c r="Z132" s="174">
        <f t="shared" si="55"/>
        <v>0</v>
      </c>
      <c r="AA132" s="174">
        <f t="shared" si="55"/>
        <v>241248.78970311987</v>
      </c>
      <c r="AB132" s="174">
        <f t="shared" si="55"/>
        <v>217123.91073280791</v>
      </c>
      <c r="AC132" s="174">
        <f t="shared" si="55"/>
        <v>1423367.8592484072</v>
      </c>
      <c r="AD132" s="174">
        <f t="shared" si="55"/>
        <v>410122.94249530381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14622655.718</v>
      </c>
      <c r="K133" s="175">
        <f t="shared" si="56"/>
        <v>9000000.0000000019</v>
      </c>
      <c r="L133" s="175">
        <f t="shared" si="56"/>
        <v>538316.77825879434</v>
      </c>
      <c r="M133" s="175">
        <f t="shared" si="56"/>
        <v>1740987.7276392083</v>
      </c>
      <c r="N133" s="175">
        <f t="shared" si="56"/>
        <v>2051268.2645960758</v>
      </c>
      <c r="O133" s="175">
        <f t="shared" si="56"/>
        <v>300000</v>
      </c>
      <c r="P133" s="175">
        <f t="shared" si="56"/>
        <v>51268.264596075664</v>
      </c>
      <c r="Q133" s="175">
        <f t="shared" si="56"/>
        <v>512682.64596075664</v>
      </c>
      <c r="R133" s="175">
        <f t="shared" si="56"/>
        <v>333243.7198744918</v>
      </c>
      <c r="S133" s="175">
        <f t="shared" si="56"/>
        <v>1384243.1440940427</v>
      </c>
      <c r="T133" s="175">
        <f t="shared" si="56"/>
        <v>333243.7198744918</v>
      </c>
      <c r="U133" s="175">
        <f t="shared" si="56"/>
        <v>179438.92608626481</v>
      </c>
      <c r="V133" s="175">
        <f t="shared" si="56"/>
        <v>153804.79378822702</v>
      </c>
      <c r="W133" s="175">
        <f t="shared" si="56"/>
        <v>89719.463043132404</v>
      </c>
      <c r="X133" s="175">
        <f t="shared" si="56"/>
        <v>384511.98447056749</v>
      </c>
      <c r="Y133" s="175">
        <f t="shared" si="56"/>
        <v>0</v>
      </c>
      <c r="Z133" s="175">
        <f t="shared" si="56"/>
        <v>0</v>
      </c>
      <c r="AA133" s="175">
        <f t="shared" si="56"/>
        <v>128170.66149018916</v>
      </c>
      <c r="AB133" s="175">
        <f t="shared" si="56"/>
        <v>115353.59534117025</v>
      </c>
      <c r="AC133" s="175">
        <f t="shared" si="56"/>
        <v>756206.90279211605</v>
      </c>
      <c r="AD133" s="175">
        <f t="shared" si="56"/>
        <v>217890.12453332159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7717012.9362415802</v>
      </c>
      <c r="L136" s="221">
        <f t="shared" si="57"/>
        <v>1697654.0871275316</v>
      </c>
      <c r="M136" s="221">
        <f t="shared" si="57"/>
        <v>7389935.332103204</v>
      </c>
      <c r="N136" s="221">
        <f t="shared" si="57"/>
        <v>512454.65691490175</v>
      </c>
      <c r="O136" s="221">
        <f t="shared" si="57"/>
        <v>2174794.5547589906</v>
      </c>
      <c r="P136" s="221">
        <f t="shared" si="57"/>
        <v>161681.34163119353</v>
      </c>
      <c r="Q136" s="221">
        <f t="shared" si="57"/>
        <v>1616813.4163119353</v>
      </c>
      <c r="R136" s="221">
        <f t="shared" si="57"/>
        <v>1050928.720602758</v>
      </c>
      <c r="S136" s="221">
        <f t="shared" si="57"/>
        <v>4365396.2240422247</v>
      </c>
      <c r="T136" s="221">
        <f t="shared" si="57"/>
        <v>1050928.720602758</v>
      </c>
      <c r="U136" s="221">
        <f t="shared" si="57"/>
        <v>565884.69570917729</v>
      </c>
      <c r="V136" s="221">
        <f t="shared" si="57"/>
        <v>485044.02489358064</v>
      </c>
      <c r="W136" s="221">
        <f t="shared" si="57"/>
        <v>282942.34785458865</v>
      </c>
      <c r="X136" s="221">
        <f t="shared" si="57"/>
        <v>1212610.0622339514</v>
      </c>
      <c r="Y136" s="221">
        <f t="shared" si="57"/>
        <v>0</v>
      </c>
      <c r="Z136" s="221">
        <f t="shared" si="57"/>
        <v>0</v>
      </c>
      <c r="AA136" s="221">
        <f t="shared" si="57"/>
        <v>404203.35407798382</v>
      </c>
      <c r="AB136" s="221">
        <f t="shared" si="57"/>
        <v>363783.01867018547</v>
      </c>
      <c r="AC136" s="221">
        <f t="shared" si="57"/>
        <v>2384799.7890601046</v>
      </c>
      <c r="AD136" s="221">
        <f t="shared" si="57"/>
        <v>687145.70193257253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900000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2097795.2788739572</v>
      </c>
      <c r="K137" s="174">
        <f t="shared" si="58"/>
        <v>3282987.0637584198</v>
      </c>
      <c r="L137" s="174">
        <f t="shared" si="58"/>
        <v>722219.39406138891</v>
      </c>
      <c r="M137" s="174">
        <f t="shared" si="58"/>
        <v>3143841.055827227</v>
      </c>
      <c r="N137" s="174">
        <f t="shared" si="58"/>
        <v>218009.48415070979</v>
      </c>
      <c r="O137" s="174">
        <f t="shared" si="58"/>
        <v>925205.44524100935</v>
      </c>
      <c r="P137" s="174">
        <f t="shared" si="58"/>
        <v>68782.799434418004</v>
      </c>
      <c r="Q137" s="174">
        <f t="shared" si="58"/>
        <v>687827.9943441801</v>
      </c>
      <c r="R137" s="174">
        <f t="shared" si="58"/>
        <v>447088.19632371707</v>
      </c>
      <c r="S137" s="174">
        <f t="shared" si="58"/>
        <v>1857135.5847292859</v>
      </c>
      <c r="T137" s="174">
        <f t="shared" si="58"/>
        <v>447088.19632371707</v>
      </c>
      <c r="U137" s="174">
        <f t="shared" si="58"/>
        <v>240739.79802046303</v>
      </c>
      <c r="V137" s="174">
        <f t="shared" si="58"/>
        <v>206348.39830325407</v>
      </c>
      <c r="W137" s="174">
        <f t="shared" si="58"/>
        <v>120369.89901023151</v>
      </c>
      <c r="X137" s="174">
        <f t="shared" si="58"/>
        <v>515870.99575813505</v>
      </c>
      <c r="Y137" s="174">
        <f t="shared" si="58"/>
        <v>0</v>
      </c>
      <c r="Z137" s="174">
        <f t="shared" si="58"/>
        <v>0</v>
      </c>
      <c r="AA137" s="174">
        <f t="shared" si="58"/>
        <v>171956.99858604503</v>
      </c>
      <c r="AB137" s="174">
        <f t="shared" si="58"/>
        <v>154761.29872744053</v>
      </c>
      <c r="AC137" s="174">
        <f t="shared" si="58"/>
        <v>1014546.2916576656</v>
      </c>
      <c r="AD137" s="174">
        <f t="shared" si="58"/>
        <v>292326.8975962766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6199999.9999999991</v>
      </c>
      <c r="L138" s="174">
        <f t="shared" si="60"/>
        <v>265386.15252249117</v>
      </c>
      <c r="M138" s="174">
        <f t="shared" si="60"/>
        <v>569505.89708922408</v>
      </c>
      <c r="N138" s="174">
        <f t="shared" si="60"/>
        <v>1725274.8716688086</v>
      </c>
      <c r="O138" s="174">
        <f t="shared" si="60"/>
        <v>0</v>
      </c>
      <c r="P138" s="174">
        <f t="shared" si="60"/>
        <v>25274.87166880869</v>
      </c>
      <c r="Q138" s="174">
        <f t="shared" si="60"/>
        <v>252748.71668808692</v>
      </c>
      <c r="R138" s="174">
        <f t="shared" si="60"/>
        <v>164286.66584725649</v>
      </c>
      <c r="S138" s="174">
        <f t="shared" si="60"/>
        <v>682421.53505783458</v>
      </c>
      <c r="T138" s="174">
        <f t="shared" si="60"/>
        <v>164286.66584725649</v>
      </c>
      <c r="U138" s="174">
        <f t="shared" si="60"/>
        <v>88462.050840830416</v>
      </c>
      <c r="V138" s="174">
        <f t="shared" si="60"/>
        <v>75824.615006426087</v>
      </c>
      <c r="W138" s="174">
        <f t="shared" si="60"/>
        <v>44231.025420415208</v>
      </c>
      <c r="X138" s="174">
        <f t="shared" si="60"/>
        <v>189561.53751606517</v>
      </c>
      <c r="Y138" s="174">
        <f t="shared" si="60"/>
        <v>0</v>
      </c>
      <c r="Z138" s="174">
        <f t="shared" si="60"/>
        <v>0</v>
      </c>
      <c r="AA138" s="174">
        <f t="shared" si="60"/>
        <v>63187.17917202173</v>
      </c>
      <c r="AB138" s="174">
        <f t="shared" si="60"/>
        <v>56868.461254819558</v>
      </c>
      <c r="AC138" s="174">
        <f t="shared" si="60"/>
        <v>372804.35711492819</v>
      </c>
      <c r="AD138" s="174">
        <f t="shared" si="60"/>
        <v>107418.20459243694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3704076.4857794475</v>
      </c>
      <c r="K139" s="174">
        <f t="shared" si="62"/>
        <v>11300000</v>
      </c>
      <c r="L139" s="174">
        <f t="shared" si="62"/>
        <v>1027332.09563385</v>
      </c>
      <c r="M139" s="174">
        <f t="shared" si="62"/>
        <v>4669063.1679041041</v>
      </c>
      <c r="N139" s="174">
        <f t="shared" si="62"/>
        <v>297841.15196512861</v>
      </c>
      <c r="O139" s="174">
        <f t="shared" si="62"/>
        <v>1900000</v>
      </c>
      <c r="P139" s="174">
        <f t="shared" si="62"/>
        <v>97841.151965128593</v>
      </c>
      <c r="Q139" s="174">
        <f t="shared" si="62"/>
        <v>978411.51965128595</v>
      </c>
      <c r="R139" s="174">
        <f t="shared" si="62"/>
        <v>635967.48777333589</v>
      </c>
      <c r="S139" s="174">
        <f t="shared" si="62"/>
        <v>2641711.1030584713</v>
      </c>
      <c r="T139" s="174">
        <f t="shared" si="62"/>
        <v>635967.48777333589</v>
      </c>
      <c r="U139" s="174">
        <f t="shared" si="62"/>
        <v>342444.03187795007</v>
      </c>
      <c r="V139" s="174">
        <f t="shared" si="62"/>
        <v>293523.45589538582</v>
      </c>
      <c r="W139" s="174">
        <f t="shared" si="62"/>
        <v>171222.01593897503</v>
      </c>
      <c r="X139" s="174">
        <f t="shared" si="62"/>
        <v>733808.6397384645</v>
      </c>
      <c r="Y139" s="174">
        <f t="shared" si="62"/>
        <v>0</v>
      </c>
      <c r="Z139" s="174">
        <f t="shared" si="62"/>
        <v>0</v>
      </c>
      <c r="AA139" s="174">
        <f t="shared" si="62"/>
        <v>244602.87991282149</v>
      </c>
      <c r="AB139" s="174">
        <f t="shared" si="62"/>
        <v>220142.59192153937</v>
      </c>
      <c r="AC139" s="174">
        <f t="shared" si="62"/>
        <v>1443156.9914856467</v>
      </c>
      <c r="AD139" s="174">
        <f t="shared" si="62"/>
        <v>415824.89585179655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14622655.718</v>
      </c>
      <c r="K140" s="175">
        <f t="shared" si="64"/>
        <v>9000000.0000000019</v>
      </c>
      <c r="L140" s="175">
        <f t="shared" si="64"/>
        <v>487408.2706547376</v>
      </c>
      <c r="M140" s="175">
        <f t="shared" si="64"/>
        <v>1727654.5470762411</v>
      </c>
      <c r="N140" s="175">
        <f t="shared" si="64"/>
        <v>2046419.8353004511</v>
      </c>
      <c r="O140" s="175">
        <f t="shared" si="64"/>
        <v>300000</v>
      </c>
      <c r="P140" s="175">
        <f t="shared" si="64"/>
        <v>46419.83530045121</v>
      </c>
      <c r="Q140" s="175">
        <f t="shared" si="64"/>
        <v>464198.35300451214</v>
      </c>
      <c r="R140" s="175">
        <f t="shared" si="64"/>
        <v>301728.92945293291</v>
      </c>
      <c r="S140" s="175">
        <f t="shared" si="64"/>
        <v>1253335.5531121825</v>
      </c>
      <c r="T140" s="175">
        <f t="shared" si="64"/>
        <v>301728.92945293291</v>
      </c>
      <c r="U140" s="175">
        <f t="shared" si="64"/>
        <v>162469.42355157924</v>
      </c>
      <c r="V140" s="175">
        <f t="shared" si="64"/>
        <v>139259.50590135367</v>
      </c>
      <c r="W140" s="175">
        <f t="shared" si="64"/>
        <v>81234.711775789619</v>
      </c>
      <c r="X140" s="175">
        <f t="shared" si="64"/>
        <v>348148.76475338411</v>
      </c>
      <c r="Y140" s="175">
        <f t="shared" si="64"/>
        <v>0</v>
      </c>
      <c r="Z140" s="175">
        <f t="shared" si="64"/>
        <v>0</v>
      </c>
      <c r="AA140" s="175">
        <f t="shared" si="64"/>
        <v>116049.58825112804</v>
      </c>
      <c r="AB140" s="175">
        <f t="shared" si="64"/>
        <v>104444.62942601524</v>
      </c>
      <c r="AC140" s="175">
        <f t="shared" si="64"/>
        <v>684692.57068165543</v>
      </c>
      <c r="AD140" s="175">
        <f t="shared" si="64"/>
        <v>197284.30002691768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7717012.9362415802</v>
      </c>
      <c r="L21" s="156">
        <f>Expenditure!L129</f>
        <v>1674375.1913307046</v>
      </c>
      <c r="M21" s="156">
        <f>Expenditure!M129</f>
        <v>7383838.4784421306</v>
      </c>
      <c r="N21" s="156">
        <f>Expenditure!N129</f>
        <v>510237.61921996583</v>
      </c>
      <c r="O21" s="156">
        <f>Expenditure!O129</f>
        <v>2174794.5547589906</v>
      </c>
      <c r="P21" s="156">
        <f>Expenditure!P129</f>
        <v>159464.30393625761</v>
      </c>
      <c r="Q21" s="156">
        <f>Expenditure!Q129</f>
        <v>1594643.0393625761</v>
      </c>
      <c r="R21" s="156">
        <f>Expenditure!R129</f>
        <v>1036517.9755856745</v>
      </c>
      <c r="S21" s="156">
        <f>Expenditure!S129</f>
        <v>4305536.2062789546</v>
      </c>
      <c r="T21" s="156">
        <f>Expenditure!T129</f>
        <v>1036517.9755856745</v>
      </c>
      <c r="U21" s="156">
        <f>Expenditure!U129</f>
        <v>558125.06377690169</v>
      </c>
      <c r="V21" s="156">
        <f>Expenditure!V129</f>
        <v>478392.91180877294</v>
      </c>
      <c r="W21" s="156">
        <f>Expenditure!W129</f>
        <v>279062.53188845085</v>
      </c>
      <c r="X21" s="156">
        <f>Expenditure!X129</f>
        <v>1195982.2795219321</v>
      </c>
      <c r="Y21" s="156">
        <f>Expenditure!Y129</f>
        <v>0</v>
      </c>
      <c r="Z21" s="156">
        <f>Expenditure!Z129</f>
        <v>0</v>
      </c>
      <c r="AA21" s="156">
        <f>Expenditure!AA129</f>
        <v>398660.75984064402</v>
      </c>
      <c r="AB21" s="156">
        <f>Expenditure!AB129</f>
        <v>358794.68385657965</v>
      </c>
      <c r="AC21" s="156">
        <f>Expenditure!AC129</f>
        <v>2352098.4830597998</v>
      </c>
      <c r="AD21" s="156">
        <f>Expenditure!AD129</f>
        <v>677723.29172909493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900000</v>
      </c>
      <c r="AQ21" s="156">
        <f>Expenditure!AQ129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2097795.2788739572</v>
      </c>
      <c r="K22" s="152">
        <f>Expenditure!K130</f>
        <v>3282987.0637584198</v>
      </c>
      <c r="L22" s="152">
        <f>Expenditure!L130</f>
        <v>712316.03969474649</v>
      </c>
      <c r="M22" s="152">
        <f>Expenditure!M130</f>
        <v>3141247.3201597729</v>
      </c>
      <c r="N22" s="152">
        <f>Expenditure!N130</f>
        <v>217066.30754436291</v>
      </c>
      <c r="O22" s="152">
        <f>Expenditure!O130</f>
        <v>925205.44524100935</v>
      </c>
      <c r="P22" s="152">
        <f>Expenditure!P130</f>
        <v>67839.622828071108</v>
      </c>
      <c r="Q22" s="152">
        <f>Expenditure!Q130</f>
        <v>678396.2282807111</v>
      </c>
      <c r="R22" s="152">
        <f>Expenditure!R130</f>
        <v>440957.54838246224</v>
      </c>
      <c r="S22" s="152">
        <f>Expenditure!S130</f>
        <v>1831669.8163579197</v>
      </c>
      <c r="T22" s="152">
        <f>Expenditure!T130</f>
        <v>440957.54838246224</v>
      </c>
      <c r="U22" s="152">
        <f>Expenditure!U130</f>
        <v>237438.6798982489</v>
      </c>
      <c r="V22" s="152">
        <f>Expenditure!V130</f>
        <v>203518.86848421337</v>
      </c>
      <c r="W22" s="152">
        <f>Expenditure!W130</f>
        <v>118719.33994912445</v>
      </c>
      <c r="X22" s="152">
        <f>Expenditure!X130</f>
        <v>508797.17121053336</v>
      </c>
      <c r="Y22" s="152">
        <f>Expenditure!Y130</f>
        <v>0</v>
      </c>
      <c r="Z22" s="152">
        <f>Expenditure!Z130</f>
        <v>0</v>
      </c>
      <c r="AA22" s="152">
        <f>Expenditure!AA130</f>
        <v>169599.05707017778</v>
      </c>
      <c r="AB22" s="152">
        <f>Expenditure!AB130</f>
        <v>152639.15136316002</v>
      </c>
      <c r="AC22" s="152">
        <f>Expenditure!AC130</f>
        <v>1000634.4367140488</v>
      </c>
      <c r="AD22" s="152">
        <f>Expenditure!AD130</f>
        <v>288318.39701930224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6199999.9999999991</v>
      </c>
      <c r="L23" s="152">
        <f>Expenditure!L131</f>
        <v>261747.07396265032</v>
      </c>
      <c r="M23" s="152">
        <f>Expenditure!M131</f>
        <v>568552.80508545623</v>
      </c>
      <c r="N23" s="152">
        <f>Expenditure!N131</f>
        <v>1724928.2927583477</v>
      </c>
      <c r="O23" s="152">
        <f>Expenditure!O131</f>
        <v>0</v>
      </c>
      <c r="P23" s="152">
        <f>Expenditure!P131</f>
        <v>24928.292758347656</v>
      </c>
      <c r="Q23" s="152">
        <f>Expenditure!Q131</f>
        <v>249282.92758347656</v>
      </c>
      <c r="R23" s="152">
        <f>Expenditure!R131</f>
        <v>162033.90292925976</v>
      </c>
      <c r="S23" s="152">
        <f>Expenditure!S131</f>
        <v>673063.9044753866</v>
      </c>
      <c r="T23" s="152">
        <f>Expenditure!T131</f>
        <v>162033.90292925976</v>
      </c>
      <c r="U23" s="152">
        <f>Expenditure!U131</f>
        <v>87249.024654216802</v>
      </c>
      <c r="V23" s="152">
        <f>Expenditure!V131</f>
        <v>74784.878275042982</v>
      </c>
      <c r="W23" s="152">
        <f>Expenditure!W131</f>
        <v>43624.512327108401</v>
      </c>
      <c r="X23" s="152">
        <f>Expenditure!X131</f>
        <v>186962.19568760743</v>
      </c>
      <c r="Y23" s="152">
        <f>Expenditure!Y131</f>
        <v>0</v>
      </c>
      <c r="Z23" s="152">
        <f>Expenditure!Z131</f>
        <v>0</v>
      </c>
      <c r="AA23" s="152">
        <f>Expenditure!AA131</f>
        <v>62320.731895869139</v>
      </c>
      <c r="AB23" s="152">
        <f>Expenditure!AB131</f>
        <v>56088.658706282236</v>
      </c>
      <c r="AC23" s="152">
        <f>Expenditure!AC131</f>
        <v>367692.31818562793</v>
      </c>
      <c r="AD23" s="152">
        <f>Expenditure!AD131</f>
        <v>105945.24422297755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3704076.4857794475</v>
      </c>
      <c r="K24" s="152">
        <f>Expenditure!K132</f>
        <v>11300000</v>
      </c>
      <c r="L24" s="152">
        <f>Expenditure!L132</f>
        <v>1013244.9167531031</v>
      </c>
      <c r="M24" s="152">
        <f>Expenditure!M132</f>
        <v>4665373.6686734324</v>
      </c>
      <c r="N24" s="152">
        <f>Expenditure!N132</f>
        <v>296499.51588124793</v>
      </c>
      <c r="O24" s="152">
        <f>Expenditure!O132</f>
        <v>1900000</v>
      </c>
      <c r="P24" s="152">
        <f>Expenditure!P132</f>
        <v>96499.515881247949</v>
      </c>
      <c r="Q24" s="152">
        <f>Expenditure!Q132</f>
        <v>964995.15881247947</v>
      </c>
      <c r="R24" s="152">
        <f>Expenditure!R132</f>
        <v>627246.85322811163</v>
      </c>
      <c r="S24" s="152">
        <f>Expenditure!S132</f>
        <v>2605486.9287936939</v>
      </c>
      <c r="T24" s="152">
        <f>Expenditure!T132</f>
        <v>627246.85322811163</v>
      </c>
      <c r="U24" s="152">
        <f>Expenditure!U132</f>
        <v>337748.30558436783</v>
      </c>
      <c r="V24" s="152">
        <f>Expenditure!V132</f>
        <v>289498.54764374386</v>
      </c>
      <c r="W24" s="152">
        <f>Expenditure!W132</f>
        <v>168874.15279218392</v>
      </c>
      <c r="X24" s="152">
        <f>Expenditure!X132</f>
        <v>723746.36910935957</v>
      </c>
      <c r="Y24" s="152">
        <f>Expenditure!Y132</f>
        <v>0</v>
      </c>
      <c r="Z24" s="152">
        <f>Expenditure!Z132</f>
        <v>0</v>
      </c>
      <c r="AA24" s="152">
        <f>Expenditure!AA132</f>
        <v>241248.78970311987</v>
      </c>
      <c r="AB24" s="152">
        <f>Expenditure!AB132</f>
        <v>217123.91073280791</v>
      </c>
      <c r="AC24" s="152">
        <f>Expenditure!AC132</f>
        <v>1423367.8592484072</v>
      </c>
      <c r="AD24" s="152">
        <f>Expenditure!AD132</f>
        <v>410122.94249530381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14622655.718</v>
      </c>
      <c r="K25" s="162">
        <f>Expenditure!K133</f>
        <v>9000000.0000000019</v>
      </c>
      <c r="L25" s="162">
        <f>Expenditure!L133</f>
        <v>538316.77825879434</v>
      </c>
      <c r="M25" s="162">
        <f>Expenditure!M133</f>
        <v>1740987.7276392083</v>
      </c>
      <c r="N25" s="162">
        <f>Expenditure!N133</f>
        <v>2051268.2645960758</v>
      </c>
      <c r="O25" s="162">
        <f>Expenditure!O133</f>
        <v>300000</v>
      </c>
      <c r="P25" s="162">
        <f>Expenditure!P133</f>
        <v>51268.264596075664</v>
      </c>
      <c r="Q25" s="162">
        <f>Expenditure!Q133</f>
        <v>512682.64596075664</v>
      </c>
      <c r="R25" s="162">
        <f>Expenditure!R133</f>
        <v>333243.7198744918</v>
      </c>
      <c r="S25" s="162">
        <f>Expenditure!S133</f>
        <v>1384243.1440940427</v>
      </c>
      <c r="T25" s="162">
        <f>Expenditure!T133</f>
        <v>333243.7198744918</v>
      </c>
      <c r="U25" s="162">
        <f>Expenditure!U133</f>
        <v>179438.92608626481</v>
      </c>
      <c r="V25" s="162">
        <f>Expenditure!V133</f>
        <v>153804.79378822702</v>
      </c>
      <c r="W25" s="162">
        <f>Expenditure!W133</f>
        <v>89719.463043132404</v>
      </c>
      <c r="X25" s="162">
        <f>Expenditure!X133</f>
        <v>384511.98447056749</v>
      </c>
      <c r="Y25" s="162">
        <f>Expenditure!Y133</f>
        <v>0</v>
      </c>
      <c r="Z25" s="162">
        <f>Expenditure!Z133</f>
        <v>0</v>
      </c>
      <c r="AA25" s="162">
        <f>Expenditure!AA133</f>
        <v>128170.66149018916</v>
      </c>
      <c r="AB25" s="162">
        <f>Expenditure!AB133</f>
        <v>115353.59534117025</v>
      </c>
      <c r="AC25" s="162">
        <f>Expenditure!AC133</f>
        <v>756206.90279211605</v>
      </c>
      <c r="AD25" s="162">
        <f>Expenditure!AD133</f>
        <v>217890.12453332159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7717012.9362415802</v>
      </c>
      <c r="L28" s="156">
        <f>Expenditure!L136</f>
        <v>1697654.0871275316</v>
      </c>
      <c r="M28" s="156">
        <f>Expenditure!M136</f>
        <v>7389935.332103204</v>
      </c>
      <c r="N28" s="156">
        <f>Expenditure!N136</f>
        <v>512454.65691490175</v>
      </c>
      <c r="O28" s="156">
        <f>Expenditure!O136</f>
        <v>2174794.5547589906</v>
      </c>
      <c r="P28" s="156">
        <f>Expenditure!P136</f>
        <v>161681.34163119353</v>
      </c>
      <c r="Q28" s="156">
        <f>Expenditure!Q136</f>
        <v>1616813.4163119353</v>
      </c>
      <c r="R28" s="156">
        <f>Expenditure!R136</f>
        <v>1050928.720602758</v>
      </c>
      <c r="S28" s="156">
        <f>Expenditure!S136</f>
        <v>4365396.2240422247</v>
      </c>
      <c r="T28" s="156">
        <f>Expenditure!T136</f>
        <v>1050928.720602758</v>
      </c>
      <c r="U28" s="156">
        <f>Expenditure!U136</f>
        <v>565884.69570917729</v>
      </c>
      <c r="V28" s="156">
        <f>Expenditure!V136</f>
        <v>485044.02489358064</v>
      </c>
      <c r="W28" s="156">
        <f>Expenditure!W136</f>
        <v>282942.34785458865</v>
      </c>
      <c r="X28" s="156">
        <f>Expenditure!X136</f>
        <v>1212610.0622339514</v>
      </c>
      <c r="Y28" s="156">
        <f>Expenditure!Y136</f>
        <v>0</v>
      </c>
      <c r="Z28" s="156">
        <f>Expenditure!Z136</f>
        <v>0</v>
      </c>
      <c r="AA28" s="156">
        <f>Expenditure!AA136</f>
        <v>404203.35407798382</v>
      </c>
      <c r="AB28" s="156">
        <f>Expenditure!AB136</f>
        <v>363783.01867018547</v>
      </c>
      <c r="AC28" s="156">
        <f>Expenditure!AC136</f>
        <v>2384799.7890601046</v>
      </c>
      <c r="AD28" s="156">
        <f>Expenditure!AD136</f>
        <v>687145.70193257253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900000</v>
      </c>
      <c r="AQ28" s="156">
        <f>Expenditure!AQ136</f>
        <v>0</v>
      </c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2097795.2788739572</v>
      </c>
      <c r="K29" s="152">
        <f>Expenditure!K137</f>
        <v>3282987.0637584198</v>
      </c>
      <c r="L29" s="152">
        <f>Expenditure!L137</f>
        <v>722219.39406138891</v>
      </c>
      <c r="M29" s="152">
        <f>Expenditure!M137</f>
        <v>3143841.055827227</v>
      </c>
      <c r="N29" s="152">
        <f>Expenditure!N137</f>
        <v>218009.48415070979</v>
      </c>
      <c r="O29" s="152">
        <f>Expenditure!O137</f>
        <v>925205.44524100935</v>
      </c>
      <c r="P29" s="152">
        <f>Expenditure!P137</f>
        <v>68782.799434418004</v>
      </c>
      <c r="Q29" s="152">
        <f>Expenditure!Q137</f>
        <v>687827.9943441801</v>
      </c>
      <c r="R29" s="152">
        <f>Expenditure!R137</f>
        <v>447088.19632371707</v>
      </c>
      <c r="S29" s="152">
        <f>Expenditure!S137</f>
        <v>1857135.5847292859</v>
      </c>
      <c r="T29" s="152">
        <f>Expenditure!T137</f>
        <v>447088.19632371707</v>
      </c>
      <c r="U29" s="152">
        <f>Expenditure!U137</f>
        <v>240739.79802046303</v>
      </c>
      <c r="V29" s="152">
        <f>Expenditure!V137</f>
        <v>206348.39830325407</v>
      </c>
      <c r="W29" s="152">
        <f>Expenditure!W137</f>
        <v>120369.89901023151</v>
      </c>
      <c r="X29" s="152">
        <f>Expenditure!X137</f>
        <v>515870.99575813505</v>
      </c>
      <c r="Y29" s="152">
        <f>Expenditure!Y137</f>
        <v>0</v>
      </c>
      <c r="Z29" s="152">
        <f>Expenditure!Z137</f>
        <v>0</v>
      </c>
      <c r="AA29" s="152">
        <f>Expenditure!AA137</f>
        <v>171956.99858604503</v>
      </c>
      <c r="AB29" s="152">
        <f>Expenditure!AB137</f>
        <v>154761.29872744053</v>
      </c>
      <c r="AC29" s="152">
        <f>Expenditure!AC137</f>
        <v>1014546.2916576656</v>
      </c>
      <c r="AD29" s="152">
        <f>Expenditure!AD137</f>
        <v>292326.8975962766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ht="14.45" x14ac:dyDescent="0.3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6199999.9999999991</v>
      </c>
      <c r="L30" s="152">
        <f>Expenditure!L138</f>
        <v>265386.15252249117</v>
      </c>
      <c r="M30" s="152">
        <f>Expenditure!M138</f>
        <v>569505.89708922408</v>
      </c>
      <c r="N30" s="152">
        <f>Expenditure!N138</f>
        <v>1725274.8716688086</v>
      </c>
      <c r="O30" s="152">
        <f>Expenditure!O138</f>
        <v>0</v>
      </c>
      <c r="P30" s="152">
        <f>Expenditure!P138</f>
        <v>25274.87166880869</v>
      </c>
      <c r="Q30" s="152">
        <f>Expenditure!Q138</f>
        <v>252748.71668808692</v>
      </c>
      <c r="R30" s="152">
        <f>Expenditure!R138</f>
        <v>164286.66584725649</v>
      </c>
      <c r="S30" s="152">
        <f>Expenditure!S138</f>
        <v>682421.53505783458</v>
      </c>
      <c r="T30" s="152">
        <f>Expenditure!T138</f>
        <v>164286.66584725649</v>
      </c>
      <c r="U30" s="152">
        <f>Expenditure!U138</f>
        <v>88462.050840830416</v>
      </c>
      <c r="V30" s="152">
        <f>Expenditure!V138</f>
        <v>75824.615006426087</v>
      </c>
      <c r="W30" s="152">
        <f>Expenditure!W138</f>
        <v>44231.025420415208</v>
      </c>
      <c r="X30" s="152">
        <f>Expenditure!X138</f>
        <v>189561.53751606517</v>
      </c>
      <c r="Y30" s="152">
        <f>Expenditure!Y138</f>
        <v>0</v>
      </c>
      <c r="Z30" s="152">
        <f>Expenditure!Z138</f>
        <v>0</v>
      </c>
      <c r="AA30" s="152">
        <f>Expenditure!AA138</f>
        <v>63187.17917202173</v>
      </c>
      <c r="AB30" s="152">
        <f>Expenditure!AB138</f>
        <v>56868.461254819558</v>
      </c>
      <c r="AC30" s="152">
        <f>Expenditure!AC138</f>
        <v>372804.35711492819</v>
      </c>
      <c r="AD30" s="152">
        <f>Expenditure!AD138</f>
        <v>107418.20459243694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ht="14.45" x14ac:dyDescent="0.3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3704076.4857794475</v>
      </c>
      <c r="K31" s="152">
        <f>Expenditure!K139</f>
        <v>11300000</v>
      </c>
      <c r="L31" s="152">
        <f>Expenditure!L139</f>
        <v>1027332.09563385</v>
      </c>
      <c r="M31" s="152">
        <f>Expenditure!M139</f>
        <v>4669063.1679041041</v>
      </c>
      <c r="N31" s="152">
        <f>Expenditure!N139</f>
        <v>297841.15196512861</v>
      </c>
      <c r="O31" s="152">
        <f>Expenditure!O139</f>
        <v>1900000</v>
      </c>
      <c r="P31" s="152">
        <f>Expenditure!P139</f>
        <v>97841.151965128593</v>
      </c>
      <c r="Q31" s="152">
        <f>Expenditure!Q139</f>
        <v>978411.51965128595</v>
      </c>
      <c r="R31" s="152">
        <f>Expenditure!R139</f>
        <v>635967.48777333589</v>
      </c>
      <c r="S31" s="152">
        <f>Expenditure!S139</f>
        <v>2641711.1030584713</v>
      </c>
      <c r="T31" s="152">
        <f>Expenditure!T139</f>
        <v>635967.48777333589</v>
      </c>
      <c r="U31" s="152">
        <f>Expenditure!U139</f>
        <v>342444.03187795007</v>
      </c>
      <c r="V31" s="152">
        <f>Expenditure!V139</f>
        <v>293523.45589538582</v>
      </c>
      <c r="W31" s="152">
        <f>Expenditure!W139</f>
        <v>171222.01593897503</v>
      </c>
      <c r="X31" s="152">
        <f>Expenditure!X139</f>
        <v>733808.6397384645</v>
      </c>
      <c r="Y31" s="152">
        <f>Expenditure!Y139</f>
        <v>0</v>
      </c>
      <c r="Z31" s="152">
        <f>Expenditure!Z139</f>
        <v>0</v>
      </c>
      <c r="AA31" s="152">
        <f>Expenditure!AA139</f>
        <v>244602.87991282149</v>
      </c>
      <c r="AB31" s="152">
        <f>Expenditure!AB139</f>
        <v>220142.59192153937</v>
      </c>
      <c r="AC31" s="152">
        <f>Expenditure!AC139</f>
        <v>1443156.9914856467</v>
      </c>
      <c r="AD31" s="152">
        <f>Expenditure!AD139</f>
        <v>415824.89585179655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ht="14.45" x14ac:dyDescent="0.3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14622655.718</v>
      </c>
      <c r="K32" s="162">
        <f>Expenditure!K140</f>
        <v>9000000.0000000019</v>
      </c>
      <c r="L32" s="162">
        <f>Expenditure!L140</f>
        <v>487408.2706547376</v>
      </c>
      <c r="M32" s="162">
        <f>Expenditure!M140</f>
        <v>1727654.5470762411</v>
      </c>
      <c r="N32" s="162">
        <f>Expenditure!N140</f>
        <v>2046419.8353004511</v>
      </c>
      <c r="O32" s="162">
        <f>Expenditure!O140</f>
        <v>300000</v>
      </c>
      <c r="P32" s="162">
        <f>Expenditure!P140</f>
        <v>46419.83530045121</v>
      </c>
      <c r="Q32" s="162">
        <f>Expenditure!Q140</f>
        <v>464198.35300451214</v>
      </c>
      <c r="R32" s="162">
        <f>Expenditure!R140</f>
        <v>301728.92945293291</v>
      </c>
      <c r="S32" s="162">
        <f>Expenditure!S140</f>
        <v>1253335.5531121825</v>
      </c>
      <c r="T32" s="162">
        <f>Expenditure!T140</f>
        <v>301728.92945293291</v>
      </c>
      <c r="U32" s="162">
        <f>Expenditure!U140</f>
        <v>162469.42355157924</v>
      </c>
      <c r="V32" s="162">
        <f>Expenditure!V140</f>
        <v>139259.50590135367</v>
      </c>
      <c r="W32" s="162">
        <f>Expenditure!W140</f>
        <v>81234.711775789619</v>
      </c>
      <c r="X32" s="162">
        <f>Expenditure!X140</f>
        <v>348148.76475338411</v>
      </c>
      <c r="Y32" s="162">
        <f>Expenditure!Y140</f>
        <v>0</v>
      </c>
      <c r="Z32" s="162">
        <f>Expenditure!Z140</f>
        <v>0</v>
      </c>
      <c r="AA32" s="162">
        <f>Expenditure!AA140</f>
        <v>116049.58825112804</v>
      </c>
      <c r="AB32" s="162">
        <f>Expenditure!AB140</f>
        <v>104444.62942601524</v>
      </c>
      <c r="AC32" s="162">
        <f>Expenditure!AC140</f>
        <v>684692.57068165543</v>
      </c>
      <c r="AD32" s="162">
        <f>Expenditure!AD140</f>
        <v>197284.30002691768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ht="14.45" x14ac:dyDescent="0.3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4.45" x14ac:dyDescent="0.3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ht="14.45" x14ac:dyDescent="0.3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ht="14.45" x14ac:dyDescent="0.3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ht="14.45" x14ac:dyDescent="0.3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16728452.772275632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6733772.0073850676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3024775.3290351662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10166625.042114522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5743034.8491896121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42396660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16847785.713020634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6784538.8654923299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3043430.0775222955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10238839.140983831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5482066.2029809076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42396660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760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0.39457006217649299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0.15882788897486425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7.1344660853830608E-2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0.23979778223365997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0.13545960576115224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0.39738474004840557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0.16002531485952737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7.1784665997800187E-2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0.24150107911764349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0.12930419997662335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6" ma:contentTypeDescription="Create a new document." ma:contentTypeScope="" ma:versionID="b0c4a1b394f54adf9dea6fa0d344b31f">
  <xsd:schema xmlns:xsd="http://www.w3.org/2001/XMLSchema" xmlns:xs="http://www.w3.org/2001/XMLSchema" xmlns:p="http://schemas.microsoft.com/office/2006/metadata/properties" xmlns:ns2="56525fcc-fd9b-4a18-b571-66fa38027e5b" xmlns:ns3="dcbf8a88-e063-4a69-82e9-42d02808f636" targetNamespace="http://schemas.microsoft.com/office/2006/metadata/properties" ma:root="true" ma:fieldsID="c30160deef21f5587b767b69d66c6457" ns2:_="" ns3:_="">
    <xsd:import namespace="56525fcc-fd9b-4a18-b571-66fa38027e5b"/>
    <xsd:import namespace="dcbf8a88-e063-4a69-82e9-42d02808f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f8a88-e063-4a69-82e9-42d02808f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www.w3.org/XML/1998/namespace"/>
    <ds:schemaRef ds:uri="http://schemas.microsoft.com/office/2006/documentManagement/types"/>
    <ds:schemaRef ds:uri="df11e38d-df47-44a9-bb81-9cb5331e96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697DC67-CB01-4257-BCCE-2D66F7B3E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dcbf8a88-e063-4a69-82e9-42d02808f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2021-12-24T15:52:50Z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