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22935" yWindow="-4410" windowWidth="20730" windowHeight="1176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<sst xmlns="http://schemas.openxmlformats.org/spreadsheetml/2006/main" count="2925" uniqueCount="773">
  <si>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</si>
  <si>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</si>
  <si>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</si>
  <si>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</si>
  <si>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</si>
  <si>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</si>
  <si>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</si>
  <si>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</si>
  <si>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</si>
  <si>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</si>
  <si>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</si>
  <si>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</si>
  <si>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</si>
  <si>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</si>
  <si>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</si>
  <si>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</si>
  <si>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</si>
  <si>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</si>
  <si>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</si>
  <si>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</si>
  <si>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</si>
  <si>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</si>
  <si>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</si>
  <si>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</si>
  <si>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</si>
  <si>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</si>
  <si>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</si>
  <si>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</si>
  <si>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</si>
  <si>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</si>
  <si>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</si>
  <si>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</si>
  <si>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</si>
  <si>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</si>
  <si>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</si>
  <si>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</si>
  <si>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</si>
  <si>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</si>
  <si>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</si>
  <si>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</si>
  <si>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</si>
  <si>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</si>
  <si>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</si>
  <si>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</si>
  <si>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</si>
  <si>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</si>
  <si>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</si>
  <si>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</si>
  <si>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</si>
  <si>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</si>
  <si>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</si>
  <si>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</si>
  <si>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</si>
  <si>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</si>
  <si>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</si>
  <si>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</si>
  <si>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</si>
  <si>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</si>
  <si>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</si>
  <si>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</si>
  <si>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</si>
  <si>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</si>
  <si>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</si>
  <si>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</si>
  <si>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</si>
  <si>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</si>
  <si>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</si>
  <si>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</si>
  <si>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</si>
  <si>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</si>
  <si>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</si>
  <si>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</si>
  <si>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</si>
  <si>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</si>
  <si>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</si>
  <si>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</si>
  <si>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</si>
  <si>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</si>
  <si>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</si>
  <si>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</si>
  <si>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</si>
  <si>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</si>
  <si>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</si>
  <si>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</si>
  <si>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</si>
  <si>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</si>
  <si>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</si>
  <si>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</si>
  <si>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</si>
  <si>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</si>
  <si>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</si>
  <si>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</si>
  <si>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</si>
  <si>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</si>
  <si>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</si>
  <si>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</si>
  <si>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</si>
  <si>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</si>
  <si>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</si>
  <si>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</si>
  <si>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</si>
  <si>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</si>
  <si>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</si>
  <si>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</si>
  <si>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</si>
  <si>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</si>
  <si>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</si>
  <si>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</si>
  <si>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</si>
  <si>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</si>
  <si>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</si>
  <si>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</si>
  <si>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</si>
  <si>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</si>
  <si>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</si>
  <si>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</si>
  <si>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</si>
  <si>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</si>
  <si>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</si>
  <si>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</si>
  <si>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</si>
  <si>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</si>
  <si>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</si>
  <si>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</si>
  <si>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</si>
  <si>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</si>
  <si>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</si>
  <si>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</si>
  <si>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</si>
  <si>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</si>
  <si>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</si>
  <si>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</si>
  <si>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</si>
  <si>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</si>
  <si>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</si>
  <si>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</si>
  <si>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</si>
  <si>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</si>
  <si>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</si>
  <si>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</si>
  <si>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</si>
  <si>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</si>
  <si>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</si>
  <si>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</si>
  <si>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</si>
  <si>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</si>
  <si>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</si>
  <si>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</si>
  <si>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</si>
  <si>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</si>
  <si>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</si>
  <si>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</si>
  <si>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</si>
  <si>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</si>
  <si>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</si>
  <si>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</si>
  <si>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</si>
  <si>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</si>
  <si>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</si>
  <si>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</si>
  <si>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</si>
  <si>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</si>
  <si>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</si>
  <si>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</si>
  <si>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</si>
  <si>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</si>
  <si>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</si>
  <si>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</si>
  <si>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</si>
  <si>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</si>
  <si>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</si>
  <si>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</si>
  <si>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</si>
  <si>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</si>
  <si>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</si>
  <si>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</si>
  <si>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</si>
  <si>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</si>
  <si>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</si>
  <si>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</si>
  <si>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</si>
  <si>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</si>
  <si>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</si>
  <si>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</si>
  <si>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</si>
  <si>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</si>
  <si>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</si>
  <si>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</si>
  <si>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</si>
  <si>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</si>
  <si>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</si>
  <si>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</si>
  <si>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</si>
  <si>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</si>
  <si>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</si>
  <si>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</si>
  <si>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</si>
  <si>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</si>
  <si>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</si>
  <si>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</si>
  <si>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</si>
  <si>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</si>
  <si>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</si>
  <si>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</si>
  <si>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</si>
  <si>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</si>
  <si>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</si>
  <si>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</si>
  <si>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</si>
  <si>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</si>
  <si>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</si>
  <si>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</si>
  <si>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</si>
  <si>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</si>
  <si>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</si>
  <si>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</si>
  <si>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</si>
  <si>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</si>
  <si>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</si>
  <si>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</si>
  <si>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</si>
  <si>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</si>
  <si>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</si>
  <si>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</si>
  <si>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</si>
  <si>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</si>
  <si>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</si>
  <si>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</si>
  <si>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</si>
  <si>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</si>
  <si>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</si>
  <si>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</si>
  <si>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</si>
  <si>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</si>
  <si>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</si>
  <si>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</si>
  <si>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</si>
  <si>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</si>
  <si>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</si>
  <si>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</si>
  <si>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</si>
  <si>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</si>
  <si>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</si>
  <si>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</si>
  <si>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</si>
  <si>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</si>
  <si>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</si>
  <si>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</si>
  <si>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</si>
  <si>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</si>
  <si>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</si>
  <si>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</si>
  <si>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</si>
  <si>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</si>
  <si>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</si>
  <si>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</si>
  <si>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</si>
  <si>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</si>
  <si>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</si>
  <si>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</si>
  <si>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</si>
  <si>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</si>
  <si>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</si>
  <si>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</si>
  <si>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</si>
  <si>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</si>
  <si>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</si>
  <si>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</si>
  <si>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</si>
  <si>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</si>
  <si>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</si>
  <si>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</si>
  <si>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</si>
  <si>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</si>
  <si>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</si>
  <si>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</si>
  <si>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</si>
  <si>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</si>
  <si>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</si>
  <si>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</si>
  <si>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</si>
  <si>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</si>
  <si>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</si>
  <si>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</si>
  <si>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</si>
  <si>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</si>
  <si>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</si>
  <si>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</si>
  <si>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</si>
  <si>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</si>
  <si>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</si>
  <si>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</si>
  <si>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</si>
  <si>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</si>
  <si>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</si>
  <si>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</si>
  <si>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</si>
  <si>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</si>
  <si>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</si>
  <si>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</si>
  <si>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</si>
  <si>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</si>
  <si>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</si>
  <si>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</si>
  <si>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</si>
  <si>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</si>
  <si>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</si>
  <si>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</si>
  <si>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</si>
  <si>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</si>
  <si>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</si>
  <si>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</si>
  <si>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</si>
  <si>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</si>
  <si>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</si>
  <si>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</si>
  <si>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</si>
  <si>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</si>
  <si>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</si>
  <si>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</si>
  <si>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</si>
  <si>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</si>
  <si>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</si>
  <si>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</si>
  <si>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</si>
  <si>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</si>
  <si>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</si>
  <si>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</si>
  <si>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</si>
  <si>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</si>
  <si>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</si>
  <si>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</si>
  <si>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</si>
  <si>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</si>
  <si>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</si>
  <si>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</si>
  <si>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</si>
  <si>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</si>
  <si>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</si>
  <si>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</si>
  <si>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</si>
  <si>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</si>
  <si>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</si>
  <si>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</si>
  <si>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</si>
  <si>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</si>
  <si>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</si>
  <si>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</si>
  <si>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</si>
  <si>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</si>
  <si>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</si>
  <si>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</si>
  <si>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</si>
  <si>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</si>
  <si>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</si>
  <si>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</si>
  <si>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</si>
  <si>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</si>
  <si>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</si>
  <si>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</si>
  <si>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</si>
  <si>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</si>
  <si>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</si>
  <si>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</si>
  <si>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</si>
  <si>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</si>
  <si>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</si>
  <si>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</si>
  <si>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</si>
  <si>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</si>
  <si>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</si>
  <si>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</si>
  <si>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</si>
  <si>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</si>
  <si>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</si>
  <si>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</si>
  <si>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</si>
  <si>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</si>
  <si>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</si>
  <si>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</si>
  <si>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</si>
  <si>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</si>
  <si>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</si>
  <si>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</si>
  <si>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</si>
  <si>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</si>
  <si>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</si>
  <si>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</si>
  <si>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</si>
  <si>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</si>
  <si>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</si>
  <si>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</si>
  <si>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</si>
  <si>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</si>
  <si>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</si>
  <si>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</si>
  <si>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</si>
  <si>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</si>
  <si>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</si>
  <si>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</si>
  <si>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</si>
  <si>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</si>
  <si>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</si>
  <si>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</si>
  <si>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</si>
  <si>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</si>
  <si>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</si>
  <si>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</si>
  <si>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</si>
  <si>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</si>
  <si>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</si>
  <si>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</si>
  <si>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</si>
  <si>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</si>
  <si>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</si>
  <si>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</si>
  <si>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</si>
  <si>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</si>
  <si>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</si>
  <si>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</si>
  <si>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</si>
  <si>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</si>
  <si>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</si>
  <si>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</si>
  <si>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</si>
  <si>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</si>
  <si>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</si>
  <si>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</si>
  <si>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</si>
  <si>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</si>
  <si>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</si>
  <si>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</si>
  <si>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</si>
  <si>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</si>
  <si>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</si>
  <si>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</si>
  <si>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</si>
  <si>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</si>
  <si>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</si>
  <si>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</si>
  <si>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</si>
  <si>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</si>
  <si>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</si>
  <si>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</si>
  <si>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</si>
  <si>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</si>
  <si>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</si>
  <si>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</si>
  <si>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</si>
  <si>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</si>
  <si>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</si>
  <si>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</si>
  <si>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</si>
  <si>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</si>
  <si>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</si>
  <si>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</si>
  <si>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</si>
  <si>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</si>
  <si>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</si>
  <si>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</si>
  <si>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</si>
  <si>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</si>
  <si>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</si>
  <si>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</si>
  <si>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</si>
  <si>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</si>
  <si>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</si>
  <si>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</si>
  <si>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</si>
  <si>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</si>
  <si>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</si>
  <si>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</si>
  <si>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</si>
  <si>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</si>
  <si>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</si>
  <si>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</si>
  <si>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</si>
  <si>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</si>
  <si>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</si>
  <si>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</si>
  <si>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</si>
  <si>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</si>
  <si>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</si>
  <si>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</si>
  <si>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</si>
  <si>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</si>
  <si>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</si>
  <si>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</si>
  <si>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</si>
  <si>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</si>
  <si>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</si>
  <si>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</si>
  <si>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</si>
  <si>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</si>
  <si>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</si>
  <si>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</si>
  <si>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</si>
  <si>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</si>
  <si>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</si>
  <si>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</si>
  <si>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</si>
  <si>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</si>
  <si>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</si>
  <si>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</si>
  <si>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</si>
  <si>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</si>
  <si>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</si>
  <si>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</si>
  <si>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</si>
  <si>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</si>
  <si>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</si>
  <si>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</si>
  <si>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</si>
  <si>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</si>
  <si>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</si>
  <si>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</si>
  <si>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</si>
  <si>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</si>
  <si>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</si>
  <si>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</si>
  <si>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</si>
  <si>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</si>
  <si>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</si>
  <si>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</si>
  <si>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</si>
  <si>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</si>
  <si>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</si>
  <si>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</si>
  <si>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</si>
  <si>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</si>
  <si>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</si>
  <si>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</si>
  <si>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</si>
  <si>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</si>
  <si>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</si>
  <si>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</si>
  <si>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</si>
  <si>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</si>
  <si>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</si>
  <si>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</si>
  <si>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</si>
  <si>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</si>
  <si>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</si>
  <si>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</si>
  <si>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</si>
  <si>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</si>
  <si>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</si>
  <si>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</si>
  <si>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</si>
  <si>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</si>
  <si>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</si>
  <si>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</si>
  <si>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</si>
  <si>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</si>
  <si>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</si>
  <si>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</si>
  <si>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</si>
  <si>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</si>
  <si>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</si>
  <si>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</si>
  <si>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</si>
  <si>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</si>
  <si>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</si>
  <si>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</si>
  <si>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</si>
  <si>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</si>
  <si>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</si>
  <si>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</si>
  <si>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</si>
  <si>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</si>
  <si>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</si>
  <si>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</si>
  <si>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</si>
  <si>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</si>
  <si>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</si>
  <si>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</si>
  <si>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</si>
  <si>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</si>
  <si>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</si>
  <si>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</si>
  <si>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</si>
  <si>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</si>
  <si>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</si>
  <si>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</si>
  <si>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</si>
  <si>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</si>
  <si>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</si>
  <si>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</si>
  <si>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</si>
  <si>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</si>
  <si>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</si>
  <si>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</si>
  <si>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</si>
  <si>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</si>
  <si>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</si>
  <si>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</si>
  <si>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</si>
  <si>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</si>
  <si>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</si>
  <si>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</si>
  <si>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</si>
  <si>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</si>
  <si>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</si>
  <si>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</si>
  <si>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</si>
  <si>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</si>
  <si>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</si>
  <si>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</si>
  <si>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</si>
  <si>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</si>
  <si>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</si>
  <si>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</si>
  <si>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</si>
  <si>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</si>
  <si>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</si>
  <si>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</si>
  <si>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</si>
  <si>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</si>
  <si>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</si>
  <si>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</si>
  <si>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</si>
  <si>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</si>
  <si>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</si>
  <si>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</si>
  <si>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</si>
  <si>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</si>
  <si>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</si>
  <si>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</si>
  <si>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</si>
  <si>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</si>
  <si>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</si>
  <si>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</si>
  <si>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</si>
  <si>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</si>
  <si>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</si>
  <si>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</si>
  <si>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</si>
  <si>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</si>
  <si>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</si>
  <si>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</si>
  <si>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</si>
  <si>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</si>
  <si>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</si>
  <si>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</si>
  <si>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</si>
  <si>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</si>
  <si>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</si>
  <si>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</si>
  <si>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</si>
  <si>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</si>
  <si>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</si>
  <si>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</si>
  <si>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</si>
  <si>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</si>
  <si>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</si>
  <si>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</si>
  <si>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</si>
  <si>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</si>
  <si>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</si>
  <si>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</si>
  <si>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</si>
  <si>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</si>
  <si>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</si>
  <si>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</si>
  <si>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</si>
  <si>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</si>
  <si>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</si>
  <si>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</si>
  <si>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</si>
  <si>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</si>
  <si>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</si>
  <si>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</si>
  <si>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</si>
  <si>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</si>
  <si>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</si>
  <si>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</si>
  <si>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</si>
  <si>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</si>
  <si>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</si>
  <si>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</si>
  <si>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</si>
  <si>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</si>
  <si>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</si>
  <si>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</si>
  <si>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</si>
  <si>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</si>
  <si>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</si>
  <si>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</si>
  <si>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</si>
  <si>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</si>
  <si>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</si>
  <si>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</si>
  <si>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</si>
  <si>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</si>
  <si>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</si>
  <si>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</si>
  <si>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</si>
  <si>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</si>
  <si>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</si>
  <si>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</si>
  <si>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</si>
  <si>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</si>
  <si>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</si>
  <si>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</si>
  <si>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</si>
  <si>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</si>
  <si>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</si>
  <si>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</si>
  <si>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</si>
  <si>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</si>
  <si>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</si>
  <si>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</si>
  <si>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</si>
  <si>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</si>
  <si>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</si>
  <si>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</si>
  <si>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</si>
  <si>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</si>
  <si>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</si>
  <si>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</si>
  <si>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</si>
  <si>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</si>
  <si>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</si>
  <si>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</si>
  <si>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</si>
  <si>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</si>
  <si>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</si>
  <si>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</si>
  <si>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</si>
  <si>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</si>
  <si>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</si>
  <si>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</si>
  <si>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</si>
  <si>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</si>
  <si>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</si>
  <si>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</si>
  <si>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</si>
  <si>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</si>
  <si>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</si>
  <si>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</si>
  <si>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</si>
  <si>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</si>
  <si>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</si>
  <si>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</si>
  <si>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</si>
  <si>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</si>
  <si>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</si>
  <si>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</si>
  <si>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</si>
  <si>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</si>
  <si>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</si>
  <si>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</si>
  <si>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</si>
  <si>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</si>
  <si>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</si>
  <si>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</si>
  <si>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</si>
  <si>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</si>
  <si>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</si>
  <si>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</si>
  <si>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</si>
  <si>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</si>
  <si>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</si>
  <si>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</si>
  <si>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</si>
  <si>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</si>
  <si>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</si>
  <si>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</si>
  <si>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</si>
  <si>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</si>
  <si>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</si>
  <si>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v0.1</t>
  </si>
  <si>
    <t>Northern Powergrid (Yorkshire)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</si>
</sst>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xmlns="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xmlns="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xmlns="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xmlns="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19" sqref="D19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35">
      <c r="A1" s="42"/>
      <c r="B1" s="43"/>
      <c r="C1" s="42"/>
      <c r="D1" s="42"/>
      <c r="E1" s="42"/>
    </row>
    <row r="2" spans="1:5" ht="28.5" x14ac:dyDescent="0.35">
      <c r="A2" s="42"/>
      <c r="B2" s="43"/>
      <c r="C2" s="42"/>
      <c r="D2" s="44" t="s">
        <v>0</v>
      </c>
      <c r="E2" s="42"/>
    </row>
    <row r="3" spans="1:5" ht="15" customHeight="1" x14ac:dyDescent="0.35">
      <c r="A3" s="42"/>
      <c r="B3" s="43"/>
      <c r="C3" s="42"/>
      <c r="D3" s="42"/>
      <c r="E3" s="42"/>
    </row>
    <row r="4" spans="1:5" ht="21" x14ac:dyDescent="0.35">
      <c r="A4" s="42"/>
      <c r="B4" s="43"/>
      <c r="C4" s="42"/>
      <c r="D4" s="215" t="s">
        <v>770</v>
      </c>
      <c r="E4" s="42"/>
    </row>
    <row r="5" spans="1:5" ht="14.45" x14ac:dyDescent="0.35">
      <c r="A5" s="42"/>
      <c r="B5" s="43"/>
      <c r="C5" s="42"/>
      <c r="D5" s="42"/>
      <c r="E5" s="42"/>
    </row>
    <row r="6" spans="1:5" ht="14.45" x14ac:dyDescent="0.35">
      <c r="A6" s="42"/>
      <c r="B6" s="45" t="str">
        <f>'Version control'!F7</f>
        <v>Model date:</v>
      </c>
      <c r="C6" s="42"/>
      <c r="D6" s="46">
        <f>'Version control'!H7</f>
        <v>44522</v>
      </c>
      <c r="E6" s="42"/>
    </row>
    <row r="7" spans="1:5" ht="15" customHeight="1" x14ac:dyDescent="0.35">
      <c r="A7" s="42"/>
      <c r="B7" s="43"/>
      <c r="C7" s="42"/>
      <c r="D7" s="42"/>
      <c r="E7" s="42"/>
    </row>
    <row r="8" spans="1:5" ht="15" customHeight="1" x14ac:dyDescent="0.3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5">
      <c r="A9" s="42"/>
      <c r="B9" s="43"/>
      <c r="C9" s="42"/>
      <c r="D9" s="42"/>
      <c r="E9" s="42"/>
    </row>
    <row r="10" spans="1:5" ht="15" customHeight="1" x14ac:dyDescent="0.3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5">
      <c r="A11" s="42"/>
      <c r="B11" s="43"/>
      <c r="C11" s="42"/>
      <c r="D11" s="42"/>
      <c r="E11" s="42"/>
    </row>
    <row r="12" spans="1:5" ht="15" customHeight="1" x14ac:dyDescent="0.35">
      <c r="A12" s="42"/>
      <c r="B12" s="45" t="str">
        <f>'Version control'!F13</f>
        <v>DCUSA text version:</v>
      </c>
      <c r="C12" s="42"/>
      <c r="D12" s="47" t="str">
        <f>'Version control'!H13</f>
        <v>Attachment A_Charging Methodologies Pre-Release_01042023 (shared 15/11/2021)</v>
      </c>
      <c r="E12" s="42"/>
    </row>
    <row r="13" spans="1:5" s="1" customFormat="1" ht="15" customHeight="1" x14ac:dyDescent="0.35">
      <c r="A13" s="42"/>
      <c r="B13" s="45"/>
      <c r="C13" s="42"/>
      <c r="D13" s="47"/>
      <c r="E13" s="42"/>
    </row>
    <row r="14" spans="1:5" s="1" customFormat="1" ht="15" customHeight="1" x14ac:dyDescent="0.3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5">
      <c r="A15" s="42"/>
      <c r="B15" s="43"/>
      <c r="C15" s="42"/>
      <c r="D15" s="42"/>
      <c r="E15" s="42"/>
    </row>
    <row r="16" spans="1:5" ht="29.1" x14ac:dyDescent="0.3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ht="14.45" x14ac:dyDescent="0.35">
      <c r="A18" s="42"/>
      <c r="B18" s="43"/>
      <c r="C18" s="42"/>
      <c r="D18" s="42"/>
      <c r="E18" s="42"/>
    </row>
    <row r="19" spans="1:5" ht="15" customHeight="1" x14ac:dyDescent="0.35">
      <c r="A19" s="42"/>
      <c r="B19" s="45" t="s">
        <v>1</v>
      </c>
      <c r="C19" s="42"/>
      <c r="D19" s="222" t="s">
        <v>769</v>
      </c>
      <c r="E19" s="42"/>
    </row>
    <row r="20" spans="1:5" ht="15" customHeight="1" x14ac:dyDescent="0.3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772</v>
      </c>
      <c r="E21" s="42"/>
    </row>
    <row r="22" spans="1:5" ht="15" customHeight="1" x14ac:dyDescent="0.3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771</v>
      </c>
      <c r="E23" s="42"/>
    </row>
    <row r="24" spans="1:5" ht="15" customHeight="1" x14ac:dyDescent="0.3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35">
      <c r="A26" s="42"/>
      <c r="B26" s="43"/>
      <c r="C26" s="42"/>
      <c r="D26" s="42"/>
      <c r="E26" s="42"/>
    </row>
    <row r="27" spans="1:5" ht="15" customHeight="1" x14ac:dyDescent="0.3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scenario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ht="14.45" x14ac:dyDescent="0.3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4.45" x14ac:dyDescent="0.3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ht="14.45" x14ac:dyDescent="0.3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ht="14.45" x14ac:dyDescent="0.3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4.45" x14ac:dyDescent="0.3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144740544.83271646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76438529.800244853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4.45" x14ac:dyDescent="0.3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195171511.12881806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4.45" x14ac:dyDescent="0.3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155537739.27177191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145719142.75937128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ht="14.45" x14ac:dyDescent="0.3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0.36952813304051213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ht="14.45" x14ac:dyDescent="0.3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4.45" x14ac:dyDescent="0.3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0.63047186695948787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ht="14.45" x14ac:dyDescent="0.3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4.45" x14ac:dyDescent="0.3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ht="14.45" x14ac:dyDescent="0.3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0.36952813304051213</v>
      </c>
      <c r="K34" s="180">
        <f>H$31</f>
        <v>0.63047186695948787</v>
      </c>
      <c r="L34" s="181"/>
      <c r="M34" s="181"/>
      <c r="N34" s="181"/>
      <c r="O34" s="74"/>
      <c r="P34" s="115" t="s">
        <v>569</v>
      </c>
      <c r="Q34" s="42"/>
    </row>
    <row r="35" spans="1:17" ht="14.45" x14ac:dyDescent="0.3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ht="14.45" x14ac:dyDescent="0.3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ht="14.45" x14ac:dyDescent="0.3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53485703.307300262</v>
      </c>
      <c r="K40" s="130">
        <f>SUMPRODUCT($H21:$H25, K34:K38)</f>
        <v>91254841.52541621</v>
      </c>
      <c r="L40" s="130">
        <f>SUMPRODUCT($H21:$H25, L34:L38)</f>
        <v>76438529.800244853</v>
      </c>
      <c r="M40" s="130">
        <f>SUMPRODUCT($H21:$H25, M34:M38)</f>
        <v>195171511.12881806</v>
      </c>
      <c r="N40" s="130">
        <f>SUMPRODUCT($H21:$H25, N34:N38)</f>
        <v>301256882.03114319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717607467.79292262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7.4533370551174968E-2</v>
      </c>
      <c r="K44" s="154">
        <f>IF($H42, K40 / $H41, 0)</f>
        <v>0.12716540117131178</v>
      </c>
      <c r="L44" s="154">
        <f>IF($H42, L40 / $H41, 0)</f>
        <v>0.10651858185832375</v>
      </c>
      <c r="M44" s="154">
        <f>IF($H42, M40 / $H41, 0)</f>
        <v>0.27197530667997172</v>
      </c>
      <c r="N44" s="154">
        <f>IF($H42, N40 / $H41, 0)</f>
        <v>0.41980733973921769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0.90192576855195694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0.36952813304051213</v>
      </c>
      <c r="K52" s="212">
        <f>K34</f>
        <v>0.63047186695948787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0.90192576855195694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0.90192576855195694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53485703.307300262</v>
      </c>
      <c r="K58" s="130">
        <f>SUMPRODUCT($H21:$H25, K52:K56)</f>
        <v>91254841.52541621</v>
      </c>
      <c r="L58" s="130">
        <f>SUMPRODUCT($H21:$H25, L52:L56)</f>
        <v>76438529.800244853</v>
      </c>
      <c r="M58" s="130">
        <f>SUMPRODUCT($H21:$H25, M52:M56)</f>
        <v>195171511.12881806</v>
      </c>
      <c r="N58" s="130">
        <f>SUMPRODUCT($H21:$H25, N52:N56)</f>
        <v>271711344.85750508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688061930.61928451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7.7733850584003228E-2</v>
      </c>
      <c r="K62" s="154">
        <f>IF($H60, K58 / $H59, 0)</f>
        <v>0.13262591267516144</v>
      </c>
      <c r="L62" s="154">
        <f>IF($H60, L58 / $H59, 0)</f>
        <v>0.11109251420354993</v>
      </c>
      <c r="M62" s="154">
        <f>IF($H60, M58 / $H59, 0)</f>
        <v>0.28365398875237224</v>
      </c>
      <c r="N62" s="154">
        <f>IF($H60, N58 / $H59, 0)</f>
        <v>0.3948937337849131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4.45" x14ac:dyDescent="0.3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ht="14.45" x14ac:dyDescent="0.3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4.45" x14ac:dyDescent="0.3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342813067.97609818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4.45" x14ac:dyDescent="0.3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341900000.00000006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340465200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ht="14.45" x14ac:dyDescent="0.3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1025178267.9760983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ht="14.45" x14ac:dyDescent="0.3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0.33210341131415577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0.66789658868584423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ht="14.45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4.45" x14ac:dyDescent="0.3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ht="14.45" x14ac:dyDescent="0.3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4.45" x14ac:dyDescent="0.3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0.34893380247216488</v>
      </c>
      <c r="K33" s="166">
        <f>Expensed!H69</f>
        <v>0.20153842344672018</v>
      </c>
      <c r="L33" s="166">
        <f>Expensed!H70</f>
        <v>7.8936042032395209E-2</v>
      </c>
      <c r="M33" s="166">
        <f>Expensed!H71</f>
        <v>0.20790725153699113</v>
      </c>
      <c r="N33" s="166">
        <f>Expensed!H72</f>
        <v>0.16268448051172876</v>
      </c>
      <c r="O33" s="74"/>
      <c r="P33" s="73"/>
      <c r="Q33" s="53"/>
    </row>
    <row r="34" spans="1:17" ht="14.45" x14ac:dyDescent="0.3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ht="14.45" x14ac:dyDescent="0.3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7.4533370551174968E-2</v>
      </c>
      <c r="K35" s="166">
        <f>Capitalised!K44</f>
        <v>0.12716540117131178</v>
      </c>
      <c r="L35" s="166">
        <f>Capitalised!L44</f>
        <v>0.10651858185832375</v>
      </c>
      <c r="M35" s="166">
        <f>Capitalised!M44</f>
        <v>0.27197530667997172</v>
      </c>
      <c r="N35" s="166">
        <f>Capitalised!N44</f>
        <v>0.41980733973921769</v>
      </c>
      <c r="O35" s="74"/>
      <c r="P35" s="73"/>
      <c r="Q35" s="42"/>
    </row>
    <row r="36" spans="1:17" ht="14.45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ht="14.45" x14ac:dyDescent="0.3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0.16566269005821349</v>
      </c>
      <c r="K37" s="135">
        <f>($H$27 * K33) + ($H$29 * K35)</f>
        <v>0.15186493557871861</v>
      </c>
      <c r="L37" s="135">
        <f>($H$27 * L33) + ($H$29 * L35)</f>
        <v>9.7358326289424313E-2</v>
      </c>
      <c r="M37" s="135">
        <f>($H$27 * M33) + ($H$29 * M35)</f>
        <v>0.25069808701072438</v>
      </c>
      <c r="N37" s="135">
        <f>($H$27 * N33) + ($H$29 * N35)</f>
        <v>0.33441596106291915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0.35197240026330978</v>
      </c>
      <c r="K43" s="166">
        <f>Expensed!H78</f>
        <v>0.20340406290364488</v>
      </c>
      <c r="L43" s="166">
        <f>Expensed!H79</f>
        <v>7.9470957293577213E-2</v>
      </c>
      <c r="M43" s="166">
        <f>Expensed!H80</f>
        <v>0.20949144281466939</v>
      </c>
      <c r="N43" s="166">
        <f>Expensed!H81</f>
        <v>0.15566113672479867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7.7733850584003228E-2</v>
      </c>
      <c r="K45" s="166">
        <f>Capitalised!K62</f>
        <v>0.13262591267516144</v>
      </c>
      <c r="L45" s="166">
        <f>Capitalised!L62</f>
        <v>0.11109251420354993</v>
      </c>
      <c r="M45" s="166">
        <f>Capitalised!M62</f>
        <v>0.28365398875237224</v>
      </c>
      <c r="N45" s="166">
        <f>Capitalised!N62</f>
        <v>0.3948937337849131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0.16880940844634751</v>
      </c>
      <c r="K47" s="135">
        <f>($H$27 * K43) + ($H$29 * K45)</f>
        <v>0.15613157781254658</v>
      </c>
      <c r="L47" s="135">
        <f>($H$27 * L43) + ($H$29 * L45)</f>
        <v>0.10059088728268327</v>
      </c>
      <c r="M47" s="135">
        <f>($H$27 * M43) + ($H$29 * M45)</f>
        <v>0.25902435425471837</v>
      </c>
      <c r="N47" s="135">
        <f>($H$27 * N43) + ($H$29 * N45)</f>
        <v>0.31544377220370423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240898093.00000003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-625945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9300000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8674055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232224038.00000003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38470858.8312608</v>
      </c>
      <c r="K69" s="158">
        <f>$H66 * K37</f>
        <v>35266688.570699908</v>
      </c>
      <c r="L69" s="158">
        <f>$H66 * L37</f>
        <v>22608943.663851675</v>
      </c>
      <c r="M69" s="158">
        <f>$H66 * M37</f>
        <v>58218122.084505774</v>
      </c>
      <c r="N69" s="158">
        <f>$H66 * N37</f>
        <v>77659424.849681869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39201602.481802128</v>
      </c>
      <c r="K70" s="147">
        <f>$H66 * K47</f>
        <v>36257505.458940782</v>
      </c>
      <c r="L70" s="147">
        <f>$H66 * L47</f>
        <v>23359622.030787561</v>
      </c>
      <c r="M70" s="147">
        <f>$H66 * M47</f>
        <v>60151681.485373192</v>
      </c>
      <c r="N70" s="147">
        <f>$H66 * N47</f>
        <v>73253626.543096364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10061931.43903652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3510947.9972372348</v>
      </c>
      <c r="K77" s="158">
        <f>$H74 * K33</f>
        <v>2027865.7990524087</v>
      </c>
      <c r="L77" s="158">
        <f>$H74 * L33</f>
        <v>794249.0429988656</v>
      </c>
      <c r="M77" s="158">
        <f>$H74 * M33</f>
        <v>2091948.5106437251</v>
      </c>
      <c r="N77" s="158">
        <f>$H74 * N33</f>
        <v>1636920.0891042878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3541522.1598825427</v>
      </c>
      <c r="K78" s="147">
        <f>$H74 * K43</f>
        <v>2046637.7353579465</v>
      </c>
      <c r="L78" s="147">
        <f>$H74 * L43</f>
        <v>799631.32368257316</v>
      </c>
      <c r="M78" s="147">
        <f>$H74 * M43</f>
        <v>2107888.5346660432</v>
      </c>
      <c r="N78" s="147">
        <f>$H74 * N43</f>
        <v>1566251.6854474139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41981806.828498036</v>
      </c>
      <c r="K83" s="145">
        <f t="shared" si="0"/>
        <v>37294554.369752318</v>
      </c>
      <c r="L83" s="145">
        <f t="shared" si="0"/>
        <v>23403192.70685054</v>
      </c>
      <c r="M83" s="145">
        <f t="shared" si="0"/>
        <v>60310070.595149502</v>
      </c>
      <c r="N83" s="145">
        <f t="shared" si="0"/>
        <v>79296344.938786164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42743124.641684674</v>
      </c>
      <c r="K84" s="147">
        <f t="shared" si="0"/>
        <v>38304143.194298729</v>
      </c>
      <c r="L84" s="147">
        <f t="shared" si="0"/>
        <v>24159253.354470134</v>
      </c>
      <c r="M84" s="147">
        <f t="shared" si="0"/>
        <v>62259570.020039238</v>
      </c>
      <c r="N84" s="147">
        <f t="shared" si="0"/>
        <v>74819878.228543773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1168.3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7601.8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15365.6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19458.575000000001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1415.8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0.94913141112009347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0.96608760741339572</v>
      </c>
      <c r="N115" s="190">
        <f>IF($H$106, ($H$102 + $H110 * $H$104) / ($H$102 + $H$104), N$116)</f>
        <v>0.96608760741339572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15365.6</v>
      </c>
      <c r="K118" s="130">
        <f>SUMPRODUCT($H93:$H95, K114:K116)</f>
        <v>15365.6</v>
      </c>
      <c r="L118" s="130">
        <f>SUMPRODUCT($H93:$H95, L114:L116)</f>
        <v>15365.6</v>
      </c>
      <c r="M118" s="130">
        <f>SUMPRODUCT($H93:$H95, M114:M116)</f>
        <v>22709.604774035153</v>
      </c>
      <c r="N118" s="130">
        <f>SUMPRODUCT($H93:$H95, N114:N116)</f>
        <v>23818.475001646759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2732.194436175485</v>
      </c>
      <c r="K129" s="145">
        <f t="shared" si="1"/>
        <v>2427.1459864731814</v>
      </c>
      <c r="L129" s="145">
        <f t="shared" si="1"/>
        <v>1523.0900652659539</v>
      </c>
      <c r="M129" s="145">
        <f t="shared" si="1"/>
        <v>2655.7076265855821</v>
      </c>
      <c r="N129" s="145">
        <f t="shared" si="1"/>
        <v>3329.1948763849819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2781.7413339983254</v>
      </c>
      <c r="K130" s="147">
        <f t="shared" si="1"/>
        <v>2492.8504708113401</v>
      </c>
      <c r="L130" s="147">
        <f t="shared" si="1"/>
        <v>1572.2948244435709</v>
      </c>
      <c r="M130" s="147">
        <f t="shared" si="1"/>
        <v>2741.5523360945158</v>
      </c>
      <c r="N130" s="147">
        <f t="shared" si="1"/>
        <v>3141.2539309662307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12667.332990885183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12729.692896313984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364.17339898546379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0.20966067578336239</v>
      </c>
      <c r="K145" s="180">
        <f t="shared" si="2"/>
        <v>0.18625214260415782</v>
      </c>
      <c r="L145" s="180">
        <f t="shared" si="2"/>
        <v>0.11687751359657449</v>
      </c>
      <c r="M145" s="180">
        <f t="shared" si="2"/>
        <v>0.2037912998799476</v>
      </c>
      <c r="N145" s="180">
        <f t="shared" si="2"/>
        <v>0.25547275785190543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0.21244613861659331</v>
      </c>
      <c r="K146" s="192">
        <f t="shared" si="2"/>
        <v>0.19038307056077439</v>
      </c>
      <c r="L146" s="192">
        <f t="shared" si="2"/>
        <v>0.12007872915335994</v>
      </c>
      <c r="M146" s="192">
        <f t="shared" si="2"/>
        <v>0.20937683906843488</v>
      </c>
      <c r="N146" s="193">
        <f t="shared" si="2"/>
        <v>0.23990270406945471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2.7945610284052406E-2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2.7812518531382745E-2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2.7945610284052406E-2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0.27802725779437198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0.31444434102431418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0.20947776619095046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0.19805063499036332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0.39591281838752024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0.11687751359657449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0.2037912998799476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7.1028390306730887E-2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8.0331962992406594E-2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5.351586263745875E-2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5.0596541915309198E-2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5.0596541915309198E-2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5.351586263745875E-2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8.0331962992406594E-2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7.1028390306730887E-2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0.2037912998799476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0.11687751359657449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0.39591281838752024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3884862.3335999995</v>
      </c>
      <c r="K21" s="156">
        <f>Expenditure!K133</f>
        <v>18400000.000000004</v>
      </c>
      <c r="L21" s="156">
        <f>Expenditure!L133</f>
        <v>818147.57888003823</v>
      </c>
      <c r="M21" s="156">
        <f>Expenditure!M133</f>
        <v>3501102.8376533706</v>
      </c>
      <c r="N21" s="156">
        <f>Expenditure!N133</f>
        <v>2736357.9298133394</v>
      </c>
      <c r="O21" s="156">
        <f>Expenditure!O133</f>
        <v>600000</v>
      </c>
      <c r="P21" s="156">
        <f>Expenditure!P133</f>
        <v>68178.964906669818</v>
      </c>
      <c r="Q21" s="156">
        <f>Expenditure!Q133</f>
        <v>801102.83765337034</v>
      </c>
      <c r="R21" s="156">
        <f>Expenditure!R133</f>
        <v>647700.16661336343</v>
      </c>
      <c r="S21" s="156">
        <f>Expenditure!S133</f>
        <v>2437397.9954134454</v>
      </c>
      <c r="T21" s="156">
        <f>Expenditure!T133</f>
        <v>545431.71925335855</v>
      </c>
      <c r="U21" s="156">
        <f>Expenditure!U133</f>
        <v>238626.3771733444</v>
      </c>
      <c r="V21" s="156">
        <f>Expenditure!V133</f>
        <v>306805.34208001423</v>
      </c>
      <c r="W21" s="156">
        <f>Expenditure!W133</f>
        <v>136357.92981333964</v>
      </c>
      <c r="X21" s="156">
        <f>Expenditure!X133</f>
        <v>545431.71925335855</v>
      </c>
      <c r="Y21" s="156">
        <f>Expenditure!Y133</f>
        <v>0</v>
      </c>
      <c r="Z21" s="156">
        <f>Expenditure!Z133</f>
        <v>0</v>
      </c>
      <c r="AA21" s="156">
        <f>Expenditure!AA133</f>
        <v>204536.89472000947</v>
      </c>
      <c r="AB21" s="156">
        <f>Expenditure!AB133</f>
        <v>187492.15349334202</v>
      </c>
      <c r="AC21" s="156">
        <f>Expenditure!AC133</f>
        <v>1159042.403413387</v>
      </c>
      <c r="AD21" s="156">
        <f>Expenditure!AD133</f>
        <v>272715.85962667927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3641489.8922064253</v>
      </c>
      <c r="K22" s="201">
        <f>Expenditure!K139</f>
        <v>20200000</v>
      </c>
      <c r="L22" s="201">
        <f>Expenditure!L139</f>
        <v>913419.12026929844</v>
      </c>
      <c r="M22" s="201">
        <f>Expenditure!M139</f>
        <v>5894389.5552636879</v>
      </c>
      <c r="N22" s="201">
        <f>Expenditure!N139</f>
        <v>452236.52004488307</v>
      </c>
      <c r="O22" s="201">
        <f>Expenditure!O139</f>
        <v>3400000</v>
      </c>
      <c r="P22" s="201">
        <f>Expenditure!P139</f>
        <v>76118.260022441507</v>
      </c>
      <c r="Q22" s="201">
        <f>Expenditure!Q139</f>
        <v>894389.55526368751</v>
      </c>
      <c r="R22" s="201">
        <f>Expenditure!R139</f>
        <v>723123.47021319438</v>
      </c>
      <c r="S22" s="201">
        <f>Expenditure!S139</f>
        <v>2721227.7958022831</v>
      </c>
      <c r="T22" s="201">
        <f>Expenditure!T139</f>
        <v>608946.08017953206</v>
      </c>
      <c r="U22" s="201">
        <f>Expenditure!U139</f>
        <v>266413.91007854528</v>
      </c>
      <c r="V22" s="201">
        <f>Expenditure!V139</f>
        <v>342532.17010098678</v>
      </c>
      <c r="W22" s="201">
        <f>Expenditure!W139</f>
        <v>152236.52004488301</v>
      </c>
      <c r="X22" s="201">
        <f>Expenditure!X139</f>
        <v>608946.08017953194</v>
      </c>
      <c r="Y22" s="201">
        <f>Expenditure!Y139</f>
        <v>0</v>
      </c>
      <c r="Z22" s="201">
        <f>Expenditure!Z139</f>
        <v>0</v>
      </c>
      <c r="AA22" s="201">
        <f>Expenditure!AA139</f>
        <v>228354.78006732452</v>
      </c>
      <c r="AB22" s="201">
        <f>Expenditure!AB139</f>
        <v>209325.21506171415</v>
      </c>
      <c r="AC22" s="201">
        <f>Expenditure!AC139</f>
        <v>1294010.4203815057</v>
      </c>
      <c r="AD22" s="201">
        <f>Expenditure!AD139</f>
        <v>304473.04008976603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8054620.7874493059</v>
      </c>
      <c r="L23" s="152">
        <f>Expenditure!L136</f>
        <v>1752006.4403508923</v>
      </c>
      <c r="M23" s="152">
        <f>Expenditure!M136</f>
        <v>12062596.086977178</v>
      </c>
      <c r="N23" s="152">
        <f>Expenditure!N136</f>
        <v>415918.31627565075</v>
      </c>
      <c r="O23" s="152">
        <f>Expenditure!O136</f>
        <v>867420.70018684829</v>
      </c>
      <c r="P23" s="152">
        <f>Expenditure!P136</f>
        <v>146000.53669590762</v>
      </c>
      <c r="Q23" s="152">
        <f>Expenditure!Q136</f>
        <v>1715506.3061769141</v>
      </c>
      <c r="R23" s="152">
        <f>Expenditure!R136</f>
        <v>1387005.0986111227</v>
      </c>
      <c r="S23" s="152">
        <f>Expenditure!S136</f>
        <v>5219519.1868786961</v>
      </c>
      <c r="T23" s="152">
        <f>Expenditure!T136</f>
        <v>1168004.293567261</v>
      </c>
      <c r="U23" s="152">
        <f>Expenditure!U136</f>
        <v>511001.87843567668</v>
      </c>
      <c r="V23" s="152">
        <f>Expenditure!V136</f>
        <v>657002.41513158428</v>
      </c>
      <c r="W23" s="152">
        <f>Expenditure!W136</f>
        <v>292001.07339181524</v>
      </c>
      <c r="X23" s="152">
        <f>Expenditure!X136</f>
        <v>1168004.2935672607</v>
      </c>
      <c r="Y23" s="152">
        <f>Expenditure!Y136</f>
        <v>0</v>
      </c>
      <c r="Z23" s="152">
        <f>Expenditure!Z136</f>
        <v>0</v>
      </c>
      <c r="AA23" s="152">
        <f>Expenditure!AA136</f>
        <v>438001.61008772289</v>
      </c>
      <c r="AB23" s="152">
        <f>Expenditure!AB136</f>
        <v>401501.47591374599</v>
      </c>
      <c r="AC23" s="152">
        <f>Expenditure!AC136</f>
        <v>2482009.1238304297</v>
      </c>
      <c r="AD23" s="152">
        <f>Expenditure!AD136</f>
        <v>584002.14678363048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1200000</v>
      </c>
      <c r="AQ23" s="152">
        <f>Expenditure!AQ136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2206081.4874522006</v>
      </c>
      <c r="K24" s="162">
        <f>Expenditure!K137</f>
        <v>4945379.2125506941</v>
      </c>
      <c r="L24" s="162">
        <f>Expenditure!L137</f>
        <v>1075697.5975662307</v>
      </c>
      <c r="M24" s="162">
        <f>Expenditure!M137</f>
        <v>7406197.4501500065</v>
      </c>
      <c r="N24" s="162">
        <f>Expenditure!N137</f>
        <v>255365.69004386957</v>
      </c>
      <c r="O24" s="162">
        <f>Expenditure!O137</f>
        <v>532579.29981315171</v>
      </c>
      <c r="P24" s="162">
        <f>Expenditure!P137</f>
        <v>89641.466463852528</v>
      </c>
      <c r="Q24" s="162">
        <f>Expenditure!Q137</f>
        <v>1053287.2309502671</v>
      </c>
      <c r="R24" s="162">
        <f>Expenditure!R137</f>
        <v>851593.93140659912</v>
      </c>
      <c r="S24" s="162">
        <f>Expenditure!S137</f>
        <v>3204682.426082727</v>
      </c>
      <c r="T24" s="162">
        <f>Expenditure!T137</f>
        <v>717131.73171082023</v>
      </c>
      <c r="U24" s="162">
        <f>Expenditure!U137</f>
        <v>313745.13262348383</v>
      </c>
      <c r="V24" s="162">
        <f>Expenditure!V137</f>
        <v>403386.59908733639</v>
      </c>
      <c r="W24" s="162">
        <f>Expenditure!W137</f>
        <v>179282.93292770506</v>
      </c>
      <c r="X24" s="162">
        <f>Expenditure!X137</f>
        <v>717131.73171082011</v>
      </c>
      <c r="Y24" s="162">
        <f>Expenditure!Y137</f>
        <v>0</v>
      </c>
      <c r="Z24" s="162">
        <f>Expenditure!Z137</f>
        <v>0</v>
      </c>
      <c r="AA24" s="162">
        <f>Expenditure!AA137</f>
        <v>268924.39939155756</v>
      </c>
      <c r="AB24" s="162">
        <f>Expenditure!AB137</f>
        <v>246514.03277559445</v>
      </c>
      <c r="AC24" s="162">
        <f>Expenditure!AC137</f>
        <v>1523904.9298854929</v>
      </c>
      <c r="AD24" s="162">
        <f>Expenditure!AD137</f>
        <v>358565.86585541011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4.45" x14ac:dyDescent="0.3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3884862.3335999995</v>
      </c>
      <c r="K27" s="145">
        <f t="shared" si="0"/>
        <v>18400000.000000004</v>
      </c>
      <c r="L27" s="145">
        <f t="shared" si="0"/>
        <v>818147.57888003823</v>
      </c>
      <c r="M27" s="145">
        <f t="shared" si="0"/>
        <v>3501102.8376533706</v>
      </c>
      <c r="N27" s="145">
        <f t="shared" si="0"/>
        <v>2736357.9298133394</v>
      </c>
      <c r="O27" s="145">
        <f t="shared" si="0"/>
        <v>600000</v>
      </c>
      <c r="P27" s="145">
        <f t="shared" si="0"/>
        <v>68178.964906669818</v>
      </c>
      <c r="Q27" s="145">
        <f t="shared" si="0"/>
        <v>801102.83765337034</v>
      </c>
      <c r="R27" s="145">
        <f t="shared" si="0"/>
        <v>647700.16661336343</v>
      </c>
      <c r="S27" s="145">
        <f t="shared" si="0"/>
        <v>2437397.9954134454</v>
      </c>
      <c r="T27" s="145">
        <f t="shared" si="0"/>
        <v>545431.71925335855</v>
      </c>
      <c r="U27" s="145">
        <f t="shared" si="0"/>
        <v>238626.3771733444</v>
      </c>
      <c r="V27" s="145">
        <f t="shared" si="0"/>
        <v>306805.34208001423</v>
      </c>
      <c r="W27" s="145">
        <f t="shared" si="0"/>
        <v>136357.92981333964</v>
      </c>
      <c r="X27" s="145">
        <f t="shared" si="0"/>
        <v>545431.71925335855</v>
      </c>
      <c r="Y27" s="145">
        <f t="shared" si="0"/>
        <v>0</v>
      </c>
      <c r="Z27" s="145">
        <f t="shared" si="0"/>
        <v>0</v>
      </c>
      <c r="AA27" s="145">
        <f t="shared" si="0"/>
        <v>204536.89472000947</v>
      </c>
      <c r="AB27" s="145">
        <f t="shared" si="0"/>
        <v>187492.15349334202</v>
      </c>
      <c r="AC27" s="145">
        <f t="shared" si="0"/>
        <v>1159042.403413387</v>
      </c>
      <c r="AD27" s="145">
        <f t="shared" si="0"/>
        <v>272715.85962667927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3641489.8922064253</v>
      </c>
      <c r="K28" s="130">
        <f t="shared" si="2"/>
        <v>20200000</v>
      </c>
      <c r="L28" s="130">
        <f t="shared" si="2"/>
        <v>913419.12026929844</v>
      </c>
      <c r="M28" s="130">
        <f t="shared" si="2"/>
        <v>5894389.5552636879</v>
      </c>
      <c r="N28" s="130">
        <f t="shared" si="2"/>
        <v>452236.52004488307</v>
      </c>
      <c r="O28" s="130">
        <f t="shared" si="2"/>
        <v>3400000</v>
      </c>
      <c r="P28" s="130">
        <f t="shared" si="2"/>
        <v>76118.260022441507</v>
      </c>
      <c r="Q28" s="130">
        <f t="shared" si="2"/>
        <v>894389.55526368751</v>
      </c>
      <c r="R28" s="130">
        <f t="shared" si="2"/>
        <v>723123.47021319438</v>
      </c>
      <c r="S28" s="130">
        <f t="shared" si="2"/>
        <v>2721227.7958022831</v>
      </c>
      <c r="T28" s="130">
        <f t="shared" si="2"/>
        <v>608946.08017953206</v>
      </c>
      <c r="U28" s="130">
        <f t="shared" si="2"/>
        <v>266413.91007854528</v>
      </c>
      <c r="V28" s="130">
        <f t="shared" si="2"/>
        <v>342532.17010098678</v>
      </c>
      <c r="W28" s="130">
        <f t="shared" si="2"/>
        <v>152236.52004488301</v>
      </c>
      <c r="X28" s="130">
        <f t="shared" si="2"/>
        <v>608946.08017953194</v>
      </c>
      <c r="Y28" s="130">
        <f t="shared" si="2"/>
        <v>0</v>
      </c>
      <c r="Z28" s="130">
        <f t="shared" si="2"/>
        <v>0</v>
      </c>
      <c r="AA28" s="130">
        <f t="shared" si="2"/>
        <v>228354.78006732452</v>
      </c>
      <c r="AB28" s="130">
        <f t="shared" si="2"/>
        <v>209325.21506171415</v>
      </c>
      <c r="AC28" s="130">
        <f t="shared" si="2"/>
        <v>1294010.4203815057</v>
      </c>
      <c r="AD28" s="130">
        <f t="shared" si="2"/>
        <v>304473.04008976603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8054620.7874493059</v>
      </c>
      <c r="L29" s="130">
        <f t="shared" si="4"/>
        <v>1752006.4403508923</v>
      </c>
      <c r="M29" s="130">
        <f t="shared" si="4"/>
        <v>12062596.086977178</v>
      </c>
      <c r="N29" s="130">
        <f t="shared" si="4"/>
        <v>415918.31627565075</v>
      </c>
      <c r="O29" s="130">
        <f t="shared" si="4"/>
        <v>867420.70018684829</v>
      </c>
      <c r="P29" s="130">
        <f t="shared" si="4"/>
        <v>146000.53669590762</v>
      </c>
      <c r="Q29" s="130">
        <f t="shared" si="4"/>
        <v>1715506.3061769141</v>
      </c>
      <c r="R29" s="130">
        <f t="shared" si="4"/>
        <v>1387005.0986111227</v>
      </c>
      <c r="S29" s="130">
        <f t="shared" si="4"/>
        <v>5219519.1868786961</v>
      </c>
      <c r="T29" s="130">
        <f t="shared" si="4"/>
        <v>1168004.293567261</v>
      </c>
      <c r="U29" s="130">
        <f t="shared" si="4"/>
        <v>511001.87843567668</v>
      </c>
      <c r="V29" s="130">
        <f t="shared" si="4"/>
        <v>657002.41513158428</v>
      </c>
      <c r="W29" s="130">
        <f t="shared" si="4"/>
        <v>292001.07339181524</v>
      </c>
      <c r="X29" s="130">
        <f t="shared" si="4"/>
        <v>1168004.2935672607</v>
      </c>
      <c r="Y29" s="130">
        <f t="shared" si="4"/>
        <v>0</v>
      </c>
      <c r="Z29" s="130">
        <f t="shared" si="4"/>
        <v>0</v>
      </c>
      <c r="AA29" s="130">
        <f t="shared" si="4"/>
        <v>438001.61008772289</v>
      </c>
      <c r="AB29" s="130">
        <f t="shared" si="4"/>
        <v>401501.47591374599</v>
      </c>
      <c r="AC29" s="130">
        <f t="shared" si="4"/>
        <v>2482009.1238304297</v>
      </c>
      <c r="AD29" s="130">
        <f t="shared" si="4"/>
        <v>584002.14678363048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1200000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2206081.4874522006</v>
      </c>
      <c r="K30" s="147">
        <f t="shared" si="6"/>
        <v>4945379.2125506941</v>
      </c>
      <c r="L30" s="147">
        <f t="shared" si="6"/>
        <v>1075697.5975662307</v>
      </c>
      <c r="M30" s="147">
        <f t="shared" si="6"/>
        <v>7406197.4501500065</v>
      </c>
      <c r="N30" s="147">
        <f t="shared" si="6"/>
        <v>255365.69004386957</v>
      </c>
      <c r="O30" s="147">
        <f t="shared" si="6"/>
        <v>532579.29981315171</v>
      </c>
      <c r="P30" s="147">
        <f t="shared" si="6"/>
        <v>89641.466463852528</v>
      </c>
      <c r="Q30" s="147">
        <f t="shared" si="6"/>
        <v>1053287.2309502671</v>
      </c>
      <c r="R30" s="147">
        <f t="shared" si="6"/>
        <v>851593.93140659912</v>
      </c>
      <c r="S30" s="147">
        <f t="shared" si="6"/>
        <v>3204682.426082727</v>
      </c>
      <c r="T30" s="147">
        <f t="shared" si="6"/>
        <v>717131.73171082023</v>
      </c>
      <c r="U30" s="147">
        <f t="shared" si="6"/>
        <v>313745.13262348383</v>
      </c>
      <c r="V30" s="147">
        <f t="shared" si="6"/>
        <v>403386.59908733639</v>
      </c>
      <c r="W30" s="147">
        <f t="shared" si="6"/>
        <v>179282.93292770506</v>
      </c>
      <c r="X30" s="147">
        <f t="shared" si="6"/>
        <v>717131.73171082011</v>
      </c>
      <c r="Y30" s="147">
        <f t="shared" si="6"/>
        <v>0</v>
      </c>
      <c r="Z30" s="147">
        <f t="shared" si="6"/>
        <v>0</v>
      </c>
      <c r="AA30" s="147">
        <f t="shared" si="6"/>
        <v>268924.39939155756</v>
      </c>
      <c r="AB30" s="147">
        <f t="shared" si="6"/>
        <v>246514.03277559445</v>
      </c>
      <c r="AC30" s="147">
        <f t="shared" si="6"/>
        <v>1523904.9298854929</v>
      </c>
      <c r="AD30" s="147">
        <f t="shared" si="6"/>
        <v>358565.86585541011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ht="14.45" x14ac:dyDescent="0.3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ht="14.45" x14ac:dyDescent="0.3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4.45" x14ac:dyDescent="0.3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37491291.043360434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42931632.385269701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40522121.770311654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26349093.148447819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29940470.67994675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34501535.08778429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23152562.331239875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16421300.737576153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0.79859801694530053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0.80363902257818953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0.59179219514545289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9.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4.45" x14ac:dyDescent="0.3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5.0596541915309198E-2</v>
      </c>
      <c r="I19" s="135"/>
      <c r="J19" s="135"/>
      <c r="K19" s="135"/>
      <c r="L19" s="135"/>
      <c r="M19" s="135"/>
      <c r="N19" s="74"/>
      <c r="O19" s="73"/>
      <c r="P19" s="42"/>
    </row>
    <row r="20" spans="1:16" ht="14.45" x14ac:dyDescent="0.3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5.351586263745875E-2</v>
      </c>
      <c r="I20" s="135"/>
      <c r="J20" s="135"/>
      <c r="K20" s="135"/>
      <c r="L20" s="135"/>
      <c r="M20" s="135"/>
      <c r="N20" s="74"/>
      <c r="O20" s="73"/>
      <c r="P20" s="42"/>
    </row>
    <row r="21" spans="1:16" ht="14.45" x14ac:dyDescent="0.3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8.0331962992406594E-2</v>
      </c>
      <c r="I21" s="135"/>
      <c r="J21" s="135"/>
      <c r="K21" s="135"/>
      <c r="L21" s="135"/>
      <c r="M21" s="135"/>
      <c r="N21" s="74"/>
      <c r="O21" s="73"/>
      <c r="P21" s="42"/>
    </row>
    <row r="22" spans="1:16" ht="14.45" x14ac:dyDescent="0.3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7.1028390306730887E-2</v>
      </c>
      <c r="I22" s="135"/>
      <c r="J22" s="135"/>
      <c r="K22" s="135"/>
      <c r="L22" s="135"/>
      <c r="M22" s="135"/>
      <c r="N22" s="74"/>
      <c r="O22" s="73"/>
      <c r="P22" s="42"/>
    </row>
    <row r="23" spans="1:16" ht="14.45" x14ac:dyDescent="0.3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0.2037912998799476</v>
      </c>
      <c r="I23" s="135"/>
      <c r="J23" s="135"/>
      <c r="K23" s="135"/>
      <c r="L23" s="135"/>
      <c r="M23" s="135"/>
      <c r="N23" s="74"/>
      <c r="O23" s="73"/>
      <c r="P23" s="42"/>
    </row>
    <row r="24" spans="1:16" ht="14.45" x14ac:dyDescent="0.3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0.11687751359657449</v>
      </c>
      <c r="I24" s="135"/>
      <c r="J24" s="135"/>
      <c r="K24" s="135"/>
      <c r="L24" s="135"/>
      <c r="M24" s="135"/>
      <c r="N24" s="74"/>
      <c r="O24" s="73"/>
      <c r="P24" s="42"/>
    </row>
    <row r="25" spans="1:16" ht="14.45" x14ac:dyDescent="0.3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0.39591281838752024</v>
      </c>
      <c r="I25" s="135"/>
      <c r="J25" s="135"/>
      <c r="K25" s="135"/>
      <c r="L25" s="135"/>
      <c r="M25" s="135"/>
      <c r="N25" s="74"/>
      <c r="O25" s="73"/>
      <c r="P25" s="42"/>
    </row>
    <row r="26" spans="1:1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4.45" x14ac:dyDescent="0.3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ht="14.45" x14ac:dyDescent="0.3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ht="14.45" x14ac:dyDescent="0.3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ht="14.45" x14ac:dyDescent="0.3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0.97205438971594771</v>
      </c>
      <c r="K46" s="177">
        <f>SUMPRODUCT($H19:$H25, K38:K44)</f>
        <v>0.57614157132842747</v>
      </c>
      <c r="L46" s="177">
        <f>SUMPRODUCT($H19:$H25, L38:L44)</f>
        <v>0.45926405773185303</v>
      </c>
      <c r="M46" s="177">
        <f>SUMPRODUCT($H19:$H25, M38:M44)</f>
        <v>0.25547275785190543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0.97205438971594771</v>
      </c>
      <c r="K56" s="180">
        <f>SUMPRODUCT($H19:$H$25, K38:K$44)</f>
        <v>0.57614157132842747</v>
      </c>
      <c r="L56" s="180">
        <f>SUMPRODUCT($H19:$H$25, L38:L$44)</f>
        <v>0.45926405773185303</v>
      </c>
      <c r="M56" s="180">
        <f>SUMPRODUCT($H19:$H$25, M38:M$44)</f>
        <v>0.25547275785190543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0.92145784780063855</v>
      </c>
      <c r="K57" s="177">
        <f>SUMPRODUCT($H20:$H$25, K39:K$44)</f>
        <v>0.52554502941311831</v>
      </c>
      <c r="L57" s="177">
        <f>SUMPRODUCT($H20:$H$25, L39:L$44)</f>
        <v>0.40866751581654381</v>
      </c>
      <c r="M57" s="177">
        <f>SUMPRODUCT($H20:$H$25, M39:M$44)</f>
        <v>0.20487621593659625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0.86794198516317977</v>
      </c>
      <c r="K58" s="177">
        <f>SUMPRODUCT($H21:$H$25, K40:K$44)</f>
        <v>0.47202916677565959</v>
      </c>
      <c r="L58" s="177">
        <f>SUMPRODUCT($H21:$H$25, L40:L$44)</f>
        <v>0.35515165317908509</v>
      </c>
      <c r="M58" s="177">
        <f>SUMPRODUCT($H21:$H$25, M40:M$44)</f>
        <v>0.1513603532991375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0.78761002217077325</v>
      </c>
      <c r="K59" s="177">
        <f>SUMPRODUCT($H22:$H$25, K41:K$44)</f>
        <v>0.39169720378325301</v>
      </c>
      <c r="L59" s="177">
        <f>SUMPRODUCT($H22:$H$25, L41:L$44)</f>
        <v>0.27481969018667851</v>
      </c>
      <c r="M59" s="177">
        <f>SUMPRODUCT($H22:$H$25, M41:M$44)</f>
        <v>7.1028390306730887E-2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0.71658163186404233</v>
      </c>
      <c r="K60" s="193">
        <f>SUMPRODUCT($H23:$H$25, K42:K$44)</f>
        <v>0.3206688134765221</v>
      </c>
      <c r="L60" s="193">
        <f>SUMPRODUCT($H23:$H$25, L42:L$44)</f>
        <v>0.2037912998799476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0.79859801694530053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1.0190243877453495E-2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1.6179016649347417E-2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2.7945610284052406E-2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0.97205438971594749</v>
      </c>
      <c r="K94" s="180">
        <f t="shared" si="0"/>
        <v>0.95373911062065964</v>
      </c>
      <c r="L94" s="180">
        <f t="shared" si="0"/>
        <v>0.94264151120428896</v>
      </c>
      <c r="M94" s="180">
        <f t="shared" si="0"/>
        <v>0.90139802699503691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0.93164809167809182</v>
      </c>
      <c r="K95" s="177">
        <f t="shared" si="0"/>
        <v>0.8868509208563945</v>
      </c>
      <c r="L95" s="177">
        <f t="shared" si="0"/>
        <v>0.85970740564270431</v>
      </c>
      <c r="M95" s="177">
        <f t="shared" si="0"/>
        <v>0.75883035114675701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0.86794198516317955</v>
      </c>
      <c r="K96" s="177">
        <f t="shared" si="0"/>
        <v>0.78139245649225664</v>
      </c>
      <c r="L96" s="177">
        <f t="shared" si="0"/>
        <v>0.72895034005665671</v>
      </c>
      <c r="M96" s="177">
        <f t="shared" si="0"/>
        <v>0.53405273022575883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0.80378903882012043</v>
      </c>
      <c r="K97" s="177">
        <f t="shared" si="0"/>
        <v>0.67519429785592078</v>
      </c>
      <c r="L97" s="177">
        <f t="shared" si="0"/>
        <v>0.59727613374561761</v>
      </c>
      <c r="M97" s="177">
        <f t="shared" si="0"/>
        <v>0.30769850073458993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0.71658163186404222</v>
      </c>
      <c r="K98" s="193">
        <f t="shared" si="0"/>
        <v>0.53083201106927347</v>
      </c>
      <c r="L98" s="193">
        <f t="shared" si="0"/>
        <v>0.41828254498696571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0.97205438971594749</v>
      </c>
      <c r="K105" s="153">
        <f t="shared" si="1"/>
        <v>0.95373911062065964</v>
      </c>
      <c r="L105" s="153">
        <f t="shared" si="1"/>
        <v>0.94264151120428896</v>
      </c>
      <c r="M105" s="153">
        <f t="shared" si="1"/>
        <v>0.90139802699503691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0.93164809167809182</v>
      </c>
      <c r="K106" s="154">
        <f t="shared" si="1"/>
        <v>0.8868509208563945</v>
      </c>
      <c r="L106" s="154">
        <f t="shared" si="1"/>
        <v>0.85970740564270431</v>
      </c>
      <c r="M106" s="154">
        <f t="shared" si="1"/>
        <v>0.75883035114675701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0.86794198516317955</v>
      </c>
      <c r="K107" s="154">
        <f t="shared" si="1"/>
        <v>0.78139245649225664</v>
      </c>
      <c r="L107" s="154">
        <f t="shared" si="1"/>
        <v>0.72895034005665671</v>
      </c>
      <c r="M107" s="154">
        <f t="shared" si="1"/>
        <v>0.53405273022575883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0.80378903882012043</v>
      </c>
      <c r="K108" s="154">
        <f t="shared" si="1"/>
        <v>0.67519429785592078</v>
      </c>
      <c r="L108" s="154">
        <f t="shared" si="1"/>
        <v>0.59727613374561761</v>
      </c>
      <c r="M108" s="154">
        <f t="shared" si="1"/>
        <v>0.30769850073458993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0.71658163186404222</v>
      </c>
      <c r="K109" s="192">
        <f t="shared" si="1"/>
        <v>0.53083201106927347</v>
      </c>
      <c r="L109" s="192">
        <f t="shared" si="1"/>
        <v>0.41828254498696571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3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0.21244613861659331</v>
      </c>
      <c r="I18" s="74"/>
      <c r="J18" s="73"/>
      <c r="K18" s="42"/>
    </row>
    <row r="19" spans="1:11" x14ac:dyDescent="0.3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0.19038307056077439</v>
      </c>
      <c r="I19" s="74"/>
      <c r="J19" s="73"/>
      <c r="K19" s="42"/>
    </row>
    <row r="20" spans="1:11" x14ac:dyDescent="0.3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0.12007872915335994</v>
      </c>
      <c r="I20" s="74"/>
      <c r="J20" s="73"/>
      <c r="K20" s="42"/>
    </row>
    <row r="21" spans="1:11" x14ac:dyDescent="0.3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0.20937683906843488</v>
      </c>
      <c r="I21" s="74"/>
      <c r="J21" s="73"/>
      <c r="K21" s="42"/>
    </row>
    <row r="22" spans="1:11" x14ac:dyDescent="0.3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0.88008786894454061</v>
      </c>
      <c r="I27" s="74"/>
      <c r="J27" s="73"/>
      <c r="K27" s="42"/>
    </row>
    <row r="28" spans="1:11" x14ac:dyDescent="0.3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2.5609111388706987E-2</v>
      </c>
      <c r="I28" s="74"/>
      <c r="J28" s="73"/>
      <c r="K28" s="42"/>
    </row>
    <row r="29" spans="1:11" x14ac:dyDescent="0.3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0.80363902257818953</v>
      </c>
      <c r="I30" s="74"/>
      <c r="J30" s="73"/>
      <c r="K30" s="42"/>
    </row>
    <row r="31" spans="1:11" x14ac:dyDescent="0.3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0.59179219514545289</v>
      </c>
      <c r="I31" s="74"/>
      <c r="J31" s="73"/>
      <c r="K31" s="42"/>
    </row>
    <row r="32" spans="1:11" x14ac:dyDescent="0.3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0.39994390191228535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0.58419820176841741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0.30371377063035004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0.12846632413719997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ht="14.45" x14ac:dyDescent="0.3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ht="14.45" x14ac:dyDescent="0.3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4.45" x14ac:dyDescent="0.3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ht="14.45" x14ac:dyDescent="0.3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4.45" x14ac:dyDescent="0.3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ht="14.45" x14ac:dyDescent="0.3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ht="14.45" x14ac:dyDescent="0.3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4.45" x14ac:dyDescent="0.3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ht="14.45" x14ac:dyDescent="0.3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0.39994390191228535</v>
      </c>
      <c r="I20" s="74"/>
      <c r="J20" s="73"/>
      <c r="K20" s="42"/>
    </row>
    <row r="21" spans="1:11" ht="14.45" x14ac:dyDescent="0.3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0.58419820176841741</v>
      </c>
      <c r="I21" s="74"/>
      <c r="J21" s="73"/>
      <c r="K21" s="42"/>
    </row>
    <row r="22" spans="1:11" ht="14.45" x14ac:dyDescent="0.3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0.30371377063035004</v>
      </c>
      <c r="I22" s="74"/>
      <c r="J22" s="73"/>
      <c r="K22" s="42"/>
    </row>
    <row r="23" spans="1:11" ht="14.45" x14ac:dyDescent="0.3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0.12846632413719997</v>
      </c>
      <c r="I23" s="74"/>
      <c r="J23" s="73"/>
      <c r="K23" s="42"/>
    </row>
    <row r="24" spans="1:11" ht="14.45" x14ac:dyDescent="0.3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ht="14.45" x14ac:dyDescent="0.3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ht="14.45" x14ac:dyDescent="0.3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ht="14.45" x14ac:dyDescent="0.3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ht="14.45" x14ac:dyDescent="0.3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ht="14.45" x14ac:dyDescent="0.3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ht="14.45" x14ac:dyDescent="0.3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0.97205438971594749</v>
      </c>
      <c r="I31" s="74"/>
      <c r="J31" s="73"/>
      <c r="K31" s="42"/>
    </row>
    <row r="32" spans="1:11" ht="14.45" x14ac:dyDescent="0.3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0.95373911062065964</v>
      </c>
      <c r="I32" s="74"/>
      <c r="J32" s="73"/>
      <c r="K32" s="42"/>
    </row>
    <row r="33" spans="1:11" ht="14.45" x14ac:dyDescent="0.3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0.94264151120428896</v>
      </c>
      <c r="I33" s="74"/>
      <c r="J33" s="73"/>
      <c r="K33" s="42"/>
    </row>
    <row r="34" spans="1:11" ht="14.45" x14ac:dyDescent="0.3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0.90139802699503691</v>
      </c>
      <c r="I34" s="74"/>
      <c r="J34" s="73"/>
      <c r="K34" s="42"/>
    </row>
    <row r="35" spans="1:11" ht="14.45" x14ac:dyDescent="0.3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ht="14.45" x14ac:dyDescent="0.3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ht="14.45" x14ac:dyDescent="0.3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0.93164809167809182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0.8868509208563945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0.85970740564270431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0.75883035114675701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0.86794198516317955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0.78139245649225664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0.72895034005665671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0.53405273022575883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0.80378903882012043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0.67519429785592078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0.59727613374561761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0.30769850073458993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0.71658163186404222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0.53083201106927347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0.41828254498696571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ht="14.45" x14ac:dyDescent="0.3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4.45" x14ac:dyDescent="0.35">
      <c r="A2" s="70" t="str">
        <f>Cover!D21&amp;" - "&amp;Cover!D23</f>
        <v>Northern Powergrid (Yorkshire) - v0.1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ht="14.45" x14ac:dyDescent="0.3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ht="14.45" x14ac:dyDescent="0.3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4.45" x14ac:dyDescent="0.3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ht="14.45" x14ac:dyDescent="0.3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ht="14.45" x14ac:dyDescent="0.3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44522</v>
      </c>
      <c r="I7" s="75"/>
      <c r="J7" s="75"/>
      <c r="K7" s="75"/>
      <c r="L7" s="75"/>
      <c r="M7" s="42"/>
    </row>
    <row r="8" spans="1:13" ht="14.45" x14ac:dyDescent="0.3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ht="14.45" x14ac:dyDescent="0.3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ht="14.45" x14ac:dyDescent="0.3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ht="14.45" x14ac:dyDescent="0.3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ht="14.45" x14ac:dyDescent="0.3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ht="14.45" x14ac:dyDescent="0.3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Attachment A_Charging Methodologies Pre-Release_01042023 (shared 15/11/2021)</v>
      </c>
      <c r="I13" s="78"/>
      <c r="J13" s="78"/>
      <c r="K13" s="75"/>
      <c r="L13" s="75"/>
      <c r="M13" s="42"/>
    </row>
    <row r="14" spans="1:13" s="1" customFormat="1" ht="14.45" x14ac:dyDescent="0.3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ht="14.45" x14ac:dyDescent="0.3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ht="14.45" x14ac:dyDescent="0.3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4.45" x14ac:dyDescent="0.3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ht="14.45" x14ac:dyDescent="0.3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4.45" x14ac:dyDescent="0.3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29.1" x14ac:dyDescent="0.3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29.1" x14ac:dyDescent="0.3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29.1" x14ac:dyDescent="0.3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3.5" x14ac:dyDescent="0.3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57.95" x14ac:dyDescent="0.3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765</v>
      </c>
      <c r="J25" s="222" t="s">
        <v>727</v>
      </c>
      <c r="K25" s="222" t="s">
        <v>564</v>
      </c>
      <c r="L25" s="222" t="s">
        <v>766</v>
      </c>
      <c r="M25" s="42"/>
    </row>
    <row r="26" spans="1:13" ht="60" x14ac:dyDescent="0.25">
      <c r="A26" s="75"/>
      <c r="B26" s="75"/>
      <c r="C26" s="75"/>
      <c r="D26" s="75"/>
      <c r="E26" s="75"/>
      <c r="F26" s="18">
        <v>44522</v>
      </c>
      <c r="G26" s="18" t="s">
        <v>751</v>
      </c>
      <c r="H26" s="22">
        <v>4</v>
      </c>
      <c r="I26" s="18" t="s">
        <v>767</v>
      </c>
      <c r="J26" s="222" t="s">
        <v>727</v>
      </c>
      <c r="K26" s="222" t="s">
        <v>564</v>
      </c>
      <c r="L26" s="222" t="s">
        <v>768</v>
      </c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3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5">
      <c r="A2" s="94" t="str">
        <f>Cover!D21&amp;" - "&amp;Cover!D23</f>
        <v>Northern Powergrid (Yorkshire) - v0.1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5">
      <c r="A3" s="71" t="str">
        <f>Cover!D2&amp;" - "&amp;Cover!D8&amp;" v"&amp;Cover!D10&amp;" - "&amp;Cover!D19</f>
        <v>PCDM charging model - Release for charge setting v4 - 2023/24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ht="14.45" x14ac:dyDescent="0.3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4.45" x14ac:dyDescent="0.35">
      <c r="A2" s="70" t="str">
        <f>Cover!D21&amp;" - "&amp;Cover!D23</f>
        <v>Northern Powergrid (Yorkshire) - v0.1</v>
      </c>
      <c r="B2" s="70"/>
      <c r="C2" s="70"/>
      <c r="D2" s="70"/>
      <c r="E2" s="70"/>
      <c r="F2" s="70"/>
      <c r="G2" s="70"/>
      <c r="H2" s="70"/>
    </row>
    <row r="3" spans="1:8" s="4" customFormat="1" ht="14.45" x14ac:dyDescent="0.3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</row>
    <row r="5" spans="1:8" ht="14.45" x14ac:dyDescent="0.35">
      <c r="B5" s="2" t="s">
        <v>7</v>
      </c>
      <c r="C5" s="2"/>
      <c r="D5" s="2"/>
      <c r="E5" s="2"/>
      <c r="F5" s="2"/>
      <c r="G5" s="2"/>
    </row>
    <row r="7" spans="1:8" ht="14.45" x14ac:dyDescent="0.35">
      <c r="C7" s="5" t="s">
        <v>674</v>
      </c>
    </row>
    <row r="8" spans="1:8" ht="14.45" x14ac:dyDescent="0.35">
      <c r="C8" s="5" t="s">
        <v>675</v>
      </c>
    </row>
    <row r="10" spans="1:8" ht="14.45" x14ac:dyDescent="0.35">
      <c r="B10" s="2" t="s">
        <v>667</v>
      </c>
      <c r="C10" s="2"/>
      <c r="D10" s="2"/>
      <c r="E10" s="2"/>
      <c r="F10" s="2"/>
      <c r="G10" s="2"/>
    </row>
    <row r="12" spans="1:8" ht="14.45" x14ac:dyDescent="0.35">
      <c r="C12" s="5" t="s">
        <v>484</v>
      </c>
    </row>
    <row r="14" spans="1:8" thickBot="1" x14ac:dyDescent="0.4">
      <c r="F14" s="6" t="s">
        <v>342</v>
      </c>
      <c r="G14" s="15" t="s">
        <v>343</v>
      </c>
    </row>
    <row r="15" spans="1:8" ht="15.6" thickTop="1" thickBot="1" x14ac:dyDescent="0.4">
      <c r="F15" s="8" t="s">
        <v>306</v>
      </c>
    </row>
    <row r="16" spans="1:8" thickTop="1" x14ac:dyDescent="0.35">
      <c r="F16" s="8" t="s">
        <v>307</v>
      </c>
      <c r="G16" s="7" t="str">
        <f>'Version control'!$B$5</f>
        <v>Model version</v>
      </c>
    </row>
    <row r="17" spans="6:7" ht="14.45" x14ac:dyDescent="0.35">
      <c r="F17" s="9" t="s">
        <v>483</v>
      </c>
      <c r="G17" s="7" t="str">
        <f>'Version control'!$B$17</f>
        <v>Version log</v>
      </c>
    </row>
    <row r="18" spans="6:7" ht="14.45" x14ac:dyDescent="0.35">
      <c r="F18" s="9" t="s">
        <v>483</v>
      </c>
      <c r="G18" s="7" t="str">
        <f>'Version control'!$B$31</f>
        <v>Model checks</v>
      </c>
    </row>
    <row r="19" spans="6:7" thickBot="1" x14ac:dyDescent="0.4">
      <c r="F19" s="9" t="s">
        <v>483</v>
      </c>
      <c r="G19" s="7" t="str">
        <f>'Version control'!$B$44</f>
        <v>Version log lists</v>
      </c>
    </row>
    <row r="20" spans="6:7" ht="15.6" thickTop="1" thickBot="1" x14ac:dyDescent="0.4">
      <c r="F20" s="8" t="s">
        <v>308</v>
      </c>
      <c r="G20" s="7" t="str">
        <f>'Model map'!$B$5</f>
        <v>Map</v>
      </c>
    </row>
    <row r="21" spans="6:7" thickTop="1" x14ac:dyDescent="0.35">
      <c r="F21" s="14" t="s">
        <v>309</v>
      </c>
      <c r="G21" s="7" t="str">
        <f>'Fixed inputs'!$B$11</f>
        <v>Universal values</v>
      </c>
    </row>
    <row r="22" spans="6:7" thickBot="1" x14ac:dyDescent="0.4">
      <c r="F22" s="16" t="s">
        <v>483</v>
      </c>
      <c r="G22" s="7" t="str">
        <f>'Fixed inputs'!$B$19</f>
        <v>Inputs from DCUSA text</v>
      </c>
    </row>
    <row r="23" spans="6:7" thickTop="1" x14ac:dyDescent="0.35">
      <c r="F23" s="14" t="s">
        <v>310</v>
      </c>
      <c r="G23" s="7" t="str">
        <f>'DNO inputs'!$B$11</f>
        <v>Nominated Calculation Agent inputs</v>
      </c>
    </row>
    <row r="24" spans="6:7" ht="14.45" x14ac:dyDescent="0.35">
      <c r="F24" s="16" t="s">
        <v>483</v>
      </c>
      <c r="G24" s="7" t="str">
        <f>'DNO inputs'!$B$28</f>
        <v>Inputs from other charging models</v>
      </c>
    </row>
    <row r="25" spans="6:7" thickBot="1" x14ac:dyDescent="0.4">
      <c r="F25" s="16" t="s">
        <v>483</v>
      </c>
      <c r="G25" s="7" t="str">
        <f>'DNO inputs'!$B$51</f>
        <v>Other DNO-specific inputs</v>
      </c>
    </row>
    <row r="26" spans="6:7" thickTop="1" x14ac:dyDescent="0.35">
      <c r="F26" s="12" t="s">
        <v>22</v>
      </c>
      <c r="G26" s="7" t="str">
        <f>MEAV!$B$13</f>
        <v>MEAV</v>
      </c>
    </row>
    <row r="27" spans="6:7" thickBot="1" x14ac:dyDescent="0.4">
      <c r="F27" s="13" t="s">
        <v>483</v>
      </c>
      <c r="G27" s="7" t="str">
        <f>MEAV!$B$99</f>
        <v>Adjusted MEAV</v>
      </c>
    </row>
    <row r="28" spans="6:7" thickTop="1" x14ac:dyDescent="0.35">
      <c r="F28" s="12" t="s">
        <v>23</v>
      </c>
      <c r="G28" s="7" t="str">
        <f>Expenditure!$B$12</f>
        <v>Expenditure allocated based on RRP</v>
      </c>
    </row>
    <row r="29" spans="6:7" ht="14.45" x14ac:dyDescent="0.35">
      <c r="F29" s="13" t="s">
        <v>483</v>
      </c>
      <c r="G29" s="7" t="str">
        <f>Expenditure!$B$53</f>
        <v>Expenditure allocated based on MEAV</v>
      </c>
    </row>
    <row r="30" spans="6:7" ht="14.45" x14ac:dyDescent="0.35">
      <c r="F30" s="13" t="s">
        <v>483</v>
      </c>
      <c r="G30" s="7" t="str">
        <f>Expenditure!$B$103</f>
        <v>Allocation to LV Services</v>
      </c>
    </row>
    <row r="31" spans="6:7" thickBot="1" x14ac:dyDescent="0.4">
      <c r="F31" s="13" t="s">
        <v>483</v>
      </c>
      <c r="G31" s="7" t="str">
        <f>Expenditure!$B$121</f>
        <v>Total expenditure allocated</v>
      </c>
    </row>
    <row r="32" spans="6:7" ht="15.6" thickTop="1" thickBot="1" x14ac:dyDescent="0.4">
      <c r="F32" s="12" t="s">
        <v>311</v>
      </c>
      <c r="G32" s="7" t="str">
        <f>Expensed!$B$13</f>
        <v>Expensed proportions</v>
      </c>
    </row>
    <row r="33" spans="2:7" ht="15.6" thickTop="1" thickBot="1" x14ac:dyDescent="0.4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13" activePane="bottomRight" state="frozenSplit"/>
      <selection pane="topRight"/>
      <selection pane="bottomLeft"/>
      <selection pane="bottomRight" activeCell="G55" sqref="G55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ht="14.45" x14ac:dyDescent="0.3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ht="14.45" x14ac:dyDescent="0.3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4.45" x14ac:dyDescent="0.3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ht="14.45" x14ac:dyDescent="0.3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4.45" x14ac:dyDescent="0.3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ht="14.45" x14ac:dyDescent="0.3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ht="14.45" x14ac:dyDescent="0.3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4.45" x14ac:dyDescent="0.3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ht="14.45" x14ac:dyDescent="0.3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ht="14.45" x14ac:dyDescent="0.3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4.45" x14ac:dyDescent="0.3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ht="14.45" x14ac:dyDescent="0.3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ht="14.45" x14ac:dyDescent="0.3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ht="14.45" x14ac:dyDescent="0.3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4.45" x14ac:dyDescent="0.3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ht="14.45" x14ac:dyDescent="0.3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ht="14.45" x14ac:dyDescent="0.3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ht="14.45" x14ac:dyDescent="0.3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ht="14.45" x14ac:dyDescent="0.3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ht="14.45" x14ac:dyDescent="0.3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ht="14.45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ht="14.45" x14ac:dyDescent="0.3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 activeCell="H39" sqref="H3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ht="14.45" x14ac:dyDescent="0.3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2.5609111388706987E-2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ht="14.45" x14ac:dyDescent="0.3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4.45" x14ac:dyDescent="0.3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ht="14.45" x14ac:dyDescent="0.3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ht="14.45" x14ac:dyDescent="0.3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ht="14.45" x14ac:dyDescent="0.3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ht="14.45" x14ac:dyDescent="0.3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0.88008786894454061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ht="14.45" x14ac:dyDescent="0.3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4.45" x14ac:dyDescent="0.3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ht="14.45" x14ac:dyDescent="0.3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352237898.56065232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150003289.47759524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500961738.51891458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285094319.79990166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140087761.89636132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1723.4315383999997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81041.796499999997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56726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11114.348791599999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15699.920830000001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2176588.35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6109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1967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7676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21480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16472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8668.5154142440024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109536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10860.466626703999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1190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15734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16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12437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9060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7058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17490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15617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1240.8448100000001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9.5231600000000007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834.1565599999999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13.634459999999999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17488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100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11341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84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746.05195041034403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460.2011885904472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184.79652766587532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102.59916062585714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6.1745112054974527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0.79075150197871968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1061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17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122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281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215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621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548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866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128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247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3.4681700000000006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1058.2110299999997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38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2046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4092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50.266043701950075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149.99332380710277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3.0517224909471397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176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1066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804.06999999999994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1604.6428000000001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27782.190000000002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997.89000000000021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132562.85999999999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1401.93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9213.0000000000018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9546.0000000000018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11766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5150.4000000000005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34632.000000000007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2223.8350500000001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81585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9310.6800000000021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12210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9990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14985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5142.63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12899.753999999999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99900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99900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2453.9122369500001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2453.9122369500001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294150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333000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183150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183150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388500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421800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148740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7770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760294.50000000012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610500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899100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6100000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61499999.999999993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4800000.0000000019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30200000.000000004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6400000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5399999.9999999991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4699999.9999999991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3800000.0000000005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14299999.999999996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3200000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1800000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800000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3199999.9999999995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7100000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3399999.9999999995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1200000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6800000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7300000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5900000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4600000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11300000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-99999.999999999651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400000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1500000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48300000.000000007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19000000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9300000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1200000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-4900000.0000001593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13000000</v>
      </c>
      <c r="K286" s="37">
        <v>9900000</v>
      </c>
      <c r="L286" s="37">
        <v>20200000</v>
      </c>
      <c r="M286" s="37">
        <v>18400000.000000004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16700000.000000004</v>
      </c>
      <c r="K288" s="37">
        <v>1100000</v>
      </c>
      <c r="L288" s="37">
        <v>5000000</v>
      </c>
      <c r="M288" s="37">
        <v>2700000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200000</v>
      </c>
      <c r="K289" s="37">
        <v>2500000</v>
      </c>
      <c r="L289" s="37">
        <v>300000.00000000006</v>
      </c>
      <c r="M289" s="37">
        <v>2599999.9999999995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1400000</v>
      </c>
      <c r="K290" s="37">
        <v>0</v>
      </c>
      <c r="L290" s="37">
        <v>3400000</v>
      </c>
      <c r="M290" s="37">
        <v>600000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2206081.4874522006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3641489.8922064253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3884862.3335999995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144740544.83271646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76438529.800244853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195171511.12881806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155537739.27177191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145719142.75937128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0.36952813304051213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342813067.97609818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341900000.00000006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340465200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240898093.00000003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-625945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10061931.43903652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1168.3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7601.8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15365.6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1415.8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scenario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ht="14.45" x14ac:dyDescent="0.3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ht="14.45" x14ac:dyDescent="0.3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ht="14.45" x14ac:dyDescent="0.3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ht="14.45" x14ac:dyDescent="0.3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4.45" x14ac:dyDescent="0.3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ht="14.45" x14ac:dyDescent="0.3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ht="14.45" x14ac:dyDescent="0.3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4.45" x14ac:dyDescent="0.3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4.45" x14ac:dyDescent="0.3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1723.4315383999997</v>
      </c>
      <c r="K20" s="152">
        <f>'DNO inputs'!H62</f>
        <v>81041.796499999997</v>
      </c>
      <c r="L20" s="152">
        <f>'DNO inputs'!H63</f>
        <v>56726</v>
      </c>
      <c r="M20" s="152">
        <f>'DNO inputs'!H64</f>
        <v>0</v>
      </c>
      <c r="N20" s="152">
        <f>'DNO inputs'!H65</f>
        <v>11114.348791599999</v>
      </c>
      <c r="O20" s="152">
        <f>'DNO inputs'!H66</f>
        <v>15699.920830000001</v>
      </c>
      <c r="P20" s="152">
        <f>'DNO inputs'!H67</f>
        <v>2176588.35</v>
      </c>
      <c r="Q20" s="152">
        <f>'DNO inputs'!H68</f>
        <v>6109</v>
      </c>
      <c r="R20" s="152">
        <f>'DNO inputs'!H69</f>
        <v>1967</v>
      </c>
      <c r="S20" s="152">
        <f>'DNO inputs'!H70</f>
        <v>7676</v>
      </c>
      <c r="T20" s="152">
        <f>'DNO inputs'!H71</f>
        <v>21480</v>
      </c>
      <c r="U20" s="152">
        <f>'DNO inputs'!H72</f>
        <v>16472</v>
      </c>
      <c r="V20" s="152">
        <f>'DNO inputs'!H73</f>
        <v>28</v>
      </c>
      <c r="W20" s="152">
        <f>'DNO inputs'!H74</f>
        <v>8668.5154142440024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109536</v>
      </c>
      <c r="AB20" s="152">
        <f>'DNO inputs'!H79</f>
        <v>0</v>
      </c>
      <c r="AC20" s="152">
        <f>'DNO inputs'!H80</f>
        <v>10860.466626703999</v>
      </c>
      <c r="AD20" s="152">
        <f>'DNO inputs'!H81</f>
        <v>0</v>
      </c>
      <c r="AE20" s="152">
        <f>'DNO inputs'!H82</f>
        <v>0</v>
      </c>
      <c r="AF20" s="152">
        <f>'DNO inputs'!H83</f>
        <v>1190</v>
      </c>
      <c r="AG20" s="152">
        <f>'DNO inputs'!H84</f>
        <v>15734</v>
      </c>
      <c r="AH20" s="152">
        <f>'DNO inputs'!H85</f>
        <v>16</v>
      </c>
      <c r="AI20" s="152">
        <f>'DNO inputs'!H86</f>
        <v>12437</v>
      </c>
      <c r="AJ20" s="152">
        <f>'DNO inputs'!H87</f>
        <v>9060</v>
      </c>
      <c r="AK20" s="152">
        <f>'DNO inputs'!H88</f>
        <v>7058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17490</v>
      </c>
      <c r="AU20" s="152">
        <f>'DNO inputs'!H98</f>
        <v>15617</v>
      </c>
      <c r="AV20" s="152">
        <f>'DNO inputs'!H99</f>
        <v>0</v>
      </c>
      <c r="AW20" s="152">
        <f>'DNO inputs'!H100</f>
        <v>0</v>
      </c>
      <c r="AX20" s="152">
        <f>'DNO inputs'!H101</f>
        <v>1240.8448100000001</v>
      </c>
      <c r="AY20" s="152">
        <f>'DNO inputs'!H102</f>
        <v>9.5231600000000007</v>
      </c>
      <c r="AZ20" s="152">
        <f>'DNO inputs'!H103</f>
        <v>834.1565599999999</v>
      </c>
      <c r="BA20" s="152">
        <f>'DNO inputs'!H104</f>
        <v>13.634459999999999</v>
      </c>
      <c r="BB20" s="152">
        <f>'DNO inputs'!H105</f>
        <v>17488</v>
      </c>
      <c r="BC20" s="152">
        <f>'DNO inputs'!H106</f>
        <v>100</v>
      </c>
      <c r="BD20" s="152">
        <f>'DNO inputs'!H107</f>
        <v>11341</v>
      </c>
      <c r="BE20" s="152">
        <f>'DNO inputs'!H108</f>
        <v>84</v>
      </c>
      <c r="BF20" s="152">
        <f>'DNO inputs'!H109</f>
        <v>746.05195041034403</v>
      </c>
      <c r="BG20" s="152">
        <f>'DNO inputs'!H110</f>
        <v>460.2011885904472</v>
      </c>
      <c r="BH20" s="152">
        <f>'DNO inputs'!H111</f>
        <v>184.79652766587532</v>
      </c>
      <c r="BI20" s="152">
        <f>'DNO inputs'!H112</f>
        <v>102.59916062585714</v>
      </c>
      <c r="BJ20" s="152">
        <f>'DNO inputs'!H113</f>
        <v>6.1745112054974527</v>
      </c>
      <c r="BK20" s="152">
        <f>'DNO inputs'!H114</f>
        <v>0.79075150197871968</v>
      </c>
      <c r="BL20" s="152">
        <f>'DNO inputs'!H115</f>
        <v>0</v>
      </c>
      <c r="BM20" s="152">
        <f>'DNO inputs'!H116</f>
        <v>1061</v>
      </c>
      <c r="BN20" s="152">
        <f>'DNO inputs'!H117</f>
        <v>17</v>
      </c>
      <c r="BO20" s="152">
        <f>'DNO inputs'!H118</f>
        <v>122</v>
      </c>
      <c r="BP20" s="152">
        <f>'DNO inputs'!H119</f>
        <v>0</v>
      </c>
      <c r="BQ20" s="152">
        <f>'DNO inputs'!H120</f>
        <v>0</v>
      </c>
      <c r="BR20" s="152">
        <f>'DNO inputs'!H121</f>
        <v>281</v>
      </c>
      <c r="BS20" s="152">
        <f>'DNO inputs'!H122</f>
        <v>215</v>
      </c>
      <c r="BT20" s="152">
        <f>'DNO inputs'!H123</f>
        <v>621</v>
      </c>
      <c r="BU20" s="152">
        <f>'DNO inputs'!H124</f>
        <v>0</v>
      </c>
      <c r="BV20" s="152">
        <f>'DNO inputs'!H125</f>
        <v>548</v>
      </c>
      <c r="BW20" s="152">
        <f>'DNO inputs'!H126</f>
        <v>866</v>
      </c>
      <c r="BX20" s="152">
        <f>'DNO inputs'!H127</f>
        <v>128</v>
      </c>
      <c r="BY20" s="152">
        <f>'DNO inputs'!H128</f>
        <v>247</v>
      </c>
      <c r="BZ20" s="152">
        <f>'DNO inputs'!H129</f>
        <v>3.4681700000000006</v>
      </c>
      <c r="CA20" s="152">
        <f>'DNO inputs'!H130</f>
        <v>1058.2110299999997</v>
      </c>
      <c r="CB20" s="152">
        <f>'DNO inputs'!H131</f>
        <v>38</v>
      </c>
      <c r="CC20" s="152">
        <f>'DNO inputs'!H132</f>
        <v>2046</v>
      </c>
      <c r="CD20" s="152">
        <f>'DNO inputs'!H133</f>
        <v>4092</v>
      </c>
      <c r="CE20" s="152">
        <f>'DNO inputs'!H134</f>
        <v>50.266043701950075</v>
      </c>
      <c r="CF20" s="152">
        <f>'DNO inputs'!H135</f>
        <v>149.99332380710277</v>
      </c>
      <c r="CG20" s="152">
        <f>'DNO inputs'!H136</f>
        <v>3.0517224909471397</v>
      </c>
      <c r="CH20" s="152">
        <f>'DNO inputs'!H137</f>
        <v>0</v>
      </c>
      <c r="CI20" s="152">
        <f>'DNO inputs'!H138</f>
        <v>176</v>
      </c>
      <c r="CJ20" s="152">
        <f>'DNO inputs'!H139</f>
        <v>1066</v>
      </c>
      <c r="CK20" s="152">
        <f>'DNO inputs'!H140</f>
        <v>134</v>
      </c>
      <c r="CL20" s="152">
        <f>'DNO inputs'!H141</f>
        <v>146</v>
      </c>
      <c r="CM20" s="152">
        <f>'DNO inputs'!H142</f>
        <v>0</v>
      </c>
      <c r="CN20" s="152">
        <f>'DNO inputs'!H143</f>
        <v>472</v>
      </c>
      <c r="CO20" s="152">
        <f>'DNO inputs'!H144</f>
        <v>804.06999999999994</v>
      </c>
      <c r="CP20" s="152">
        <f>'DNO inputs'!H145</f>
        <v>1604.6428000000001</v>
      </c>
      <c r="CQ20" s="74"/>
      <c r="CR20" s="73"/>
      <c r="CS20" s="42"/>
    </row>
    <row r="21" spans="1:97" ht="14.45" x14ac:dyDescent="0.3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27782.190000000002</v>
      </c>
      <c r="K21" s="152">
        <f>'DNO inputs'!H153</f>
        <v>997.89000000000021</v>
      </c>
      <c r="L21" s="152">
        <f>'DNO inputs'!H154</f>
        <v>2220</v>
      </c>
      <c r="M21" s="152">
        <f>'DNO inputs'!H155</f>
        <v>0</v>
      </c>
      <c r="N21" s="152">
        <f>'DNO inputs'!H156</f>
        <v>132562.85999999999</v>
      </c>
      <c r="O21" s="152">
        <f>'DNO inputs'!H157</f>
        <v>0</v>
      </c>
      <c r="P21" s="152">
        <f>'DNO inputs'!H158</f>
        <v>1401.93</v>
      </c>
      <c r="Q21" s="152">
        <f>'DNO inputs'!H159</f>
        <v>9213.0000000000018</v>
      </c>
      <c r="R21" s="152">
        <f>'DNO inputs'!H160</f>
        <v>9546.0000000000018</v>
      </c>
      <c r="S21" s="152">
        <f>'DNO inputs'!H161</f>
        <v>11766</v>
      </c>
      <c r="T21" s="152">
        <f>'DNO inputs'!H162</f>
        <v>5150.4000000000005</v>
      </c>
      <c r="U21" s="152">
        <f>'DNO inputs'!H163</f>
        <v>0</v>
      </c>
      <c r="V21" s="152">
        <f>'DNO inputs'!H164</f>
        <v>0</v>
      </c>
      <c r="W21" s="152">
        <f>'DNO inputs'!H165</f>
        <v>34632.000000000007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2223.8350500000001</v>
      </c>
      <c r="AB21" s="152">
        <f>'DNO inputs'!H170</f>
        <v>0</v>
      </c>
      <c r="AC21" s="152">
        <f>'DNO inputs'!H171</f>
        <v>81585</v>
      </c>
      <c r="AD21" s="152">
        <f>'DNO inputs'!H172</f>
        <v>0</v>
      </c>
      <c r="AE21" s="152">
        <f>'DNO inputs'!H173</f>
        <v>0</v>
      </c>
      <c r="AF21" s="152">
        <f>'DNO inputs'!H174</f>
        <v>9310.6800000000021</v>
      </c>
      <c r="AG21" s="152">
        <f>'DNO inputs'!H175</f>
        <v>12210</v>
      </c>
      <c r="AH21" s="152">
        <f>'DNO inputs'!H176</f>
        <v>0</v>
      </c>
      <c r="AI21" s="152">
        <f>'DNO inputs'!H177</f>
        <v>9990</v>
      </c>
      <c r="AJ21" s="152">
        <f>'DNO inputs'!H178</f>
        <v>14985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5142.63</v>
      </c>
      <c r="AU21" s="152">
        <f>'DNO inputs'!H189</f>
        <v>12899.753999999999</v>
      </c>
      <c r="AV21" s="152">
        <f>'DNO inputs'!H190</f>
        <v>0</v>
      </c>
      <c r="AW21" s="152">
        <f>'DNO inputs'!H191</f>
        <v>0</v>
      </c>
      <c r="AX21" s="152">
        <f>'DNO inputs'!H192</f>
        <v>99900</v>
      </c>
      <c r="AY21" s="152">
        <f>'DNO inputs'!H193</f>
        <v>0</v>
      </c>
      <c r="AZ21" s="152">
        <f>'DNO inputs'!H194</f>
        <v>99900</v>
      </c>
      <c r="BA21" s="152">
        <f>'DNO inputs'!H195</f>
        <v>0</v>
      </c>
      <c r="BB21" s="152">
        <f>'DNO inputs'!H196</f>
        <v>2453.9122369500001</v>
      </c>
      <c r="BC21" s="152">
        <f>'DNO inputs'!H197</f>
        <v>0</v>
      </c>
      <c r="BD21" s="152">
        <f>'DNO inputs'!H198</f>
        <v>2453.9122369500001</v>
      </c>
      <c r="BE21" s="152">
        <f>'DNO inputs'!H199</f>
        <v>0</v>
      </c>
      <c r="BF21" s="152">
        <f>'DNO inputs'!H200</f>
        <v>294150</v>
      </c>
      <c r="BG21" s="152">
        <f>'DNO inputs'!H201</f>
        <v>0</v>
      </c>
      <c r="BH21" s="152">
        <f>'DNO inputs'!H202</f>
        <v>0</v>
      </c>
      <c r="BI21" s="152">
        <f>'DNO inputs'!H203</f>
        <v>333000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183150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183150</v>
      </c>
      <c r="BT21" s="152">
        <f>'DNO inputs'!H214</f>
        <v>0</v>
      </c>
      <c r="BU21" s="152">
        <f>'DNO inputs'!H215</f>
        <v>0</v>
      </c>
      <c r="BV21" s="152">
        <f>'DNO inputs'!H216</f>
        <v>388500</v>
      </c>
      <c r="BW21" s="152">
        <f>'DNO inputs'!H217</f>
        <v>0</v>
      </c>
      <c r="BX21" s="152">
        <f>'DNO inputs'!H218</f>
        <v>421800</v>
      </c>
      <c r="BY21" s="152">
        <f>'DNO inputs'!H219</f>
        <v>0</v>
      </c>
      <c r="BZ21" s="152">
        <f>'DNO inputs'!H220</f>
        <v>0</v>
      </c>
      <c r="CA21" s="152">
        <f>'DNO inputs'!H221</f>
        <v>148740</v>
      </c>
      <c r="CB21" s="152">
        <f>'DNO inputs'!H222</f>
        <v>0</v>
      </c>
      <c r="CC21" s="152">
        <f>'DNO inputs'!H223</f>
        <v>0</v>
      </c>
      <c r="CD21" s="152">
        <f>'DNO inputs'!H224</f>
        <v>7770</v>
      </c>
      <c r="CE21" s="152">
        <f>'DNO inputs'!H225</f>
        <v>760294.50000000012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610500</v>
      </c>
      <c r="CJ21" s="152">
        <f>'DNO inputs'!H230</f>
        <v>0</v>
      </c>
      <c r="CK21" s="152">
        <f>'DNO inputs'!H231</f>
        <v>899100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ht="14.45" x14ac:dyDescent="0.3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ht="14.45" x14ac:dyDescent="0.3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47.880702451821087</v>
      </c>
      <c r="K24" s="130">
        <f t="shared" ref="K24:BV24" si="0">K20 * K21 / $H22</f>
        <v>80.870798309385023</v>
      </c>
      <c r="L24" s="130">
        <f t="shared" si="0"/>
        <v>125.93172</v>
      </c>
      <c r="M24" s="130">
        <f t="shared" si="0"/>
        <v>0</v>
      </c>
      <c r="N24" s="130">
        <f t="shared" si="0"/>
        <v>1473.3498628520399</v>
      </c>
      <c r="O24" s="130">
        <f t="shared" si="0"/>
        <v>0</v>
      </c>
      <c r="P24" s="130">
        <f t="shared" si="0"/>
        <v>3051.4245055155002</v>
      </c>
      <c r="Q24" s="130">
        <f t="shared" si="0"/>
        <v>56.28221700000001</v>
      </c>
      <c r="R24" s="130">
        <f t="shared" si="0"/>
        <v>18.776982000000004</v>
      </c>
      <c r="S24" s="130">
        <f t="shared" si="0"/>
        <v>90.315815999999998</v>
      </c>
      <c r="T24" s="130">
        <f t="shared" si="0"/>
        <v>110.63059200000002</v>
      </c>
      <c r="U24" s="130">
        <f t="shared" si="0"/>
        <v>0</v>
      </c>
      <c r="V24" s="130">
        <f t="shared" si="0"/>
        <v>0</v>
      </c>
      <c r="W24" s="130">
        <f t="shared" si="0"/>
        <v>300.20802582609838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243.58999603680002</v>
      </c>
      <c r="AB24" s="130">
        <f t="shared" si="0"/>
        <v>0</v>
      </c>
      <c r="AC24" s="130">
        <f t="shared" si="0"/>
        <v>886.05116973964584</v>
      </c>
      <c r="AD24" s="130">
        <f t="shared" si="0"/>
        <v>0</v>
      </c>
      <c r="AE24" s="130">
        <f t="shared" si="0"/>
        <v>0</v>
      </c>
      <c r="AF24" s="130">
        <f t="shared" si="0"/>
        <v>11.079709200000003</v>
      </c>
      <c r="AG24" s="130">
        <f t="shared" si="0"/>
        <v>192.11214000000001</v>
      </c>
      <c r="AH24" s="130">
        <f t="shared" si="0"/>
        <v>0</v>
      </c>
      <c r="AI24" s="130">
        <f t="shared" si="0"/>
        <v>124.24563000000001</v>
      </c>
      <c r="AJ24" s="130">
        <f t="shared" si="0"/>
        <v>135.76410000000001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89.9445987</v>
      </c>
      <c r="AU24" s="130">
        <f t="shared" si="0"/>
        <v>201.45545821799999</v>
      </c>
      <c r="AV24" s="130">
        <f t="shared" si="0"/>
        <v>0</v>
      </c>
      <c r="AW24" s="130">
        <f t="shared" si="0"/>
        <v>0</v>
      </c>
      <c r="AX24" s="130">
        <f t="shared" si="0"/>
        <v>123.96039651900001</v>
      </c>
      <c r="AY24" s="130">
        <f t="shared" si="0"/>
        <v>0</v>
      </c>
      <c r="AZ24" s="130">
        <f t="shared" si="0"/>
        <v>83.332240343999999</v>
      </c>
      <c r="BA24" s="130">
        <f t="shared" si="0"/>
        <v>0</v>
      </c>
      <c r="BB24" s="130">
        <f t="shared" si="0"/>
        <v>42.914017199781604</v>
      </c>
      <c r="BC24" s="130">
        <f t="shared" si="0"/>
        <v>0</v>
      </c>
      <c r="BD24" s="130">
        <f t="shared" si="0"/>
        <v>27.82981867924995</v>
      </c>
      <c r="BE24" s="130">
        <f t="shared" si="0"/>
        <v>0</v>
      </c>
      <c r="BF24" s="130">
        <f t="shared" si="0"/>
        <v>219.45118121320269</v>
      </c>
      <c r="BG24" s="130">
        <f t="shared" si="0"/>
        <v>0</v>
      </c>
      <c r="BH24" s="130">
        <f t="shared" si="0"/>
        <v>0</v>
      </c>
      <c r="BI24" s="130">
        <f t="shared" si="0"/>
        <v>34.165520488410429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194.32214999999999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39.377249999999997</v>
      </c>
      <c r="BT24" s="130">
        <f t="shared" si="0"/>
        <v>0</v>
      </c>
      <c r="BU24" s="130">
        <f t="shared" si="0"/>
        <v>0</v>
      </c>
      <c r="BV24" s="130">
        <f t="shared" si="0"/>
        <v>212.898</v>
      </c>
      <c r="BW24" s="130">
        <f t="shared" ref="BW24:CP24" si="1">BW20 * BW21 / $H22</f>
        <v>0</v>
      </c>
      <c r="BX24" s="130">
        <f t="shared" si="1"/>
        <v>53.990400000000001</v>
      </c>
      <c r="BY24" s="130">
        <f t="shared" si="1"/>
        <v>0</v>
      </c>
      <c r="BZ24" s="130">
        <f t="shared" si="1"/>
        <v>0</v>
      </c>
      <c r="CA24" s="130">
        <f t="shared" si="1"/>
        <v>157.39830860219996</v>
      </c>
      <c r="CB24" s="130">
        <f t="shared" si="1"/>
        <v>0</v>
      </c>
      <c r="CC24" s="130">
        <f t="shared" si="1"/>
        <v>0</v>
      </c>
      <c r="CD24" s="130">
        <f t="shared" si="1"/>
        <v>31.794840000000001</v>
      </c>
      <c r="CE24" s="130">
        <f t="shared" si="1"/>
        <v>38.216996563352289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107.44799999999999</v>
      </c>
      <c r="CJ24" s="130">
        <f t="shared" si="1"/>
        <v>0</v>
      </c>
      <c r="CK24" s="130">
        <f t="shared" si="1"/>
        <v>120.4794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8727.4925434584893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4.45" x14ac:dyDescent="0.3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ht="14.45" x14ac:dyDescent="0.3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4.45" x14ac:dyDescent="0.3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ht="14.45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ht="14.45" x14ac:dyDescent="0.3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ht="14.45" x14ac:dyDescent="0.3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ht="14.45" x14ac:dyDescent="0.3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ht="14.45" x14ac:dyDescent="0.3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ht="14.45" x14ac:dyDescent="0.3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ht="14.45" x14ac:dyDescent="0.3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3132.2953038248852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1923.167892303861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551.40978691800001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1633.0410408025441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1487.5785196091967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8727.4925434584857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0.35889979719004556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0.22035743745726055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6.3180780066239992E-2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0.18711457301977952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0.17044741226667456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0.61958621441917738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0.38041378558082256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470.08024920000003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531.65317444364462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354.17880000000002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334.85814516555223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1690.770368809197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0.27802725779437198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0.31444434102431418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0.20947776619095046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0.19805063499036332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1487.5785196091967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352237898.56065232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150003289.47759524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500961738.51891458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285094319.79990166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1288297246.3570638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140087761.89636132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0.90192576855195694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1341.6853995799072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3132.2953038248852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1923.167892303861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551.40978691800001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1633.0410408025441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1341.6853995799072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8581.5994234291957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0.36500134173976906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0.22410366615963132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6.4254896984885998E-2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0.19029565005610377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0.15634444505961007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4.45" x14ac:dyDescent="0.3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ht="14.45" x14ac:dyDescent="0.3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4.45" x14ac:dyDescent="0.3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4.45" x14ac:dyDescent="0.3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13000000</v>
      </c>
      <c r="L19" s="156">
        <f>'DNO inputs'!J287</f>
        <v>0</v>
      </c>
      <c r="M19" s="156">
        <f>'DNO inputs'!J288</f>
        <v>16700000.000000004</v>
      </c>
      <c r="N19" s="156">
        <f>'DNO inputs'!J289</f>
        <v>200000</v>
      </c>
      <c r="O19" s="156">
        <f>'DNO inputs'!J290</f>
        <v>1400000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4.45" x14ac:dyDescent="0.3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9900000</v>
      </c>
      <c r="L20" s="152">
        <f>'DNO inputs'!K287</f>
        <v>0</v>
      </c>
      <c r="M20" s="152">
        <f>'DNO inputs'!K288</f>
        <v>1100000</v>
      </c>
      <c r="N20" s="152">
        <f>'DNO inputs'!K289</f>
        <v>2500000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20200000</v>
      </c>
      <c r="L21" s="152">
        <f>'DNO inputs'!L287</f>
        <v>0</v>
      </c>
      <c r="M21" s="152">
        <f>'DNO inputs'!L288</f>
        <v>5000000</v>
      </c>
      <c r="N21" s="152">
        <f>'DNO inputs'!L289</f>
        <v>300000.00000000006</v>
      </c>
      <c r="O21" s="152">
        <f>'DNO inputs'!L290</f>
        <v>3400000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18400000.000000004</v>
      </c>
      <c r="L22" s="162">
        <f>'DNO inputs'!M287</f>
        <v>0</v>
      </c>
      <c r="M22" s="162">
        <f>'DNO inputs'!M288</f>
        <v>2700000</v>
      </c>
      <c r="N22" s="162">
        <f>'DNO inputs'!M289</f>
        <v>2599999.9999999995</v>
      </c>
      <c r="O22" s="162">
        <f>'DNO inputs'!M290</f>
        <v>600000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2206081.4874522006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3641489.8922064253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3884862.3335999995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ht="14.45" x14ac:dyDescent="0.3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ht="14.45" x14ac:dyDescent="0.3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2206081.4874522006</v>
      </c>
      <c r="K31" s="163">
        <f t="shared" si="0"/>
        <v>13000000</v>
      </c>
      <c r="L31" s="163">
        <f t="shared" si="0"/>
        <v>0</v>
      </c>
      <c r="M31" s="163">
        <f t="shared" si="0"/>
        <v>16700000.000000004</v>
      </c>
      <c r="N31" s="163">
        <f t="shared" si="0"/>
        <v>200000</v>
      </c>
      <c r="O31" s="163">
        <f t="shared" si="0"/>
        <v>1400000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ht="14.45" x14ac:dyDescent="0.3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9900000</v>
      </c>
      <c r="L32" s="164">
        <f t="shared" si="2"/>
        <v>0</v>
      </c>
      <c r="M32" s="164">
        <f t="shared" si="2"/>
        <v>1100000</v>
      </c>
      <c r="N32" s="164">
        <f t="shared" si="2"/>
        <v>2500000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ht="14.45" x14ac:dyDescent="0.3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3641489.8922064253</v>
      </c>
      <c r="K33" s="164">
        <f t="shared" si="4"/>
        <v>20200000</v>
      </c>
      <c r="L33" s="164">
        <f t="shared" si="4"/>
        <v>0</v>
      </c>
      <c r="M33" s="164">
        <f t="shared" si="4"/>
        <v>5000000</v>
      </c>
      <c r="N33" s="164">
        <f t="shared" si="4"/>
        <v>300000.00000000006</v>
      </c>
      <c r="O33" s="164">
        <f t="shared" si="4"/>
        <v>3400000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ht="14.45" x14ac:dyDescent="0.3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3884862.3335999995</v>
      </c>
      <c r="K34" s="165">
        <f t="shared" si="6"/>
        <v>18400000.000000004</v>
      </c>
      <c r="L34" s="165">
        <f t="shared" si="6"/>
        <v>0</v>
      </c>
      <c r="M34" s="165">
        <f t="shared" si="6"/>
        <v>2700000</v>
      </c>
      <c r="N34" s="165">
        <f t="shared" si="6"/>
        <v>2599999.9999999995</v>
      </c>
      <c r="O34" s="165">
        <f t="shared" si="6"/>
        <v>600000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ht="14.45" x14ac:dyDescent="0.3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ht="14.45" x14ac:dyDescent="0.3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ht="14.45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0.61958621441917738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8054620.7874493059</v>
      </c>
      <c r="L45" s="163">
        <f t="shared" si="10"/>
        <v>0</v>
      </c>
      <c r="M45" s="163">
        <f t="shared" si="10"/>
        <v>10347089.780800264</v>
      </c>
      <c r="N45" s="163">
        <f t="shared" si="10"/>
        <v>123917.24288383548</v>
      </c>
      <c r="O45" s="163">
        <f t="shared" si="10"/>
        <v>867420.70018684829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2206081.4874522006</v>
      </c>
      <c r="K46" s="171">
        <f t="shared" ref="K46:AQ46" si="12">K$31 - K45</f>
        <v>4945379.2125506941</v>
      </c>
      <c r="L46" s="171">
        <f t="shared" si="12"/>
        <v>0</v>
      </c>
      <c r="M46" s="171">
        <f t="shared" si="12"/>
        <v>6352910.2191997394</v>
      </c>
      <c r="N46" s="171">
        <f t="shared" si="12"/>
        <v>76082.757116164517</v>
      </c>
      <c r="O46" s="171">
        <f t="shared" si="12"/>
        <v>532579.29981315171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9900000</v>
      </c>
      <c r="L47" s="164">
        <f t="shared" si="14"/>
        <v>0</v>
      </c>
      <c r="M47" s="164">
        <f t="shared" si="14"/>
        <v>1100000</v>
      </c>
      <c r="N47" s="164">
        <f t="shared" si="14"/>
        <v>2500000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3641489.8922064253</v>
      </c>
      <c r="K48" s="164">
        <f t="shared" si="16"/>
        <v>20200000</v>
      </c>
      <c r="L48" s="164">
        <f t="shared" si="16"/>
        <v>0</v>
      </c>
      <c r="M48" s="164">
        <f t="shared" si="16"/>
        <v>5000000</v>
      </c>
      <c r="N48" s="164">
        <f t="shared" si="16"/>
        <v>300000.00000000006</v>
      </c>
      <c r="O48" s="164">
        <f t="shared" si="16"/>
        <v>3400000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3884862.3335999995</v>
      </c>
      <c r="K49" s="165">
        <f t="shared" si="18"/>
        <v>18400000.000000004</v>
      </c>
      <c r="L49" s="165">
        <f t="shared" si="18"/>
        <v>0</v>
      </c>
      <c r="M49" s="165">
        <f t="shared" si="18"/>
        <v>2700000</v>
      </c>
      <c r="N49" s="165">
        <f t="shared" si="18"/>
        <v>2599999.9999999995</v>
      </c>
      <c r="O49" s="165">
        <f t="shared" si="18"/>
        <v>600000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9732433.7132586259</v>
      </c>
      <c r="K51" s="130">
        <f t="shared" si="20"/>
        <v>61500000</v>
      </c>
      <c r="L51" s="130">
        <f t="shared" si="20"/>
        <v>0</v>
      </c>
      <c r="M51" s="130">
        <f t="shared" si="20"/>
        <v>25500000.000000004</v>
      </c>
      <c r="N51" s="130">
        <f t="shared" si="20"/>
        <v>5600000</v>
      </c>
      <c r="O51" s="130">
        <f t="shared" si="20"/>
        <v>5400000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6100000</v>
      </c>
      <c r="K60" s="152">
        <f>'DNO inputs'!H245</f>
        <v>61499999.999999993</v>
      </c>
      <c r="L60" s="152">
        <f>'DNO inputs'!H246</f>
        <v>4800000.0000000019</v>
      </c>
      <c r="M60" s="152">
        <f>'DNO inputs'!H247</f>
        <v>30200000.000000004</v>
      </c>
      <c r="N60" s="152">
        <f>'DNO inputs'!H248</f>
        <v>6400000</v>
      </c>
      <c r="O60" s="152">
        <f>'DNO inputs'!H249</f>
        <v>5399999.9999999991</v>
      </c>
      <c r="P60" s="152">
        <f>'DNO inputs'!H250</f>
        <v>400000</v>
      </c>
      <c r="Q60" s="152">
        <f>'DNO inputs'!H251</f>
        <v>4699999.9999999991</v>
      </c>
      <c r="R60" s="152">
        <f>'DNO inputs'!H252</f>
        <v>3800000.0000000005</v>
      </c>
      <c r="S60" s="152">
        <f>'DNO inputs'!H253</f>
        <v>14299999.999999996</v>
      </c>
      <c r="T60" s="152">
        <f>'DNO inputs'!H254</f>
        <v>3200000</v>
      </c>
      <c r="U60" s="152">
        <f>'DNO inputs'!H255</f>
        <v>1400000</v>
      </c>
      <c r="V60" s="152">
        <f>'DNO inputs'!H256</f>
        <v>1800000</v>
      </c>
      <c r="W60" s="152">
        <f>'DNO inputs'!H257</f>
        <v>800000</v>
      </c>
      <c r="X60" s="152">
        <f>'DNO inputs'!H258</f>
        <v>3199999.9999999995</v>
      </c>
      <c r="Y60" s="152">
        <f>'DNO inputs'!H259</f>
        <v>7100000</v>
      </c>
      <c r="Z60" s="152">
        <f>'DNO inputs'!H260</f>
        <v>3399999.9999999995</v>
      </c>
      <c r="AA60" s="152">
        <f>'DNO inputs'!H261</f>
        <v>1200000</v>
      </c>
      <c r="AB60" s="152">
        <f>'DNO inputs'!H262</f>
        <v>1100000</v>
      </c>
      <c r="AC60" s="152">
        <f>'DNO inputs'!H263</f>
        <v>6800000</v>
      </c>
      <c r="AD60" s="152">
        <f>'DNO inputs'!H264</f>
        <v>1600000</v>
      </c>
      <c r="AE60" s="152">
        <f>'DNO inputs'!H265</f>
        <v>7300000</v>
      </c>
      <c r="AF60" s="152">
        <f>'DNO inputs'!H266</f>
        <v>5900000</v>
      </c>
      <c r="AG60" s="152">
        <f>'DNO inputs'!H267</f>
        <v>4600000</v>
      </c>
      <c r="AH60" s="152">
        <f>'DNO inputs'!H268</f>
        <v>11300000</v>
      </c>
      <c r="AI60" s="152">
        <f>'DNO inputs'!H269</f>
        <v>-99999.999999999651</v>
      </c>
      <c r="AJ60" s="152">
        <f>'DNO inputs'!H270</f>
        <v>400000</v>
      </c>
      <c r="AK60" s="152">
        <f>'DNO inputs'!H271</f>
        <v>1500000</v>
      </c>
      <c r="AL60" s="152">
        <f>'DNO inputs'!H272</f>
        <v>48300000.000000007</v>
      </c>
      <c r="AM60" s="152">
        <f>'DNO inputs'!H273</f>
        <v>19000000</v>
      </c>
      <c r="AN60" s="152">
        <f>'DNO inputs'!H274</f>
        <v>9300000</v>
      </c>
      <c r="AO60" s="152">
        <f>'DNO inputs'!H275</f>
        <v>-200000</v>
      </c>
      <c r="AP60" s="152">
        <f>'DNO inputs'!H276</f>
        <v>1200000</v>
      </c>
      <c r="AQ60" s="152">
        <f>'DNO inputs'!H277</f>
        <v>-4900000.0000001593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-3632433.7132586259</v>
      </c>
      <c r="K62" s="130">
        <f t="shared" ref="K62:AQ62" si="22">K60 - K51</f>
        <v>0</v>
      </c>
      <c r="L62" s="130">
        <f t="shared" si="22"/>
        <v>4800000.0000000019</v>
      </c>
      <c r="M62" s="130">
        <f t="shared" si="22"/>
        <v>4700000</v>
      </c>
      <c r="N62" s="130">
        <f t="shared" si="22"/>
        <v>800000</v>
      </c>
      <c r="O62" s="130">
        <f t="shared" si="22"/>
        <v>0</v>
      </c>
      <c r="P62" s="130">
        <f t="shared" si="22"/>
        <v>400000</v>
      </c>
      <c r="Q62" s="130">
        <f t="shared" si="22"/>
        <v>4699999.9999999991</v>
      </c>
      <c r="R62" s="130">
        <f t="shared" si="22"/>
        <v>3800000.0000000005</v>
      </c>
      <c r="S62" s="130">
        <f t="shared" si="22"/>
        <v>14299999.999999996</v>
      </c>
      <c r="T62" s="130">
        <f t="shared" si="22"/>
        <v>3200000</v>
      </c>
      <c r="U62" s="130">
        <f t="shared" si="22"/>
        <v>1400000</v>
      </c>
      <c r="V62" s="130">
        <f t="shared" si="22"/>
        <v>1800000</v>
      </c>
      <c r="W62" s="130">
        <f t="shared" si="22"/>
        <v>800000</v>
      </c>
      <c r="X62" s="130">
        <f t="shared" si="22"/>
        <v>3199999.9999999995</v>
      </c>
      <c r="Y62" s="130">
        <f t="shared" si="22"/>
        <v>7100000</v>
      </c>
      <c r="Z62" s="130">
        <f t="shared" si="22"/>
        <v>3399999.9999999995</v>
      </c>
      <c r="AA62" s="130">
        <f t="shared" si="22"/>
        <v>1200000</v>
      </c>
      <c r="AB62" s="130">
        <f t="shared" si="22"/>
        <v>1100000</v>
      </c>
      <c r="AC62" s="130">
        <f t="shared" si="22"/>
        <v>6800000</v>
      </c>
      <c r="AD62" s="130">
        <f t="shared" si="22"/>
        <v>1600000</v>
      </c>
      <c r="AE62" s="130">
        <f t="shared" si="22"/>
        <v>7300000</v>
      </c>
      <c r="AF62" s="130">
        <f t="shared" si="22"/>
        <v>5900000</v>
      </c>
      <c r="AG62" s="130">
        <f t="shared" si="22"/>
        <v>4600000</v>
      </c>
      <c r="AH62" s="130">
        <f t="shared" si="22"/>
        <v>11300000</v>
      </c>
      <c r="AI62" s="130">
        <f t="shared" si="22"/>
        <v>-99999.999999999651</v>
      </c>
      <c r="AJ62" s="130">
        <f t="shared" si="22"/>
        <v>400000</v>
      </c>
      <c r="AK62" s="130">
        <f t="shared" si="22"/>
        <v>1500000</v>
      </c>
      <c r="AL62" s="130">
        <f t="shared" si="22"/>
        <v>48300000.000000007</v>
      </c>
      <c r="AM62" s="130">
        <f t="shared" si="22"/>
        <v>19000000</v>
      </c>
      <c r="AN62" s="130">
        <f t="shared" si="22"/>
        <v>9300000</v>
      </c>
      <c r="AO62" s="130">
        <f t="shared" si="22"/>
        <v>-200000</v>
      </c>
      <c r="AP62" s="130">
        <f t="shared" ref="AP62" si="23">AP60 - AP51</f>
        <v>1200000</v>
      </c>
      <c r="AQ62" s="130">
        <f t="shared" si="22"/>
        <v>-4900000.0000001593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4800000.0000000019</v>
      </c>
      <c r="M69" s="130">
        <f t="shared" si="26"/>
        <v>4700000</v>
      </c>
      <c r="N69" s="130">
        <f t="shared" si="26"/>
        <v>800000</v>
      </c>
      <c r="O69" s="130">
        <f t="shared" si="26"/>
        <v>0</v>
      </c>
      <c r="P69" s="130">
        <f t="shared" si="26"/>
        <v>400000</v>
      </c>
      <c r="Q69" s="130">
        <f t="shared" si="26"/>
        <v>4699999.9999999991</v>
      </c>
      <c r="R69" s="130">
        <f t="shared" si="26"/>
        <v>3800000.0000000005</v>
      </c>
      <c r="S69" s="130">
        <f t="shared" si="26"/>
        <v>14299999.999999996</v>
      </c>
      <c r="T69" s="130">
        <f t="shared" si="26"/>
        <v>3200000</v>
      </c>
      <c r="U69" s="130">
        <f t="shared" si="26"/>
        <v>1400000</v>
      </c>
      <c r="V69" s="130">
        <f t="shared" si="26"/>
        <v>1800000</v>
      </c>
      <c r="W69" s="130">
        <f t="shared" si="26"/>
        <v>800000</v>
      </c>
      <c r="X69" s="130">
        <f t="shared" si="26"/>
        <v>3199999.9999999995</v>
      </c>
      <c r="Y69" s="130">
        <f t="shared" si="26"/>
        <v>0</v>
      </c>
      <c r="Z69" s="130">
        <f t="shared" si="26"/>
        <v>0</v>
      </c>
      <c r="AA69" s="130">
        <f t="shared" si="26"/>
        <v>1200000</v>
      </c>
      <c r="AB69" s="130">
        <f t="shared" si="26"/>
        <v>1100000</v>
      </c>
      <c r="AC69" s="130">
        <f t="shared" si="26"/>
        <v>6800000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0.35889979719004556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0.22035743745726055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6.3180780066239992E-2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0.18711457301977952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0.17044741226667456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0.36500134173976906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0.22410366615963132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6.4254896984885998E-2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0.19029565005610377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0.15634444505961007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1722719.0265122193</v>
      </c>
      <c r="M90" s="163">
        <f t="shared" si="28"/>
        <v>1686829.046793214</v>
      </c>
      <c r="N90" s="163">
        <f t="shared" si="28"/>
        <v>287119.83775203646</v>
      </c>
      <c r="O90" s="163">
        <f t="shared" si="28"/>
        <v>0</v>
      </c>
      <c r="P90" s="163">
        <f t="shared" si="28"/>
        <v>143559.91887601823</v>
      </c>
      <c r="Q90" s="163">
        <f t="shared" si="28"/>
        <v>1686829.0467932138</v>
      </c>
      <c r="R90" s="163">
        <f t="shared" si="28"/>
        <v>1363819.2293221732</v>
      </c>
      <c r="S90" s="163">
        <f t="shared" si="28"/>
        <v>5132267.0998176504</v>
      </c>
      <c r="T90" s="163">
        <f t="shared" si="28"/>
        <v>1148479.3510081458</v>
      </c>
      <c r="U90" s="163">
        <f t="shared" si="28"/>
        <v>502459.71606606379</v>
      </c>
      <c r="V90" s="163">
        <f t="shared" si="28"/>
        <v>646019.63494208199</v>
      </c>
      <c r="W90" s="163">
        <f t="shared" si="28"/>
        <v>287119.83775203646</v>
      </c>
      <c r="X90" s="163">
        <f t="shared" si="28"/>
        <v>1148479.3510081456</v>
      </c>
      <c r="Y90" s="163">
        <f t="shared" si="28"/>
        <v>0</v>
      </c>
      <c r="Z90" s="163">
        <f t="shared" si="28"/>
        <v>0</v>
      </c>
      <c r="AA90" s="163">
        <f t="shared" si="28"/>
        <v>430679.75662805466</v>
      </c>
      <c r="AB90" s="163">
        <f t="shared" si="28"/>
        <v>394789.77690905012</v>
      </c>
      <c r="AC90" s="163">
        <f t="shared" si="28"/>
        <v>2440518.6208923096</v>
      </c>
      <c r="AD90" s="163">
        <f t="shared" si="28"/>
        <v>574239.67550407292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1057715.699794851</v>
      </c>
      <c r="M91" s="164">
        <f t="shared" si="30"/>
        <v>1035679.9560491246</v>
      </c>
      <c r="N91" s="164">
        <f t="shared" si="30"/>
        <v>176285.94996580845</v>
      </c>
      <c r="O91" s="164">
        <f t="shared" si="30"/>
        <v>0</v>
      </c>
      <c r="P91" s="164">
        <f t="shared" si="30"/>
        <v>88142.974982904227</v>
      </c>
      <c r="Q91" s="164">
        <f t="shared" si="30"/>
        <v>1035679.9560491244</v>
      </c>
      <c r="R91" s="164">
        <f t="shared" si="30"/>
        <v>837358.26233759022</v>
      </c>
      <c r="S91" s="164">
        <f t="shared" si="30"/>
        <v>3151111.3556388249</v>
      </c>
      <c r="T91" s="164">
        <f t="shared" si="30"/>
        <v>705143.79986323381</v>
      </c>
      <c r="U91" s="164">
        <f t="shared" si="30"/>
        <v>308500.41244016477</v>
      </c>
      <c r="V91" s="164">
        <f t="shared" si="30"/>
        <v>396643.38742306898</v>
      </c>
      <c r="W91" s="164">
        <f t="shared" si="30"/>
        <v>176285.94996580845</v>
      </c>
      <c r="X91" s="164">
        <f t="shared" si="30"/>
        <v>705143.7998632337</v>
      </c>
      <c r="Y91" s="164">
        <f t="shared" si="30"/>
        <v>0</v>
      </c>
      <c r="Z91" s="164">
        <f t="shared" si="30"/>
        <v>0</v>
      </c>
      <c r="AA91" s="164">
        <f t="shared" si="30"/>
        <v>264428.92494871264</v>
      </c>
      <c r="AB91" s="164">
        <f t="shared" si="30"/>
        <v>242393.1812029866</v>
      </c>
      <c r="AC91" s="164">
        <f t="shared" si="30"/>
        <v>1498430.5747093717</v>
      </c>
      <c r="AD91" s="164">
        <f t="shared" si="30"/>
        <v>352571.89993161691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303267.74431795208</v>
      </c>
      <c r="M92" s="164">
        <f t="shared" si="32"/>
        <v>296949.66631132795</v>
      </c>
      <c r="N92" s="164">
        <f t="shared" si="32"/>
        <v>50544.624052991996</v>
      </c>
      <c r="O92" s="164">
        <f t="shared" si="32"/>
        <v>0</v>
      </c>
      <c r="P92" s="164">
        <f t="shared" si="32"/>
        <v>25272.312026495998</v>
      </c>
      <c r="Q92" s="164">
        <f t="shared" si="32"/>
        <v>296949.66631132789</v>
      </c>
      <c r="R92" s="164">
        <f t="shared" si="32"/>
        <v>240086.96425171199</v>
      </c>
      <c r="S92" s="164">
        <f t="shared" si="32"/>
        <v>903485.15494723164</v>
      </c>
      <c r="T92" s="164">
        <f t="shared" si="32"/>
        <v>202178.49621196798</v>
      </c>
      <c r="U92" s="164">
        <f t="shared" si="32"/>
        <v>88453.092092735984</v>
      </c>
      <c r="V92" s="164">
        <f t="shared" si="32"/>
        <v>113725.40411923199</v>
      </c>
      <c r="W92" s="164">
        <f t="shared" si="32"/>
        <v>50544.624052991996</v>
      </c>
      <c r="X92" s="164">
        <f t="shared" si="32"/>
        <v>202178.49621196795</v>
      </c>
      <c r="Y92" s="164">
        <f t="shared" si="32"/>
        <v>0</v>
      </c>
      <c r="Z92" s="164">
        <f t="shared" si="32"/>
        <v>0</v>
      </c>
      <c r="AA92" s="164">
        <f t="shared" si="32"/>
        <v>75816.93607948799</v>
      </c>
      <c r="AB92" s="164">
        <f t="shared" si="32"/>
        <v>69498.858072863994</v>
      </c>
      <c r="AC92" s="164">
        <f t="shared" si="32"/>
        <v>429629.30445043196</v>
      </c>
      <c r="AD92" s="164">
        <f t="shared" si="32"/>
        <v>101089.24810598399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898149.95049494202</v>
      </c>
      <c r="M93" s="164">
        <f t="shared" si="34"/>
        <v>879438.49319296377</v>
      </c>
      <c r="N93" s="164">
        <f t="shared" si="34"/>
        <v>149691.65841582362</v>
      </c>
      <c r="O93" s="164">
        <f t="shared" si="34"/>
        <v>0</v>
      </c>
      <c r="P93" s="164">
        <f t="shared" si="34"/>
        <v>74845.829207911811</v>
      </c>
      <c r="Q93" s="164">
        <f t="shared" si="34"/>
        <v>879438.49319296353</v>
      </c>
      <c r="R93" s="164">
        <f t="shared" si="34"/>
        <v>711035.37747516227</v>
      </c>
      <c r="S93" s="164">
        <f t="shared" si="34"/>
        <v>2675738.3941828464</v>
      </c>
      <c r="T93" s="164">
        <f t="shared" si="34"/>
        <v>598766.63366329449</v>
      </c>
      <c r="U93" s="164">
        <f t="shared" si="34"/>
        <v>261960.40222769132</v>
      </c>
      <c r="V93" s="164">
        <f t="shared" si="34"/>
        <v>336806.23143560311</v>
      </c>
      <c r="W93" s="164">
        <f t="shared" si="34"/>
        <v>149691.65841582362</v>
      </c>
      <c r="X93" s="164">
        <f t="shared" si="34"/>
        <v>598766.63366329437</v>
      </c>
      <c r="Y93" s="164">
        <f t="shared" si="34"/>
        <v>0</v>
      </c>
      <c r="Z93" s="164">
        <f t="shared" si="34"/>
        <v>0</v>
      </c>
      <c r="AA93" s="164">
        <f t="shared" si="34"/>
        <v>224537.48762373542</v>
      </c>
      <c r="AB93" s="164">
        <f t="shared" si="34"/>
        <v>205826.03032175748</v>
      </c>
      <c r="AC93" s="164">
        <f t="shared" si="34"/>
        <v>1272379.0965345008</v>
      </c>
      <c r="AD93" s="164">
        <f t="shared" si="34"/>
        <v>299383.31683164724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818147.57888003823</v>
      </c>
      <c r="M94" s="165">
        <f t="shared" si="36"/>
        <v>801102.83765337046</v>
      </c>
      <c r="N94" s="165">
        <f t="shared" si="36"/>
        <v>136357.92981333964</v>
      </c>
      <c r="O94" s="165">
        <f t="shared" si="36"/>
        <v>0</v>
      </c>
      <c r="P94" s="165">
        <f t="shared" si="36"/>
        <v>68178.964906669818</v>
      </c>
      <c r="Q94" s="165">
        <f t="shared" si="36"/>
        <v>801102.83765337034</v>
      </c>
      <c r="R94" s="165">
        <f t="shared" si="36"/>
        <v>647700.16661336343</v>
      </c>
      <c r="S94" s="165">
        <f t="shared" si="36"/>
        <v>2437397.9954134454</v>
      </c>
      <c r="T94" s="165">
        <f t="shared" si="36"/>
        <v>545431.71925335855</v>
      </c>
      <c r="U94" s="165">
        <f t="shared" si="36"/>
        <v>238626.3771733444</v>
      </c>
      <c r="V94" s="165">
        <f t="shared" si="36"/>
        <v>306805.34208001423</v>
      </c>
      <c r="W94" s="165">
        <f t="shared" si="36"/>
        <v>136357.92981333964</v>
      </c>
      <c r="X94" s="165">
        <f t="shared" si="36"/>
        <v>545431.71925335855</v>
      </c>
      <c r="Y94" s="165">
        <f t="shared" si="36"/>
        <v>0</v>
      </c>
      <c r="Z94" s="165">
        <f t="shared" si="36"/>
        <v>0</v>
      </c>
      <c r="AA94" s="165">
        <f t="shared" si="36"/>
        <v>204536.89472000947</v>
      </c>
      <c r="AB94" s="165">
        <f t="shared" si="36"/>
        <v>187492.15349334202</v>
      </c>
      <c r="AC94" s="165">
        <f t="shared" si="36"/>
        <v>1159042.403413387</v>
      </c>
      <c r="AD94" s="165">
        <f t="shared" si="36"/>
        <v>272715.85962667927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1752006.4403508923</v>
      </c>
      <c r="M97" s="163">
        <f t="shared" si="38"/>
        <v>1715506.3061769146</v>
      </c>
      <c r="N97" s="163">
        <f t="shared" si="38"/>
        <v>292001.07339181524</v>
      </c>
      <c r="O97" s="163">
        <f t="shared" si="38"/>
        <v>0</v>
      </c>
      <c r="P97" s="163">
        <f t="shared" si="38"/>
        <v>146000.53669590762</v>
      </c>
      <c r="Q97" s="163">
        <f t="shared" si="38"/>
        <v>1715506.3061769141</v>
      </c>
      <c r="R97" s="163">
        <f t="shared" si="38"/>
        <v>1387005.0986111227</v>
      </c>
      <c r="S97" s="163">
        <f t="shared" si="38"/>
        <v>5219519.1868786961</v>
      </c>
      <c r="T97" s="163">
        <f t="shared" si="38"/>
        <v>1168004.293567261</v>
      </c>
      <c r="U97" s="163">
        <f t="shared" si="38"/>
        <v>511001.87843567668</v>
      </c>
      <c r="V97" s="163">
        <f t="shared" si="38"/>
        <v>657002.41513158428</v>
      </c>
      <c r="W97" s="163">
        <f t="shared" si="38"/>
        <v>292001.07339181524</v>
      </c>
      <c r="X97" s="163">
        <f t="shared" si="38"/>
        <v>1168004.2935672607</v>
      </c>
      <c r="Y97" s="163">
        <f t="shared" si="38"/>
        <v>0</v>
      </c>
      <c r="Z97" s="163">
        <f t="shared" si="38"/>
        <v>0</v>
      </c>
      <c r="AA97" s="163">
        <f t="shared" si="38"/>
        <v>438001.61008772289</v>
      </c>
      <c r="AB97" s="163">
        <f t="shared" si="38"/>
        <v>401501.47591374599</v>
      </c>
      <c r="AC97" s="163">
        <f t="shared" si="38"/>
        <v>2482009.1238304297</v>
      </c>
      <c r="AD97" s="163">
        <f t="shared" si="38"/>
        <v>584002.14678363048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1075697.5975662307</v>
      </c>
      <c r="M98" s="164">
        <f t="shared" si="40"/>
        <v>1053287.2309502673</v>
      </c>
      <c r="N98" s="164">
        <f t="shared" si="40"/>
        <v>179282.93292770506</v>
      </c>
      <c r="O98" s="164">
        <f t="shared" si="40"/>
        <v>0</v>
      </c>
      <c r="P98" s="164">
        <f t="shared" si="40"/>
        <v>89641.466463852528</v>
      </c>
      <c r="Q98" s="164">
        <f t="shared" si="40"/>
        <v>1053287.2309502671</v>
      </c>
      <c r="R98" s="164">
        <f t="shared" si="40"/>
        <v>851593.93140659912</v>
      </c>
      <c r="S98" s="164">
        <f t="shared" si="40"/>
        <v>3204682.426082727</v>
      </c>
      <c r="T98" s="164">
        <f t="shared" si="40"/>
        <v>717131.73171082023</v>
      </c>
      <c r="U98" s="164">
        <f t="shared" si="40"/>
        <v>313745.13262348383</v>
      </c>
      <c r="V98" s="164">
        <f t="shared" si="40"/>
        <v>403386.59908733639</v>
      </c>
      <c r="W98" s="164">
        <f t="shared" si="40"/>
        <v>179282.93292770506</v>
      </c>
      <c r="X98" s="164">
        <f t="shared" si="40"/>
        <v>717131.73171082011</v>
      </c>
      <c r="Y98" s="164">
        <f t="shared" si="40"/>
        <v>0</v>
      </c>
      <c r="Z98" s="164">
        <f t="shared" si="40"/>
        <v>0</v>
      </c>
      <c r="AA98" s="164">
        <f t="shared" si="40"/>
        <v>268924.39939155756</v>
      </c>
      <c r="AB98" s="164">
        <f t="shared" si="40"/>
        <v>246514.03277559445</v>
      </c>
      <c r="AC98" s="164">
        <f t="shared" si="40"/>
        <v>1523904.9298854929</v>
      </c>
      <c r="AD98" s="164">
        <f t="shared" si="40"/>
        <v>358565.86585541011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308423.50552745291</v>
      </c>
      <c r="M99" s="164">
        <f t="shared" si="42"/>
        <v>301998.01582896418</v>
      </c>
      <c r="N99" s="164">
        <f t="shared" si="42"/>
        <v>51403.9175879088</v>
      </c>
      <c r="O99" s="164">
        <f t="shared" si="42"/>
        <v>0</v>
      </c>
      <c r="P99" s="164">
        <f t="shared" si="42"/>
        <v>25701.9587939544</v>
      </c>
      <c r="Q99" s="164">
        <f t="shared" si="42"/>
        <v>301998.01582896413</v>
      </c>
      <c r="R99" s="164">
        <f t="shared" si="42"/>
        <v>244168.60854256683</v>
      </c>
      <c r="S99" s="164">
        <f t="shared" si="42"/>
        <v>918845.02688386955</v>
      </c>
      <c r="T99" s="164">
        <f t="shared" si="42"/>
        <v>205615.6703516352</v>
      </c>
      <c r="U99" s="164">
        <f t="shared" si="42"/>
        <v>89956.8557788404</v>
      </c>
      <c r="V99" s="164">
        <f t="shared" si="42"/>
        <v>115658.8145727948</v>
      </c>
      <c r="W99" s="164">
        <f t="shared" si="42"/>
        <v>51403.9175879088</v>
      </c>
      <c r="X99" s="164">
        <f t="shared" si="42"/>
        <v>205615.67035163517</v>
      </c>
      <c r="Y99" s="164">
        <f t="shared" si="42"/>
        <v>0</v>
      </c>
      <c r="Z99" s="164">
        <f t="shared" si="42"/>
        <v>0</v>
      </c>
      <c r="AA99" s="164">
        <f t="shared" si="42"/>
        <v>77105.8763818632</v>
      </c>
      <c r="AB99" s="164">
        <f t="shared" si="42"/>
        <v>70680.3866833746</v>
      </c>
      <c r="AC99" s="164">
        <f t="shared" si="42"/>
        <v>436933.2994972248</v>
      </c>
      <c r="AD99" s="164">
        <f t="shared" si="42"/>
        <v>102807.8351758176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913419.12026929844</v>
      </c>
      <c r="M100" s="164">
        <f t="shared" si="44"/>
        <v>894389.55526368774</v>
      </c>
      <c r="N100" s="164">
        <f t="shared" si="44"/>
        <v>152236.52004488301</v>
      </c>
      <c r="O100" s="164">
        <f t="shared" si="44"/>
        <v>0</v>
      </c>
      <c r="P100" s="164">
        <f t="shared" si="44"/>
        <v>76118.260022441507</v>
      </c>
      <c r="Q100" s="164">
        <f t="shared" si="44"/>
        <v>894389.55526368751</v>
      </c>
      <c r="R100" s="164">
        <f t="shared" si="44"/>
        <v>723123.47021319438</v>
      </c>
      <c r="S100" s="164">
        <f t="shared" si="44"/>
        <v>2721227.7958022831</v>
      </c>
      <c r="T100" s="164">
        <f t="shared" si="44"/>
        <v>608946.08017953206</v>
      </c>
      <c r="U100" s="164">
        <f t="shared" si="44"/>
        <v>266413.91007854528</v>
      </c>
      <c r="V100" s="164">
        <f t="shared" si="44"/>
        <v>342532.17010098678</v>
      </c>
      <c r="W100" s="164">
        <f t="shared" si="44"/>
        <v>152236.52004488301</v>
      </c>
      <c r="X100" s="164">
        <f t="shared" si="44"/>
        <v>608946.08017953194</v>
      </c>
      <c r="Y100" s="164">
        <f t="shared" si="44"/>
        <v>0</v>
      </c>
      <c r="Z100" s="164">
        <f t="shared" si="44"/>
        <v>0</v>
      </c>
      <c r="AA100" s="164">
        <f t="shared" si="44"/>
        <v>228354.78006732452</v>
      </c>
      <c r="AB100" s="164">
        <f t="shared" si="44"/>
        <v>209325.21506171415</v>
      </c>
      <c r="AC100" s="164">
        <f t="shared" si="44"/>
        <v>1294010.4203815057</v>
      </c>
      <c r="AD100" s="164">
        <f t="shared" si="44"/>
        <v>304473.04008976603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750453.33628612862</v>
      </c>
      <c r="M101" s="165">
        <f t="shared" si="46"/>
        <v>734818.89178016735</v>
      </c>
      <c r="N101" s="165">
        <f t="shared" si="46"/>
        <v>125075.55604768805</v>
      </c>
      <c r="O101" s="165">
        <f t="shared" si="46"/>
        <v>0</v>
      </c>
      <c r="P101" s="165">
        <f t="shared" si="46"/>
        <v>62537.778023844025</v>
      </c>
      <c r="Q101" s="165">
        <f t="shared" si="46"/>
        <v>734818.89178016712</v>
      </c>
      <c r="R101" s="165">
        <f t="shared" si="46"/>
        <v>594108.89122651832</v>
      </c>
      <c r="S101" s="165">
        <f t="shared" si="46"/>
        <v>2235725.5643524234</v>
      </c>
      <c r="T101" s="165">
        <f t="shared" si="46"/>
        <v>500302.2241907522</v>
      </c>
      <c r="U101" s="165">
        <f t="shared" si="46"/>
        <v>218882.2230834541</v>
      </c>
      <c r="V101" s="165">
        <f t="shared" si="46"/>
        <v>281420.00110729813</v>
      </c>
      <c r="W101" s="165">
        <f t="shared" si="46"/>
        <v>125075.55604768805</v>
      </c>
      <c r="X101" s="165">
        <f t="shared" si="46"/>
        <v>500302.22419075214</v>
      </c>
      <c r="Y101" s="165">
        <f t="shared" si="46"/>
        <v>0</v>
      </c>
      <c r="Z101" s="165">
        <f t="shared" si="46"/>
        <v>0</v>
      </c>
      <c r="AA101" s="165">
        <f t="shared" si="46"/>
        <v>187613.33407153207</v>
      </c>
      <c r="AB101" s="165">
        <f t="shared" si="46"/>
        <v>171978.88956557107</v>
      </c>
      <c r="AC101" s="165">
        <f t="shared" si="46"/>
        <v>1063142.2264053484</v>
      </c>
      <c r="AD101" s="165">
        <f t="shared" si="46"/>
        <v>250151.1120953761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-3632433.7132586259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7100000</v>
      </c>
      <c r="Z109" s="130">
        <f t="shared" si="48"/>
        <v>3399999.9999999995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</v>
      </c>
      <c r="AF109" s="130">
        <f t="shared" si="48"/>
        <v>5900000</v>
      </c>
      <c r="AG109" s="130">
        <f t="shared" si="48"/>
        <v>4600000</v>
      </c>
      <c r="AH109" s="130">
        <f t="shared" si="48"/>
        <v>11300000</v>
      </c>
      <c r="AI109" s="130">
        <f t="shared" si="48"/>
        <v>-99999.999999999651</v>
      </c>
      <c r="AJ109" s="130">
        <f t="shared" si="48"/>
        <v>400000</v>
      </c>
      <c r="AK109" s="130">
        <f t="shared" si="48"/>
        <v>1500000</v>
      </c>
      <c r="AL109" s="130">
        <f t="shared" si="48"/>
        <v>48300000.000000007</v>
      </c>
      <c r="AM109" s="130">
        <f t="shared" si="48"/>
        <v>19000000</v>
      </c>
      <c r="AN109" s="130">
        <f t="shared" si="48"/>
        <v>9300000</v>
      </c>
      <c r="AO109" s="130">
        <f t="shared" si="48"/>
        <v>-200000</v>
      </c>
      <c r="AP109" s="130">
        <f t="shared" si="48"/>
        <v>1200000</v>
      </c>
      <c r="AQ109" s="130">
        <f t="shared" si="48"/>
        <v>-4900000.0000001593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1200000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8054620.7874493059</v>
      </c>
      <c r="L129" s="221">
        <f t="shared" si="52"/>
        <v>1722719.0265122193</v>
      </c>
      <c r="M129" s="221">
        <f t="shared" si="52"/>
        <v>12033918.827593479</v>
      </c>
      <c r="N129" s="221">
        <f t="shared" si="52"/>
        <v>411037.08063587197</v>
      </c>
      <c r="O129" s="221">
        <f t="shared" si="52"/>
        <v>867420.70018684829</v>
      </c>
      <c r="P129" s="221">
        <f t="shared" si="52"/>
        <v>143559.91887601823</v>
      </c>
      <c r="Q129" s="221">
        <f t="shared" si="52"/>
        <v>1686829.0467932138</v>
      </c>
      <c r="R129" s="221">
        <f t="shared" si="52"/>
        <v>1363819.2293221732</v>
      </c>
      <c r="S129" s="221">
        <f t="shared" si="52"/>
        <v>5132267.0998176504</v>
      </c>
      <c r="T129" s="221">
        <f t="shared" si="52"/>
        <v>1148479.3510081458</v>
      </c>
      <c r="U129" s="221">
        <f t="shared" si="52"/>
        <v>502459.71606606379</v>
      </c>
      <c r="V129" s="221">
        <f t="shared" si="52"/>
        <v>646019.63494208199</v>
      </c>
      <c r="W129" s="221">
        <f t="shared" si="52"/>
        <v>287119.83775203646</v>
      </c>
      <c r="X129" s="221">
        <f t="shared" si="52"/>
        <v>1148479.3510081456</v>
      </c>
      <c r="Y129" s="221">
        <f t="shared" si="52"/>
        <v>0</v>
      </c>
      <c r="Z129" s="221">
        <f t="shared" si="52"/>
        <v>0</v>
      </c>
      <c r="AA129" s="221">
        <f t="shared" si="52"/>
        <v>430679.75662805466</v>
      </c>
      <c r="AB129" s="221">
        <f t="shared" si="52"/>
        <v>394789.77690905012</v>
      </c>
      <c r="AC129" s="221">
        <f t="shared" si="52"/>
        <v>2440518.6208923096</v>
      </c>
      <c r="AD129" s="221">
        <f t="shared" si="52"/>
        <v>574239.67550407292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1200000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2206081.4874522006</v>
      </c>
      <c r="K130" s="174">
        <f t="shared" si="53"/>
        <v>4945379.2125506941</v>
      </c>
      <c r="L130" s="174">
        <f t="shared" si="53"/>
        <v>1057715.699794851</v>
      </c>
      <c r="M130" s="174">
        <f t="shared" si="53"/>
        <v>7388590.1752488641</v>
      </c>
      <c r="N130" s="174">
        <f t="shared" si="53"/>
        <v>252368.70708197297</v>
      </c>
      <c r="O130" s="174">
        <f t="shared" si="53"/>
        <v>532579.29981315171</v>
      </c>
      <c r="P130" s="174">
        <f t="shared" si="53"/>
        <v>88142.974982904227</v>
      </c>
      <c r="Q130" s="174">
        <f t="shared" si="53"/>
        <v>1035679.9560491244</v>
      </c>
      <c r="R130" s="174">
        <f t="shared" si="53"/>
        <v>837358.26233759022</v>
      </c>
      <c r="S130" s="174">
        <f t="shared" si="53"/>
        <v>3151111.3556388249</v>
      </c>
      <c r="T130" s="174">
        <f t="shared" si="53"/>
        <v>705143.79986323381</v>
      </c>
      <c r="U130" s="174">
        <f t="shared" si="53"/>
        <v>308500.41244016477</v>
      </c>
      <c r="V130" s="174">
        <f t="shared" si="53"/>
        <v>396643.38742306898</v>
      </c>
      <c r="W130" s="174">
        <f t="shared" si="53"/>
        <v>176285.94996580845</v>
      </c>
      <c r="X130" s="174">
        <f t="shared" si="53"/>
        <v>705143.7998632337</v>
      </c>
      <c r="Y130" s="174">
        <f t="shared" si="53"/>
        <v>0</v>
      </c>
      <c r="Z130" s="174">
        <f t="shared" si="53"/>
        <v>0</v>
      </c>
      <c r="AA130" s="174">
        <f t="shared" si="53"/>
        <v>264428.92494871264</v>
      </c>
      <c r="AB130" s="174">
        <f t="shared" si="53"/>
        <v>242393.1812029866</v>
      </c>
      <c r="AC130" s="174">
        <f t="shared" si="53"/>
        <v>1498430.5747093717</v>
      </c>
      <c r="AD130" s="174">
        <f t="shared" si="53"/>
        <v>352571.89993161691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9900000</v>
      </c>
      <c r="L131" s="174">
        <f t="shared" si="54"/>
        <v>303267.74431795208</v>
      </c>
      <c r="M131" s="174">
        <f t="shared" si="54"/>
        <v>1396949.6663113278</v>
      </c>
      <c r="N131" s="174">
        <f t="shared" si="54"/>
        <v>2550544.6240529921</v>
      </c>
      <c r="O131" s="174">
        <f t="shared" si="54"/>
        <v>0</v>
      </c>
      <c r="P131" s="174">
        <f t="shared" si="54"/>
        <v>25272.312026495998</v>
      </c>
      <c r="Q131" s="174">
        <f t="shared" si="54"/>
        <v>296949.66631132789</v>
      </c>
      <c r="R131" s="174">
        <f t="shared" si="54"/>
        <v>240086.96425171199</v>
      </c>
      <c r="S131" s="174">
        <f t="shared" si="54"/>
        <v>903485.15494723164</v>
      </c>
      <c r="T131" s="174">
        <f t="shared" si="54"/>
        <v>202178.49621196798</v>
      </c>
      <c r="U131" s="174">
        <f t="shared" si="54"/>
        <v>88453.092092735984</v>
      </c>
      <c r="V131" s="174">
        <f t="shared" si="54"/>
        <v>113725.40411923199</v>
      </c>
      <c r="W131" s="174">
        <f t="shared" si="54"/>
        <v>50544.624052991996</v>
      </c>
      <c r="X131" s="174">
        <f t="shared" si="54"/>
        <v>202178.49621196795</v>
      </c>
      <c r="Y131" s="174">
        <f t="shared" si="54"/>
        <v>0</v>
      </c>
      <c r="Z131" s="174">
        <f t="shared" si="54"/>
        <v>0</v>
      </c>
      <c r="AA131" s="174">
        <f t="shared" si="54"/>
        <v>75816.93607948799</v>
      </c>
      <c r="AB131" s="174">
        <f t="shared" si="54"/>
        <v>69498.858072863994</v>
      </c>
      <c r="AC131" s="174">
        <f t="shared" si="54"/>
        <v>429629.30445043196</v>
      </c>
      <c r="AD131" s="174">
        <f t="shared" si="54"/>
        <v>101089.24810598399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3641489.8922064253</v>
      </c>
      <c r="K132" s="174">
        <f t="shared" si="55"/>
        <v>20200000</v>
      </c>
      <c r="L132" s="174">
        <f t="shared" si="55"/>
        <v>898149.95049494202</v>
      </c>
      <c r="M132" s="174">
        <f t="shared" si="55"/>
        <v>5879438.4931929633</v>
      </c>
      <c r="N132" s="174">
        <f t="shared" si="55"/>
        <v>449691.65841582371</v>
      </c>
      <c r="O132" s="174">
        <f t="shared" si="55"/>
        <v>3400000</v>
      </c>
      <c r="P132" s="174">
        <f t="shared" si="55"/>
        <v>74845.829207911811</v>
      </c>
      <c r="Q132" s="174">
        <f t="shared" si="55"/>
        <v>879438.49319296353</v>
      </c>
      <c r="R132" s="174">
        <f t="shared" si="55"/>
        <v>711035.37747516227</v>
      </c>
      <c r="S132" s="174">
        <f t="shared" si="55"/>
        <v>2675738.3941828464</v>
      </c>
      <c r="T132" s="174">
        <f t="shared" si="55"/>
        <v>598766.63366329449</v>
      </c>
      <c r="U132" s="174">
        <f t="shared" si="55"/>
        <v>261960.40222769132</v>
      </c>
      <c r="V132" s="174">
        <f t="shared" si="55"/>
        <v>336806.23143560311</v>
      </c>
      <c r="W132" s="174">
        <f t="shared" si="55"/>
        <v>149691.65841582362</v>
      </c>
      <c r="X132" s="174">
        <f t="shared" si="55"/>
        <v>598766.63366329437</v>
      </c>
      <c r="Y132" s="174">
        <f t="shared" si="55"/>
        <v>0</v>
      </c>
      <c r="Z132" s="174">
        <f t="shared" si="55"/>
        <v>0</v>
      </c>
      <c r="AA132" s="174">
        <f t="shared" si="55"/>
        <v>224537.48762373542</v>
      </c>
      <c r="AB132" s="174">
        <f t="shared" si="55"/>
        <v>205826.03032175748</v>
      </c>
      <c r="AC132" s="174">
        <f t="shared" si="55"/>
        <v>1272379.0965345008</v>
      </c>
      <c r="AD132" s="174">
        <f t="shared" si="55"/>
        <v>299383.31683164724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3884862.3335999995</v>
      </c>
      <c r="K133" s="175">
        <f t="shared" si="56"/>
        <v>18400000.000000004</v>
      </c>
      <c r="L133" s="175">
        <f t="shared" si="56"/>
        <v>818147.57888003823</v>
      </c>
      <c r="M133" s="175">
        <f t="shared" si="56"/>
        <v>3501102.8376533706</v>
      </c>
      <c r="N133" s="175">
        <f t="shared" si="56"/>
        <v>2736357.9298133394</v>
      </c>
      <c r="O133" s="175">
        <f t="shared" si="56"/>
        <v>600000</v>
      </c>
      <c r="P133" s="175">
        <f t="shared" si="56"/>
        <v>68178.964906669818</v>
      </c>
      <c r="Q133" s="175">
        <f t="shared" si="56"/>
        <v>801102.83765337034</v>
      </c>
      <c r="R133" s="175">
        <f t="shared" si="56"/>
        <v>647700.16661336343</v>
      </c>
      <c r="S133" s="175">
        <f t="shared" si="56"/>
        <v>2437397.9954134454</v>
      </c>
      <c r="T133" s="175">
        <f t="shared" si="56"/>
        <v>545431.71925335855</v>
      </c>
      <c r="U133" s="175">
        <f t="shared" si="56"/>
        <v>238626.3771733444</v>
      </c>
      <c r="V133" s="175">
        <f t="shared" si="56"/>
        <v>306805.34208001423</v>
      </c>
      <c r="W133" s="175">
        <f t="shared" si="56"/>
        <v>136357.92981333964</v>
      </c>
      <c r="X133" s="175">
        <f t="shared" si="56"/>
        <v>545431.71925335855</v>
      </c>
      <c r="Y133" s="175">
        <f t="shared" si="56"/>
        <v>0</v>
      </c>
      <c r="Z133" s="175">
        <f t="shared" si="56"/>
        <v>0</v>
      </c>
      <c r="AA133" s="175">
        <f t="shared" si="56"/>
        <v>204536.89472000947</v>
      </c>
      <c r="AB133" s="175">
        <f t="shared" si="56"/>
        <v>187492.15349334202</v>
      </c>
      <c r="AC133" s="175">
        <f t="shared" si="56"/>
        <v>1159042.403413387</v>
      </c>
      <c r="AD133" s="175">
        <f t="shared" si="56"/>
        <v>272715.85962667927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8054620.7874493059</v>
      </c>
      <c r="L136" s="221">
        <f t="shared" si="57"/>
        <v>1752006.4403508923</v>
      </c>
      <c r="M136" s="221">
        <f t="shared" si="57"/>
        <v>12062596.086977178</v>
      </c>
      <c r="N136" s="221">
        <f t="shared" si="57"/>
        <v>415918.31627565075</v>
      </c>
      <c r="O136" s="221">
        <f t="shared" si="57"/>
        <v>867420.70018684829</v>
      </c>
      <c r="P136" s="221">
        <f t="shared" si="57"/>
        <v>146000.53669590762</v>
      </c>
      <c r="Q136" s="221">
        <f t="shared" si="57"/>
        <v>1715506.3061769141</v>
      </c>
      <c r="R136" s="221">
        <f t="shared" si="57"/>
        <v>1387005.0986111227</v>
      </c>
      <c r="S136" s="221">
        <f t="shared" si="57"/>
        <v>5219519.1868786961</v>
      </c>
      <c r="T136" s="221">
        <f t="shared" si="57"/>
        <v>1168004.293567261</v>
      </c>
      <c r="U136" s="221">
        <f t="shared" si="57"/>
        <v>511001.87843567668</v>
      </c>
      <c r="V136" s="221">
        <f t="shared" si="57"/>
        <v>657002.41513158428</v>
      </c>
      <c r="W136" s="221">
        <f t="shared" si="57"/>
        <v>292001.07339181524</v>
      </c>
      <c r="X136" s="221">
        <f t="shared" si="57"/>
        <v>1168004.2935672607</v>
      </c>
      <c r="Y136" s="221">
        <f t="shared" si="57"/>
        <v>0</v>
      </c>
      <c r="Z136" s="221">
        <f t="shared" si="57"/>
        <v>0</v>
      </c>
      <c r="AA136" s="221">
        <f t="shared" si="57"/>
        <v>438001.61008772289</v>
      </c>
      <c r="AB136" s="221">
        <f t="shared" si="57"/>
        <v>401501.47591374599</v>
      </c>
      <c r="AC136" s="221">
        <f t="shared" si="57"/>
        <v>2482009.1238304297</v>
      </c>
      <c r="AD136" s="221">
        <f t="shared" si="57"/>
        <v>584002.14678363048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1200000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2206081.4874522006</v>
      </c>
      <c r="K137" s="174">
        <f t="shared" si="58"/>
        <v>4945379.2125506941</v>
      </c>
      <c r="L137" s="174">
        <f t="shared" si="58"/>
        <v>1075697.5975662307</v>
      </c>
      <c r="M137" s="174">
        <f t="shared" si="58"/>
        <v>7406197.4501500065</v>
      </c>
      <c r="N137" s="174">
        <f t="shared" si="58"/>
        <v>255365.69004386957</v>
      </c>
      <c r="O137" s="174">
        <f t="shared" si="58"/>
        <v>532579.29981315171</v>
      </c>
      <c r="P137" s="174">
        <f t="shared" si="58"/>
        <v>89641.466463852528</v>
      </c>
      <c r="Q137" s="174">
        <f t="shared" si="58"/>
        <v>1053287.2309502671</v>
      </c>
      <c r="R137" s="174">
        <f t="shared" si="58"/>
        <v>851593.93140659912</v>
      </c>
      <c r="S137" s="174">
        <f t="shared" si="58"/>
        <v>3204682.426082727</v>
      </c>
      <c r="T137" s="174">
        <f t="shared" si="58"/>
        <v>717131.73171082023</v>
      </c>
      <c r="U137" s="174">
        <f t="shared" si="58"/>
        <v>313745.13262348383</v>
      </c>
      <c r="V137" s="174">
        <f t="shared" si="58"/>
        <v>403386.59908733639</v>
      </c>
      <c r="W137" s="174">
        <f t="shared" si="58"/>
        <v>179282.93292770506</v>
      </c>
      <c r="X137" s="174">
        <f t="shared" si="58"/>
        <v>717131.73171082011</v>
      </c>
      <c r="Y137" s="174">
        <f t="shared" si="58"/>
        <v>0</v>
      </c>
      <c r="Z137" s="174">
        <f t="shared" si="58"/>
        <v>0</v>
      </c>
      <c r="AA137" s="174">
        <f t="shared" si="58"/>
        <v>268924.39939155756</v>
      </c>
      <c r="AB137" s="174">
        <f t="shared" si="58"/>
        <v>246514.03277559445</v>
      </c>
      <c r="AC137" s="174">
        <f t="shared" si="58"/>
        <v>1523904.9298854929</v>
      </c>
      <c r="AD137" s="174">
        <f t="shared" si="58"/>
        <v>358565.86585541011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9900000</v>
      </c>
      <c r="L138" s="174">
        <f t="shared" si="60"/>
        <v>308423.50552745291</v>
      </c>
      <c r="M138" s="174">
        <f t="shared" si="60"/>
        <v>1401998.0158289643</v>
      </c>
      <c r="N138" s="174">
        <f t="shared" si="60"/>
        <v>2551403.9175879089</v>
      </c>
      <c r="O138" s="174">
        <f t="shared" si="60"/>
        <v>0</v>
      </c>
      <c r="P138" s="174">
        <f t="shared" si="60"/>
        <v>25701.9587939544</v>
      </c>
      <c r="Q138" s="174">
        <f t="shared" si="60"/>
        <v>301998.01582896413</v>
      </c>
      <c r="R138" s="174">
        <f t="shared" si="60"/>
        <v>244168.60854256683</v>
      </c>
      <c r="S138" s="174">
        <f t="shared" si="60"/>
        <v>918845.02688386955</v>
      </c>
      <c r="T138" s="174">
        <f t="shared" si="60"/>
        <v>205615.6703516352</v>
      </c>
      <c r="U138" s="174">
        <f t="shared" si="60"/>
        <v>89956.8557788404</v>
      </c>
      <c r="V138" s="174">
        <f t="shared" si="60"/>
        <v>115658.8145727948</v>
      </c>
      <c r="W138" s="174">
        <f t="shared" si="60"/>
        <v>51403.9175879088</v>
      </c>
      <c r="X138" s="174">
        <f t="shared" si="60"/>
        <v>205615.67035163517</v>
      </c>
      <c r="Y138" s="174">
        <f t="shared" si="60"/>
        <v>0</v>
      </c>
      <c r="Z138" s="174">
        <f t="shared" si="60"/>
        <v>0</v>
      </c>
      <c r="AA138" s="174">
        <f t="shared" si="60"/>
        <v>77105.8763818632</v>
      </c>
      <c r="AB138" s="174">
        <f t="shared" si="60"/>
        <v>70680.3866833746</v>
      </c>
      <c r="AC138" s="174">
        <f t="shared" si="60"/>
        <v>436933.2994972248</v>
      </c>
      <c r="AD138" s="174">
        <f t="shared" si="60"/>
        <v>102807.8351758176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3641489.8922064253</v>
      </c>
      <c r="K139" s="174">
        <f t="shared" si="62"/>
        <v>20200000</v>
      </c>
      <c r="L139" s="174">
        <f t="shared" si="62"/>
        <v>913419.12026929844</v>
      </c>
      <c r="M139" s="174">
        <f t="shared" si="62"/>
        <v>5894389.5552636879</v>
      </c>
      <c r="N139" s="174">
        <f t="shared" si="62"/>
        <v>452236.52004488307</v>
      </c>
      <c r="O139" s="174">
        <f t="shared" si="62"/>
        <v>3400000</v>
      </c>
      <c r="P139" s="174">
        <f t="shared" si="62"/>
        <v>76118.260022441507</v>
      </c>
      <c r="Q139" s="174">
        <f t="shared" si="62"/>
        <v>894389.55526368751</v>
      </c>
      <c r="R139" s="174">
        <f t="shared" si="62"/>
        <v>723123.47021319438</v>
      </c>
      <c r="S139" s="174">
        <f t="shared" si="62"/>
        <v>2721227.7958022831</v>
      </c>
      <c r="T139" s="174">
        <f t="shared" si="62"/>
        <v>608946.08017953206</v>
      </c>
      <c r="U139" s="174">
        <f t="shared" si="62"/>
        <v>266413.91007854528</v>
      </c>
      <c r="V139" s="174">
        <f t="shared" si="62"/>
        <v>342532.17010098678</v>
      </c>
      <c r="W139" s="174">
        <f t="shared" si="62"/>
        <v>152236.52004488301</v>
      </c>
      <c r="X139" s="174">
        <f t="shared" si="62"/>
        <v>608946.08017953194</v>
      </c>
      <c r="Y139" s="174">
        <f t="shared" si="62"/>
        <v>0</v>
      </c>
      <c r="Z139" s="174">
        <f t="shared" si="62"/>
        <v>0</v>
      </c>
      <c r="AA139" s="174">
        <f t="shared" si="62"/>
        <v>228354.78006732452</v>
      </c>
      <c r="AB139" s="174">
        <f t="shared" si="62"/>
        <v>209325.21506171415</v>
      </c>
      <c r="AC139" s="174">
        <f t="shared" si="62"/>
        <v>1294010.4203815057</v>
      </c>
      <c r="AD139" s="174">
        <f t="shared" si="62"/>
        <v>304473.04008976603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3884862.3335999995</v>
      </c>
      <c r="K140" s="175">
        <f t="shared" si="64"/>
        <v>18400000.000000004</v>
      </c>
      <c r="L140" s="175">
        <f t="shared" si="64"/>
        <v>750453.33628612862</v>
      </c>
      <c r="M140" s="175">
        <f t="shared" si="64"/>
        <v>3434818.8917801674</v>
      </c>
      <c r="N140" s="175">
        <f t="shared" si="64"/>
        <v>2725075.5560476878</v>
      </c>
      <c r="O140" s="175">
        <f t="shared" si="64"/>
        <v>600000</v>
      </c>
      <c r="P140" s="175">
        <f t="shared" si="64"/>
        <v>62537.778023844025</v>
      </c>
      <c r="Q140" s="175">
        <f t="shared" si="64"/>
        <v>734818.89178016712</v>
      </c>
      <c r="R140" s="175">
        <f t="shared" si="64"/>
        <v>594108.89122651832</v>
      </c>
      <c r="S140" s="175">
        <f t="shared" si="64"/>
        <v>2235725.5643524234</v>
      </c>
      <c r="T140" s="175">
        <f t="shared" si="64"/>
        <v>500302.2241907522</v>
      </c>
      <c r="U140" s="175">
        <f t="shared" si="64"/>
        <v>218882.2230834541</v>
      </c>
      <c r="V140" s="175">
        <f t="shared" si="64"/>
        <v>281420.00110729813</v>
      </c>
      <c r="W140" s="175">
        <f t="shared" si="64"/>
        <v>125075.55604768805</v>
      </c>
      <c r="X140" s="175">
        <f t="shared" si="64"/>
        <v>500302.22419075214</v>
      </c>
      <c r="Y140" s="175">
        <f t="shared" si="64"/>
        <v>0</v>
      </c>
      <c r="Z140" s="175">
        <f t="shared" si="64"/>
        <v>0</v>
      </c>
      <c r="AA140" s="175">
        <f t="shared" si="64"/>
        <v>187613.33407153207</v>
      </c>
      <c r="AB140" s="175">
        <f t="shared" si="64"/>
        <v>171978.88956557107</v>
      </c>
      <c r="AC140" s="175">
        <f t="shared" si="64"/>
        <v>1063142.2264053484</v>
      </c>
      <c r="AD140" s="175">
        <f t="shared" si="64"/>
        <v>250151.1120953761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8054620.7874493059</v>
      </c>
      <c r="L21" s="156">
        <f>Expenditure!L129</f>
        <v>1722719.0265122193</v>
      </c>
      <c r="M21" s="156">
        <f>Expenditure!M129</f>
        <v>12033918.827593479</v>
      </c>
      <c r="N21" s="156">
        <f>Expenditure!N129</f>
        <v>411037.08063587197</v>
      </c>
      <c r="O21" s="156">
        <f>Expenditure!O129</f>
        <v>867420.70018684829</v>
      </c>
      <c r="P21" s="156">
        <f>Expenditure!P129</f>
        <v>143559.91887601823</v>
      </c>
      <c r="Q21" s="156">
        <f>Expenditure!Q129</f>
        <v>1686829.0467932138</v>
      </c>
      <c r="R21" s="156">
        <f>Expenditure!R129</f>
        <v>1363819.2293221732</v>
      </c>
      <c r="S21" s="156">
        <f>Expenditure!S129</f>
        <v>5132267.0998176504</v>
      </c>
      <c r="T21" s="156">
        <f>Expenditure!T129</f>
        <v>1148479.3510081458</v>
      </c>
      <c r="U21" s="156">
        <f>Expenditure!U129</f>
        <v>502459.71606606379</v>
      </c>
      <c r="V21" s="156">
        <f>Expenditure!V129</f>
        <v>646019.63494208199</v>
      </c>
      <c r="W21" s="156">
        <f>Expenditure!W129</f>
        <v>287119.83775203646</v>
      </c>
      <c r="X21" s="156">
        <f>Expenditure!X129</f>
        <v>1148479.3510081456</v>
      </c>
      <c r="Y21" s="156">
        <f>Expenditure!Y129</f>
        <v>0</v>
      </c>
      <c r="Z21" s="156">
        <f>Expenditure!Z129</f>
        <v>0</v>
      </c>
      <c r="AA21" s="156">
        <f>Expenditure!AA129</f>
        <v>430679.75662805466</v>
      </c>
      <c r="AB21" s="156">
        <f>Expenditure!AB129</f>
        <v>394789.77690905012</v>
      </c>
      <c r="AC21" s="156">
        <f>Expenditure!AC129</f>
        <v>2440518.6208923096</v>
      </c>
      <c r="AD21" s="156">
        <f>Expenditure!AD129</f>
        <v>574239.67550407292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1200000</v>
      </c>
      <c r="AQ21" s="156">
        <f>Expenditure!AQ129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2206081.4874522006</v>
      </c>
      <c r="K22" s="152">
        <f>Expenditure!K130</f>
        <v>4945379.2125506941</v>
      </c>
      <c r="L22" s="152">
        <f>Expenditure!L130</f>
        <v>1057715.699794851</v>
      </c>
      <c r="M22" s="152">
        <f>Expenditure!M130</f>
        <v>7388590.1752488641</v>
      </c>
      <c r="N22" s="152">
        <f>Expenditure!N130</f>
        <v>252368.70708197297</v>
      </c>
      <c r="O22" s="152">
        <f>Expenditure!O130</f>
        <v>532579.29981315171</v>
      </c>
      <c r="P22" s="152">
        <f>Expenditure!P130</f>
        <v>88142.974982904227</v>
      </c>
      <c r="Q22" s="152">
        <f>Expenditure!Q130</f>
        <v>1035679.9560491244</v>
      </c>
      <c r="R22" s="152">
        <f>Expenditure!R130</f>
        <v>837358.26233759022</v>
      </c>
      <c r="S22" s="152">
        <f>Expenditure!S130</f>
        <v>3151111.3556388249</v>
      </c>
      <c r="T22" s="152">
        <f>Expenditure!T130</f>
        <v>705143.79986323381</v>
      </c>
      <c r="U22" s="152">
        <f>Expenditure!U130</f>
        <v>308500.41244016477</v>
      </c>
      <c r="V22" s="152">
        <f>Expenditure!V130</f>
        <v>396643.38742306898</v>
      </c>
      <c r="W22" s="152">
        <f>Expenditure!W130</f>
        <v>176285.94996580845</v>
      </c>
      <c r="X22" s="152">
        <f>Expenditure!X130</f>
        <v>705143.7998632337</v>
      </c>
      <c r="Y22" s="152">
        <f>Expenditure!Y130</f>
        <v>0</v>
      </c>
      <c r="Z22" s="152">
        <f>Expenditure!Z130</f>
        <v>0</v>
      </c>
      <c r="AA22" s="152">
        <f>Expenditure!AA130</f>
        <v>264428.92494871264</v>
      </c>
      <c r="AB22" s="152">
        <f>Expenditure!AB130</f>
        <v>242393.1812029866</v>
      </c>
      <c r="AC22" s="152">
        <f>Expenditure!AC130</f>
        <v>1498430.5747093717</v>
      </c>
      <c r="AD22" s="152">
        <f>Expenditure!AD130</f>
        <v>352571.89993161691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9900000</v>
      </c>
      <c r="L23" s="152">
        <f>Expenditure!L131</f>
        <v>303267.74431795208</v>
      </c>
      <c r="M23" s="152">
        <f>Expenditure!M131</f>
        <v>1396949.6663113278</v>
      </c>
      <c r="N23" s="152">
        <f>Expenditure!N131</f>
        <v>2550544.6240529921</v>
      </c>
      <c r="O23" s="152">
        <f>Expenditure!O131</f>
        <v>0</v>
      </c>
      <c r="P23" s="152">
        <f>Expenditure!P131</f>
        <v>25272.312026495998</v>
      </c>
      <c r="Q23" s="152">
        <f>Expenditure!Q131</f>
        <v>296949.66631132789</v>
      </c>
      <c r="R23" s="152">
        <f>Expenditure!R131</f>
        <v>240086.96425171199</v>
      </c>
      <c r="S23" s="152">
        <f>Expenditure!S131</f>
        <v>903485.15494723164</v>
      </c>
      <c r="T23" s="152">
        <f>Expenditure!T131</f>
        <v>202178.49621196798</v>
      </c>
      <c r="U23" s="152">
        <f>Expenditure!U131</f>
        <v>88453.092092735984</v>
      </c>
      <c r="V23" s="152">
        <f>Expenditure!V131</f>
        <v>113725.40411923199</v>
      </c>
      <c r="W23" s="152">
        <f>Expenditure!W131</f>
        <v>50544.624052991996</v>
      </c>
      <c r="X23" s="152">
        <f>Expenditure!X131</f>
        <v>202178.49621196795</v>
      </c>
      <c r="Y23" s="152">
        <f>Expenditure!Y131</f>
        <v>0</v>
      </c>
      <c r="Z23" s="152">
        <f>Expenditure!Z131</f>
        <v>0</v>
      </c>
      <c r="AA23" s="152">
        <f>Expenditure!AA131</f>
        <v>75816.93607948799</v>
      </c>
      <c r="AB23" s="152">
        <f>Expenditure!AB131</f>
        <v>69498.858072863994</v>
      </c>
      <c r="AC23" s="152">
        <f>Expenditure!AC131</f>
        <v>429629.30445043196</v>
      </c>
      <c r="AD23" s="152">
        <f>Expenditure!AD131</f>
        <v>101089.24810598399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3641489.8922064253</v>
      </c>
      <c r="K24" s="152">
        <f>Expenditure!K132</f>
        <v>20200000</v>
      </c>
      <c r="L24" s="152">
        <f>Expenditure!L132</f>
        <v>898149.95049494202</v>
      </c>
      <c r="M24" s="152">
        <f>Expenditure!M132</f>
        <v>5879438.4931929633</v>
      </c>
      <c r="N24" s="152">
        <f>Expenditure!N132</f>
        <v>449691.65841582371</v>
      </c>
      <c r="O24" s="152">
        <f>Expenditure!O132</f>
        <v>3400000</v>
      </c>
      <c r="P24" s="152">
        <f>Expenditure!P132</f>
        <v>74845.829207911811</v>
      </c>
      <c r="Q24" s="152">
        <f>Expenditure!Q132</f>
        <v>879438.49319296353</v>
      </c>
      <c r="R24" s="152">
        <f>Expenditure!R132</f>
        <v>711035.37747516227</v>
      </c>
      <c r="S24" s="152">
        <f>Expenditure!S132</f>
        <v>2675738.3941828464</v>
      </c>
      <c r="T24" s="152">
        <f>Expenditure!T132</f>
        <v>598766.63366329449</v>
      </c>
      <c r="U24" s="152">
        <f>Expenditure!U132</f>
        <v>261960.40222769132</v>
      </c>
      <c r="V24" s="152">
        <f>Expenditure!V132</f>
        <v>336806.23143560311</v>
      </c>
      <c r="W24" s="152">
        <f>Expenditure!W132</f>
        <v>149691.65841582362</v>
      </c>
      <c r="X24" s="152">
        <f>Expenditure!X132</f>
        <v>598766.63366329437</v>
      </c>
      <c r="Y24" s="152">
        <f>Expenditure!Y132</f>
        <v>0</v>
      </c>
      <c r="Z24" s="152">
        <f>Expenditure!Z132</f>
        <v>0</v>
      </c>
      <c r="AA24" s="152">
        <f>Expenditure!AA132</f>
        <v>224537.48762373542</v>
      </c>
      <c r="AB24" s="152">
        <f>Expenditure!AB132</f>
        <v>205826.03032175748</v>
      </c>
      <c r="AC24" s="152">
        <f>Expenditure!AC132</f>
        <v>1272379.0965345008</v>
      </c>
      <c r="AD24" s="152">
        <f>Expenditure!AD132</f>
        <v>299383.31683164724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3884862.3335999995</v>
      </c>
      <c r="K25" s="162">
        <f>Expenditure!K133</f>
        <v>18400000.000000004</v>
      </c>
      <c r="L25" s="162">
        <f>Expenditure!L133</f>
        <v>818147.57888003823</v>
      </c>
      <c r="M25" s="162">
        <f>Expenditure!M133</f>
        <v>3501102.8376533706</v>
      </c>
      <c r="N25" s="162">
        <f>Expenditure!N133</f>
        <v>2736357.9298133394</v>
      </c>
      <c r="O25" s="162">
        <f>Expenditure!O133</f>
        <v>600000</v>
      </c>
      <c r="P25" s="162">
        <f>Expenditure!P133</f>
        <v>68178.964906669818</v>
      </c>
      <c r="Q25" s="162">
        <f>Expenditure!Q133</f>
        <v>801102.83765337034</v>
      </c>
      <c r="R25" s="162">
        <f>Expenditure!R133</f>
        <v>647700.16661336343</v>
      </c>
      <c r="S25" s="162">
        <f>Expenditure!S133</f>
        <v>2437397.9954134454</v>
      </c>
      <c r="T25" s="162">
        <f>Expenditure!T133</f>
        <v>545431.71925335855</v>
      </c>
      <c r="U25" s="162">
        <f>Expenditure!U133</f>
        <v>238626.3771733444</v>
      </c>
      <c r="V25" s="162">
        <f>Expenditure!V133</f>
        <v>306805.34208001423</v>
      </c>
      <c r="W25" s="162">
        <f>Expenditure!W133</f>
        <v>136357.92981333964</v>
      </c>
      <c r="X25" s="162">
        <f>Expenditure!X133</f>
        <v>545431.71925335855</v>
      </c>
      <c r="Y25" s="162">
        <f>Expenditure!Y133</f>
        <v>0</v>
      </c>
      <c r="Z25" s="162">
        <f>Expenditure!Z133</f>
        <v>0</v>
      </c>
      <c r="AA25" s="162">
        <f>Expenditure!AA133</f>
        <v>204536.89472000947</v>
      </c>
      <c r="AB25" s="162">
        <f>Expenditure!AB133</f>
        <v>187492.15349334202</v>
      </c>
      <c r="AC25" s="162">
        <f>Expenditure!AC133</f>
        <v>1159042.403413387</v>
      </c>
      <c r="AD25" s="162">
        <f>Expenditure!AD133</f>
        <v>272715.85962667927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8054620.7874493059</v>
      </c>
      <c r="L28" s="156">
        <f>Expenditure!L136</f>
        <v>1752006.4403508923</v>
      </c>
      <c r="M28" s="156">
        <f>Expenditure!M136</f>
        <v>12062596.086977178</v>
      </c>
      <c r="N28" s="156">
        <f>Expenditure!N136</f>
        <v>415918.31627565075</v>
      </c>
      <c r="O28" s="156">
        <f>Expenditure!O136</f>
        <v>867420.70018684829</v>
      </c>
      <c r="P28" s="156">
        <f>Expenditure!P136</f>
        <v>146000.53669590762</v>
      </c>
      <c r="Q28" s="156">
        <f>Expenditure!Q136</f>
        <v>1715506.3061769141</v>
      </c>
      <c r="R28" s="156">
        <f>Expenditure!R136</f>
        <v>1387005.0986111227</v>
      </c>
      <c r="S28" s="156">
        <f>Expenditure!S136</f>
        <v>5219519.1868786961</v>
      </c>
      <c r="T28" s="156">
        <f>Expenditure!T136</f>
        <v>1168004.293567261</v>
      </c>
      <c r="U28" s="156">
        <f>Expenditure!U136</f>
        <v>511001.87843567668</v>
      </c>
      <c r="V28" s="156">
        <f>Expenditure!V136</f>
        <v>657002.41513158428</v>
      </c>
      <c r="W28" s="156">
        <f>Expenditure!W136</f>
        <v>292001.07339181524</v>
      </c>
      <c r="X28" s="156">
        <f>Expenditure!X136</f>
        <v>1168004.2935672607</v>
      </c>
      <c r="Y28" s="156">
        <f>Expenditure!Y136</f>
        <v>0</v>
      </c>
      <c r="Z28" s="156">
        <f>Expenditure!Z136</f>
        <v>0</v>
      </c>
      <c r="AA28" s="156">
        <f>Expenditure!AA136</f>
        <v>438001.61008772289</v>
      </c>
      <c r="AB28" s="156">
        <f>Expenditure!AB136</f>
        <v>401501.47591374599</v>
      </c>
      <c r="AC28" s="156">
        <f>Expenditure!AC136</f>
        <v>2482009.1238304297</v>
      </c>
      <c r="AD28" s="156">
        <f>Expenditure!AD136</f>
        <v>584002.14678363048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1200000</v>
      </c>
      <c r="AQ28" s="156">
        <f>Expenditure!AQ136</f>
        <v>0</v>
      </c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2206081.4874522006</v>
      </c>
      <c r="K29" s="152">
        <f>Expenditure!K137</f>
        <v>4945379.2125506941</v>
      </c>
      <c r="L29" s="152">
        <f>Expenditure!L137</f>
        <v>1075697.5975662307</v>
      </c>
      <c r="M29" s="152">
        <f>Expenditure!M137</f>
        <v>7406197.4501500065</v>
      </c>
      <c r="N29" s="152">
        <f>Expenditure!N137</f>
        <v>255365.69004386957</v>
      </c>
      <c r="O29" s="152">
        <f>Expenditure!O137</f>
        <v>532579.29981315171</v>
      </c>
      <c r="P29" s="152">
        <f>Expenditure!P137</f>
        <v>89641.466463852528</v>
      </c>
      <c r="Q29" s="152">
        <f>Expenditure!Q137</f>
        <v>1053287.2309502671</v>
      </c>
      <c r="R29" s="152">
        <f>Expenditure!R137</f>
        <v>851593.93140659912</v>
      </c>
      <c r="S29" s="152">
        <f>Expenditure!S137</f>
        <v>3204682.426082727</v>
      </c>
      <c r="T29" s="152">
        <f>Expenditure!T137</f>
        <v>717131.73171082023</v>
      </c>
      <c r="U29" s="152">
        <f>Expenditure!U137</f>
        <v>313745.13262348383</v>
      </c>
      <c r="V29" s="152">
        <f>Expenditure!V137</f>
        <v>403386.59908733639</v>
      </c>
      <c r="W29" s="152">
        <f>Expenditure!W137</f>
        <v>179282.93292770506</v>
      </c>
      <c r="X29" s="152">
        <f>Expenditure!X137</f>
        <v>717131.73171082011</v>
      </c>
      <c r="Y29" s="152">
        <f>Expenditure!Y137</f>
        <v>0</v>
      </c>
      <c r="Z29" s="152">
        <f>Expenditure!Z137</f>
        <v>0</v>
      </c>
      <c r="AA29" s="152">
        <f>Expenditure!AA137</f>
        <v>268924.39939155756</v>
      </c>
      <c r="AB29" s="152">
        <f>Expenditure!AB137</f>
        <v>246514.03277559445</v>
      </c>
      <c r="AC29" s="152">
        <f>Expenditure!AC137</f>
        <v>1523904.9298854929</v>
      </c>
      <c r="AD29" s="152">
        <f>Expenditure!AD137</f>
        <v>358565.86585541011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ht="14.45" x14ac:dyDescent="0.3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9900000</v>
      </c>
      <c r="L30" s="152">
        <f>Expenditure!L138</f>
        <v>308423.50552745291</v>
      </c>
      <c r="M30" s="152">
        <f>Expenditure!M138</f>
        <v>1401998.0158289643</v>
      </c>
      <c r="N30" s="152">
        <f>Expenditure!N138</f>
        <v>2551403.9175879089</v>
      </c>
      <c r="O30" s="152">
        <f>Expenditure!O138</f>
        <v>0</v>
      </c>
      <c r="P30" s="152">
        <f>Expenditure!P138</f>
        <v>25701.9587939544</v>
      </c>
      <c r="Q30" s="152">
        <f>Expenditure!Q138</f>
        <v>301998.01582896413</v>
      </c>
      <c r="R30" s="152">
        <f>Expenditure!R138</f>
        <v>244168.60854256683</v>
      </c>
      <c r="S30" s="152">
        <f>Expenditure!S138</f>
        <v>918845.02688386955</v>
      </c>
      <c r="T30" s="152">
        <f>Expenditure!T138</f>
        <v>205615.6703516352</v>
      </c>
      <c r="U30" s="152">
        <f>Expenditure!U138</f>
        <v>89956.8557788404</v>
      </c>
      <c r="V30" s="152">
        <f>Expenditure!V138</f>
        <v>115658.8145727948</v>
      </c>
      <c r="W30" s="152">
        <f>Expenditure!W138</f>
        <v>51403.9175879088</v>
      </c>
      <c r="X30" s="152">
        <f>Expenditure!X138</f>
        <v>205615.67035163517</v>
      </c>
      <c r="Y30" s="152">
        <f>Expenditure!Y138</f>
        <v>0</v>
      </c>
      <c r="Z30" s="152">
        <f>Expenditure!Z138</f>
        <v>0</v>
      </c>
      <c r="AA30" s="152">
        <f>Expenditure!AA138</f>
        <v>77105.8763818632</v>
      </c>
      <c r="AB30" s="152">
        <f>Expenditure!AB138</f>
        <v>70680.3866833746</v>
      </c>
      <c r="AC30" s="152">
        <f>Expenditure!AC138</f>
        <v>436933.2994972248</v>
      </c>
      <c r="AD30" s="152">
        <f>Expenditure!AD138</f>
        <v>102807.8351758176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ht="14.45" x14ac:dyDescent="0.3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3641489.8922064253</v>
      </c>
      <c r="K31" s="152">
        <f>Expenditure!K139</f>
        <v>20200000</v>
      </c>
      <c r="L31" s="152">
        <f>Expenditure!L139</f>
        <v>913419.12026929844</v>
      </c>
      <c r="M31" s="152">
        <f>Expenditure!M139</f>
        <v>5894389.5552636879</v>
      </c>
      <c r="N31" s="152">
        <f>Expenditure!N139</f>
        <v>452236.52004488307</v>
      </c>
      <c r="O31" s="152">
        <f>Expenditure!O139</f>
        <v>3400000</v>
      </c>
      <c r="P31" s="152">
        <f>Expenditure!P139</f>
        <v>76118.260022441507</v>
      </c>
      <c r="Q31" s="152">
        <f>Expenditure!Q139</f>
        <v>894389.55526368751</v>
      </c>
      <c r="R31" s="152">
        <f>Expenditure!R139</f>
        <v>723123.47021319438</v>
      </c>
      <c r="S31" s="152">
        <f>Expenditure!S139</f>
        <v>2721227.7958022831</v>
      </c>
      <c r="T31" s="152">
        <f>Expenditure!T139</f>
        <v>608946.08017953206</v>
      </c>
      <c r="U31" s="152">
        <f>Expenditure!U139</f>
        <v>266413.91007854528</v>
      </c>
      <c r="V31" s="152">
        <f>Expenditure!V139</f>
        <v>342532.17010098678</v>
      </c>
      <c r="W31" s="152">
        <f>Expenditure!W139</f>
        <v>152236.52004488301</v>
      </c>
      <c r="X31" s="152">
        <f>Expenditure!X139</f>
        <v>608946.08017953194</v>
      </c>
      <c r="Y31" s="152">
        <f>Expenditure!Y139</f>
        <v>0</v>
      </c>
      <c r="Z31" s="152">
        <f>Expenditure!Z139</f>
        <v>0</v>
      </c>
      <c r="AA31" s="152">
        <f>Expenditure!AA139</f>
        <v>228354.78006732452</v>
      </c>
      <c r="AB31" s="152">
        <f>Expenditure!AB139</f>
        <v>209325.21506171415</v>
      </c>
      <c r="AC31" s="152">
        <f>Expenditure!AC139</f>
        <v>1294010.4203815057</v>
      </c>
      <c r="AD31" s="152">
        <f>Expenditure!AD139</f>
        <v>304473.04008976603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ht="14.45" x14ac:dyDescent="0.3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3884862.3335999995</v>
      </c>
      <c r="K32" s="162">
        <f>Expenditure!K140</f>
        <v>18400000.000000004</v>
      </c>
      <c r="L32" s="162">
        <f>Expenditure!L140</f>
        <v>750453.33628612862</v>
      </c>
      <c r="M32" s="162">
        <f>Expenditure!M140</f>
        <v>3434818.8917801674</v>
      </c>
      <c r="N32" s="162">
        <f>Expenditure!N140</f>
        <v>2725075.5560476878</v>
      </c>
      <c r="O32" s="162">
        <f>Expenditure!O140</f>
        <v>600000</v>
      </c>
      <c r="P32" s="162">
        <f>Expenditure!P140</f>
        <v>62537.778023844025</v>
      </c>
      <c r="Q32" s="162">
        <f>Expenditure!Q140</f>
        <v>734818.89178016712</v>
      </c>
      <c r="R32" s="162">
        <f>Expenditure!R140</f>
        <v>594108.89122651832</v>
      </c>
      <c r="S32" s="162">
        <f>Expenditure!S140</f>
        <v>2235725.5643524234</v>
      </c>
      <c r="T32" s="162">
        <f>Expenditure!T140</f>
        <v>500302.2241907522</v>
      </c>
      <c r="U32" s="162">
        <f>Expenditure!U140</f>
        <v>218882.2230834541</v>
      </c>
      <c r="V32" s="162">
        <f>Expenditure!V140</f>
        <v>281420.00110729813</v>
      </c>
      <c r="W32" s="162">
        <f>Expenditure!W140</f>
        <v>125075.55604768805</v>
      </c>
      <c r="X32" s="162">
        <f>Expenditure!X140</f>
        <v>500302.22419075214</v>
      </c>
      <c r="Y32" s="162">
        <f>Expenditure!Y140</f>
        <v>0</v>
      </c>
      <c r="Z32" s="162">
        <f>Expenditure!Z140</f>
        <v>0</v>
      </c>
      <c r="AA32" s="162">
        <f>Expenditure!AA140</f>
        <v>187613.33407153207</v>
      </c>
      <c r="AB32" s="162">
        <f>Expenditure!AB140</f>
        <v>171978.88956557107</v>
      </c>
      <c r="AC32" s="162">
        <f>Expenditure!AC140</f>
        <v>1063142.2264053484</v>
      </c>
      <c r="AD32" s="162">
        <f>Expenditure!AD140</f>
        <v>250151.1120953761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ht="14.45" x14ac:dyDescent="0.3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4.45" x14ac:dyDescent="0.3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ht="14.45" x14ac:dyDescent="0.3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ht="14.45" x14ac:dyDescent="0.3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ht="14.45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20242867.660380911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11691947.313242067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4579355.2850859389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12061425.25796872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9437894.4833223708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58013490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20419147.322951525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11800179.569219977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4610387.5862413701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12153329.722814398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9030445.798772743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58013490.000000015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1.4901161193847656E-8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0.34893380247216488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0.20153842344672018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7.8936042032395209E-2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0.20790725153699113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0.16268448051172876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0.35197240026330978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0.20340406290364488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7.9470957293577213E-2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0.20949144281466939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0.15566113672479867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6" ma:contentTypeDescription="Create a new document." ma:contentTypeScope="" ma:versionID="b0c4a1b394f54adf9dea6fa0d344b31f">
  <xsd:schema xmlns:xsd="http://www.w3.org/2001/XMLSchema" xmlns:xs="http://www.w3.org/2001/XMLSchema" xmlns:p="http://schemas.microsoft.com/office/2006/metadata/properties" xmlns:ns2="56525fcc-fd9b-4a18-b571-66fa38027e5b" xmlns:ns3="dcbf8a88-e063-4a69-82e9-42d02808f636" targetNamespace="http://schemas.microsoft.com/office/2006/metadata/properties" ma:root="true" ma:fieldsID="c30160deef21f5587b767b69d66c6457" ns2:_="" ns3:_="">
    <xsd:import namespace="56525fcc-fd9b-4a18-b571-66fa38027e5b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7DC67-CB01-4257-BCCE-2D66F7B3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www.w3.org/XML/1998/namespace"/>
    <ds:schemaRef ds:uri="http://schemas.microsoft.com/office/2006/documentManagement/types"/>
    <ds:schemaRef ds:uri="df11e38d-df47-44a9-bb81-9cb5331e96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2021-12-24T15:51:52Z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