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6255" tabRatio="926"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0" r:id="rId6"/>
    <sheet name="Annex 4 LDNO charges" sheetId="5" r:id="rId7"/>
    <sheet name="Annex 5 LLFs" sheetId="6" r:id="rId8"/>
    <sheet name="Annex 6 New or Amended EHV" sheetId="21" r:id="rId9"/>
    <sheet name="Annex 7 Pass-Through Costs" sheetId="17" r:id="rId10"/>
    <sheet name="Nodal prices" sheetId="7" r:id="rId11"/>
    <sheet name="SSC unit rate lookup" sheetId="18" r:id="rId12"/>
    <sheet name="Charge Calculator" sheetId="19" r:id="rId13"/>
  </sheets>
  <definedNames>
    <definedName name="_xlnm._FilterDatabase" localSheetId="2" hidden="1">'Annex 2 EHV charges'!$A$9:$O$68</definedName>
    <definedName name="_xlnm._FilterDatabase" localSheetId="11" hidden="1">'SSC unit rate lookup'!$A$28:$D$764</definedName>
    <definedName name="OLE_LINK1" localSheetId="5">'Annex 3 Preserved charges'!#REF!</definedName>
    <definedName name="_xlnm.Print_Area" localSheetId="1">'Annex 1 LV, HV and UMS charges'!$A$2:$K$30</definedName>
    <definedName name="_xlnm.Print_Area" localSheetId="2">'Annex 2 EHV charges'!$A$2:$O$72</definedName>
    <definedName name="_xlnm.Print_Area" localSheetId="3">'Annex 2a Import'!$A$2:$H$66</definedName>
    <definedName name="_xlnm.Print_Area" localSheetId="4">'Annex 2b Export'!$A$2:$H$41</definedName>
    <definedName name="_xlnm.Print_Area" localSheetId="5">'Annex 3 Preserved charges'!$A$22:$E$25</definedName>
    <definedName name="_xlnm.Print_Area" localSheetId="6">'Annex 4 LDNO charges'!$A$2:$J$116</definedName>
    <definedName name="_xlnm.Print_Area" localSheetId="7">'Annex 5 LLFs'!$A$3:$F$124</definedName>
    <definedName name="_xlnm.Print_Area" localSheetId="8">'Annex 6 New or Amended EHV'!$A$30:$E$34</definedName>
    <definedName name="_xlnm.Print_Area" localSheetId="9">'Annex 7 Pass-Through Costs'!$A$2:$F$67</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charges'!$A$2:$K$30</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charges'!$A$2:$I$116</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A67" i="13" l="1" a="1"/>
  <c r="A67" i="13" s="1"/>
  <c r="E67" i="13" l="1"/>
  <c r="B67" i="13"/>
  <c r="F67" i="13"/>
  <c r="C67" i="13"/>
  <c r="G67" i="13"/>
  <c r="D67" i="13"/>
  <c r="H67" i="13"/>
  <c r="P5" i="21"/>
  <c r="O5" i="21"/>
  <c r="N5" i="21"/>
  <c r="M5" i="21"/>
  <c r="L5" i="21"/>
  <c r="K5" i="21"/>
  <c r="J5" i="21"/>
  <c r="I5" i="21"/>
  <c r="A17" i="21"/>
  <c r="A4" i="21"/>
  <c r="A24" i="20"/>
  <c r="A2" i="20"/>
  <c r="A2" i="17" l="1"/>
  <c r="A5" i="14" l="1" a="1"/>
  <c r="A5" i="14" s="1"/>
  <c r="A5" i="13" a="1"/>
  <c r="A5" i="13" s="1"/>
  <c r="T10" i="19"/>
  <c r="S10" i="19"/>
  <c r="R10" i="19"/>
  <c r="Q10" i="19"/>
  <c r="P10" i="19"/>
  <c r="O10" i="19"/>
  <c r="O18" i="19" s="1"/>
  <c r="N10" i="19"/>
  <c r="N18" i="19" s="1"/>
  <c r="M10" i="19"/>
  <c r="T9" i="19"/>
  <c r="S9" i="19"/>
  <c r="R9" i="19"/>
  <c r="Q9" i="19"/>
  <c r="P9" i="19"/>
  <c r="O9" i="19"/>
  <c r="N9" i="19"/>
  <c r="M9" i="19"/>
  <c r="I9" i="19"/>
  <c r="H9" i="19"/>
  <c r="G9" i="19"/>
  <c r="F9" i="19"/>
  <c r="E9" i="19"/>
  <c r="D9" i="19"/>
  <c r="C9" i="19"/>
  <c r="B2" i="19"/>
  <c r="B13" i="1"/>
  <c r="B11" i="1"/>
  <c r="B9" i="1"/>
  <c r="O17" i="19"/>
  <c r="N17" i="19"/>
  <c r="T14" i="19"/>
  <c r="S14" i="19"/>
  <c r="Q14" i="19"/>
  <c r="P14" i="19"/>
  <c r="O14" i="19"/>
  <c r="N14" i="19"/>
  <c r="M14" i="19"/>
  <c r="I14" i="19"/>
  <c r="H14" i="19"/>
  <c r="G14" i="19"/>
  <c r="F14" i="19"/>
  <c r="E14" i="19"/>
  <c r="D14" i="19"/>
  <c r="C14" i="19"/>
  <c r="R13" i="19"/>
  <c r="C12" i="19"/>
  <c r="Q17" i="19"/>
  <c r="P18" i="19"/>
  <c r="M17" i="19"/>
  <c r="E12" i="19"/>
  <c r="D12" i="19"/>
  <c r="A6" i="14" l="1" a="1"/>
  <c r="A6" i="14" s="1"/>
  <c r="A7" i="13" a="1"/>
  <c r="A7" i="13" s="1"/>
  <c r="A8" i="13" a="1"/>
  <c r="A8" i="13" s="1"/>
  <c r="A6" i="13" a="1"/>
  <c r="A6" i="13" s="1"/>
  <c r="S17" i="19"/>
  <c r="R18" i="19"/>
  <c r="R17" i="19"/>
  <c r="P17" i="19"/>
  <c r="M21" i="19" s="1"/>
  <c r="T17" i="19"/>
  <c r="M18" i="19"/>
  <c r="M22" i="19" s="1"/>
  <c r="Q18" i="19"/>
  <c r="R14" i="19"/>
  <c r="S18" i="19" s="1"/>
  <c r="A7" i="14" l="1" a="1"/>
  <c r="A7" i="14" s="1"/>
  <c r="A9" i="13" a="1"/>
  <c r="A9" i="13" s="1"/>
  <c r="N21" i="19"/>
  <c r="T18" i="19"/>
  <c r="N22" i="19" s="1"/>
  <c r="A8" i="14" l="1" a="1"/>
  <c r="A8" i="14" s="1"/>
  <c r="A10" i="13" a="1"/>
  <c r="A10" i="13" s="1"/>
  <c r="A11" i="13" a="1"/>
  <c r="A11" i="13" s="1"/>
  <c r="B5" i="14"/>
  <c r="E5" i="14"/>
  <c r="H5" i="14"/>
  <c r="D5" i="14"/>
  <c r="G5" i="14"/>
  <c r="F5" i="14"/>
  <c r="C5" i="14"/>
  <c r="A9" i="14" l="1" a="1"/>
  <c r="A9" i="14" s="1"/>
  <c r="A12" i="13" a="1"/>
  <c r="A12" i="13" s="1"/>
  <c r="A13" i="13" a="1"/>
  <c r="A13" i="13" s="1"/>
  <c r="E6" i="14"/>
  <c r="B6" i="14"/>
  <c r="H6" i="14"/>
  <c r="G6" i="14"/>
  <c r="F6" i="14"/>
  <c r="D6" i="14"/>
  <c r="C6" i="14"/>
  <c r="A10" i="14" l="1" a="1"/>
  <c r="A10" i="14" s="1"/>
  <c r="A11" i="14" a="1"/>
  <c r="A11" i="14" s="1"/>
  <c r="A14" i="13" a="1"/>
  <c r="A14" i="13" s="1"/>
  <c r="G8" i="14"/>
  <c r="H8" i="14"/>
  <c r="C8" i="14"/>
  <c r="D8" i="14"/>
  <c r="B8" i="14"/>
  <c r="F8" i="14"/>
  <c r="E8" i="14"/>
  <c r="H7" i="14"/>
  <c r="E7" i="14"/>
  <c r="D7" i="14"/>
  <c r="F7" i="14"/>
  <c r="C7" i="14"/>
  <c r="G7" i="14"/>
  <c r="B7" i="14"/>
  <c r="A12" i="14" l="1" a="1"/>
  <c r="A12" i="14" s="1"/>
  <c r="A15" i="13"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G9" i="14"/>
  <c r="B9" i="14"/>
  <c r="D9" i="14"/>
  <c r="E9" i="14"/>
  <c r="H9" i="14"/>
  <c r="F9" i="14"/>
  <c r="C9" i="14"/>
  <c r="B10" i="14"/>
  <c r="H10" i="14"/>
  <c r="D10" i="14"/>
  <c r="E10" i="14"/>
  <c r="G10" i="14"/>
  <c r="C10" i="14"/>
  <c r="F10" i="14"/>
  <c r="A2" i="7"/>
  <c r="A2" i="5"/>
  <c r="A13" i="14" l="1" a="1"/>
  <c r="A13" i="14" s="1"/>
  <c r="A14" i="14" a="1"/>
  <c r="A14" i="14" s="1"/>
  <c r="A15" i="14" s="1" a="1"/>
  <c r="A15" i="14" s="1"/>
  <c r="A65" i="13" a="1"/>
  <c r="A65" i="13" s="1"/>
  <c r="D11" i="14"/>
  <c r="B11" i="14"/>
  <c r="G11" i="14"/>
  <c r="C11" i="14"/>
  <c r="E11" i="14"/>
  <c r="F11" i="14"/>
  <c r="H11" i="14"/>
  <c r="A2" i="14"/>
  <c r="A2" i="13"/>
  <c r="A16" i="14" l="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H65" i="13"/>
  <c r="G65" i="13"/>
  <c r="C65" i="13"/>
  <c r="E65" i="13"/>
  <c r="D65" i="13"/>
  <c r="A66" i="13" a="1"/>
  <c r="A66" i="13" s="1"/>
  <c r="F13" i="14"/>
  <c r="E13" i="14"/>
  <c r="B13" i="14"/>
  <c r="H13" i="14"/>
  <c r="G13" i="14"/>
  <c r="D13" i="14"/>
  <c r="C13" i="14"/>
  <c r="H12" i="14"/>
  <c r="E12" i="14"/>
  <c r="F12" i="14"/>
  <c r="B12" i="14"/>
  <c r="D12" i="14"/>
  <c r="G12" i="14"/>
  <c r="C12" i="14"/>
  <c r="A2" i="12"/>
  <c r="G13" i="13" l="1"/>
  <c r="B64" i="13"/>
  <c r="G64" i="13"/>
  <c r="D64" i="13"/>
  <c r="F64" i="13"/>
  <c r="E64" i="13"/>
  <c r="H64" i="13"/>
  <c r="C64" i="13"/>
  <c r="F65" i="13"/>
  <c r="B65" i="13"/>
  <c r="C40" i="14"/>
  <c r="B40" i="14"/>
  <c r="G40" i="14"/>
  <c r="F40" i="14"/>
  <c r="D40" i="14"/>
  <c r="E40" i="14"/>
  <c r="H40" i="14"/>
  <c r="A41" i="14" a="1"/>
  <c r="A41" i="14" s="1"/>
  <c r="G66" i="13"/>
  <c r="B66" i="13"/>
  <c r="D66" i="13"/>
  <c r="F66" i="13"/>
  <c r="H66" i="13"/>
  <c r="C66" i="13"/>
  <c r="E66" i="13"/>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F14" i="14"/>
  <c r="E14" i="14"/>
  <c r="B14" i="14"/>
  <c r="H14" i="14"/>
  <c r="G14" i="14"/>
  <c r="D14" i="14"/>
  <c r="C14" i="14"/>
  <c r="A2" i="2"/>
  <c r="F10" i="19" l="1"/>
  <c r="H10" i="19"/>
  <c r="D10" i="19"/>
  <c r="I10" i="19"/>
  <c r="E10" i="19"/>
  <c r="G10" i="19"/>
  <c r="C10" i="19"/>
  <c r="F41" i="14"/>
  <c r="C41" i="14"/>
  <c r="D41" i="14"/>
  <c r="G41" i="14"/>
  <c r="H41" i="14"/>
  <c r="B41" i="14"/>
  <c r="E41" i="14"/>
  <c r="C15" i="13"/>
  <c r="B15" i="13"/>
  <c r="E15" i="13"/>
  <c r="D15" i="13"/>
  <c r="G15" i="13"/>
  <c r="H15" i="13"/>
  <c r="F15" i="13"/>
  <c r="H15" i="14"/>
  <c r="E15" i="14"/>
  <c r="G15" i="14"/>
  <c r="B15" i="14"/>
  <c r="D15" i="14"/>
  <c r="F15" i="14"/>
  <c r="C15" i="14"/>
  <c r="I18" i="19" l="1"/>
  <c r="I17" i="19"/>
  <c r="C18" i="19"/>
  <c r="C17" i="19"/>
  <c r="D18" i="19"/>
  <c r="D17" i="19"/>
  <c r="G18" i="19"/>
  <c r="G17" i="19"/>
  <c r="H17" i="19"/>
  <c r="H18" i="19"/>
  <c r="E18" i="19"/>
  <c r="E17" i="19"/>
  <c r="F17" i="19"/>
  <c r="F18" i="19"/>
  <c r="B16" i="13"/>
  <c r="D16" i="13"/>
  <c r="C16" i="13"/>
  <c r="G16" i="13"/>
  <c r="F16" i="13"/>
  <c r="H16" i="13"/>
  <c r="E16" i="13"/>
  <c r="C16" i="14"/>
  <c r="D16" i="14"/>
  <c r="F16" i="14"/>
  <c r="E16" i="14"/>
  <c r="H16" i="14"/>
  <c r="B16" i="14"/>
  <c r="G16" i="14"/>
  <c r="C22" i="19" l="1"/>
  <c r="C21" i="19"/>
  <c r="E17" i="13"/>
  <c r="F17" i="13"/>
  <c r="C17" i="13"/>
  <c r="D17" i="13"/>
  <c r="B17" i="13"/>
  <c r="G17" i="13"/>
  <c r="H17" i="13"/>
  <c r="F17" i="14"/>
  <c r="C17" i="14"/>
  <c r="B17" i="14"/>
  <c r="H17" i="14"/>
  <c r="E17" i="14"/>
  <c r="D17" i="14"/>
  <c r="G17" i="14"/>
  <c r="F4" i="14"/>
  <c r="G4" i="14"/>
  <c r="H4" i="14"/>
  <c r="E4" i="14"/>
  <c r="F4" i="13"/>
  <c r="G4" i="13"/>
  <c r="H4" i="13"/>
  <c r="E4" i="13"/>
  <c r="H11" i="5"/>
  <c r="J11" i="5"/>
  <c r="I11" i="5"/>
  <c r="G11" i="5"/>
  <c r="F11" i="5"/>
  <c r="E11" i="5"/>
  <c r="D11" i="5"/>
  <c r="H18" i="13" l="1"/>
  <c r="F18" i="13"/>
  <c r="D18" i="13"/>
  <c r="C18" i="13"/>
  <c r="G18" i="13"/>
  <c r="E18" i="13"/>
  <c r="B18" i="13"/>
  <c r="B18" i="14"/>
  <c r="G18" i="14"/>
  <c r="H18" i="14"/>
  <c r="E18" i="14"/>
  <c r="D18" i="14"/>
  <c r="F18" i="14"/>
  <c r="C18" i="14"/>
  <c r="C19" i="13" l="1"/>
  <c r="H19" i="13"/>
  <c r="G19" i="13"/>
  <c r="F19" i="13"/>
  <c r="B19" i="13"/>
  <c r="D19" i="13"/>
  <c r="E19" i="13"/>
  <c r="G19" i="14"/>
  <c r="H19" i="14"/>
  <c r="C19" i="14"/>
  <c r="D19" i="14"/>
  <c r="F19" i="14"/>
  <c r="E19" i="14"/>
  <c r="B19" i="14"/>
  <c r="C20" i="13" l="1"/>
  <c r="D20" i="13"/>
  <c r="B20" i="13"/>
  <c r="F20" i="13"/>
  <c r="H20" i="13"/>
  <c r="E20" i="13"/>
  <c r="G20" i="13"/>
  <c r="H20" i="14"/>
  <c r="E20" i="14"/>
  <c r="D20" i="14"/>
  <c r="G20" i="14"/>
  <c r="F20" i="14"/>
  <c r="C20" i="14"/>
  <c r="B20" i="14"/>
  <c r="F21" i="13" l="1"/>
  <c r="D21" i="13"/>
  <c r="B21" i="13"/>
  <c r="H21" i="13"/>
  <c r="C21" i="13"/>
  <c r="G21" i="13"/>
  <c r="E21" i="13"/>
  <c r="G21" i="14"/>
  <c r="D21" i="14"/>
  <c r="C21" i="14"/>
  <c r="E21" i="14"/>
  <c r="H21" i="14"/>
  <c r="F21" i="14"/>
  <c r="B21" i="14"/>
  <c r="D22" i="13" l="1"/>
  <c r="G22" i="13"/>
  <c r="H22" i="13"/>
  <c r="C22" i="13"/>
  <c r="B22" i="13"/>
  <c r="E22" i="13"/>
  <c r="F22" i="13"/>
  <c r="F22" i="14"/>
  <c r="D22" i="14"/>
  <c r="G22" i="14"/>
  <c r="E22" i="14"/>
  <c r="B22" i="14"/>
  <c r="H22" i="14"/>
  <c r="C22" i="14"/>
  <c r="D23" i="13" l="1"/>
  <c r="B23" i="13"/>
  <c r="G23" i="13"/>
  <c r="F23" i="13"/>
  <c r="E23" i="13"/>
  <c r="H23" i="13"/>
  <c r="C23" i="13"/>
  <c r="D23" i="14"/>
  <c r="F23" i="14"/>
  <c r="G23" i="14"/>
  <c r="B23" i="14"/>
  <c r="C23" i="14"/>
  <c r="H23" i="14"/>
  <c r="E23" i="14"/>
  <c r="B24" i="13" l="1"/>
  <c r="H24" i="13"/>
  <c r="D24" i="13"/>
  <c r="F24" i="13"/>
  <c r="C24" i="13"/>
  <c r="E24" i="13"/>
  <c r="G24" i="13"/>
  <c r="G24" i="14"/>
  <c r="H24" i="14"/>
  <c r="C24" i="14"/>
  <c r="D24" i="14"/>
  <c r="F24" i="14"/>
  <c r="E24" i="14"/>
  <c r="B24" i="14"/>
  <c r="B25" i="13" l="1"/>
  <c r="G25" i="13"/>
  <c r="E25" i="13"/>
  <c r="D25" i="13"/>
  <c r="H25" i="13"/>
  <c r="F25" i="13"/>
  <c r="C25" i="13"/>
  <c r="E25" i="14"/>
  <c r="H25" i="14"/>
  <c r="G25" i="14"/>
  <c r="F25" i="14"/>
  <c r="C25" i="14"/>
  <c r="B25" i="14"/>
  <c r="D25" i="14"/>
  <c r="E26" i="13" l="1"/>
  <c r="D26" i="13"/>
  <c r="H26" i="13"/>
  <c r="G26" i="13"/>
  <c r="F26" i="13"/>
  <c r="C26" i="13"/>
  <c r="B26" i="13"/>
  <c r="F26" i="14"/>
  <c r="G26" i="14"/>
  <c r="B26" i="14"/>
  <c r="C26" i="14"/>
  <c r="H26" i="14"/>
  <c r="E26" i="14"/>
  <c r="D26" i="14"/>
  <c r="G27" i="13" l="1"/>
  <c r="B27" i="13"/>
  <c r="F27" i="13"/>
  <c r="C27" i="13"/>
  <c r="D27" i="13"/>
  <c r="E27" i="13"/>
  <c r="H27" i="13"/>
  <c r="G27" i="14"/>
  <c r="H27" i="14"/>
  <c r="C27" i="14"/>
  <c r="D27" i="14"/>
  <c r="B27" i="14"/>
  <c r="E27" i="14"/>
  <c r="F27" i="14"/>
  <c r="F28" i="13" l="1"/>
  <c r="D28" i="13"/>
  <c r="B28" i="13"/>
  <c r="H28" i="13"/>
  <c r="E28" i="13"/>
  <c r="C28" i="13"/>
  <c r="G28" i="13"/>
  <c r="D28" i="14"/>
  <c r="G28" i="14"/>
  <c r="C28" i="14"/>
  <c r="E28" i="14"/>
  <c r="B28" i="14"/>
  <c r="F28" i="14"/>
  <c r="H28" i="14"/>
  <c r="E29" i="13" l="1"/>
  <c r="G29" i="13"/>
  <c r="D29" i="13"/>
  <c r="B29" i="13"/>
  <c r="F29" i="13"/>
  <c r="C29" i="13"/>
  <c r="H29" i="13"/>
  <c r="E29" i="14"/>
  <c r="G29" i="14"/>
  <c r="H29" i="14"/>
  <c r="C29" i="14"/>
  <c r="B29" i="14"/>
  <c r="F29" i="14"/>
  <c r="D29" i="14"/>
  <c r="E30" i="13" l="1"/>
  <c r="F30" i="13"/>
  <c r="D30" i="13"/>
  <c r="C30" i="13"/>
  <c r="H30" i="13"/>
  <c r="G30" i="13"/>
  <c r="B30" i="13"/>
  <c r="C30" i="14"/>
  <c r="F30" i="14"/>
  <c r="G30" i="14"/>
  <c r="B30" i="14"/>
  <c r="D30" i="14"/>
  <c r="H30" i="14"/>
  <c r="E30" i="14"/>
  <c r="D31" i="13" l="1"/>
  <c r="C31" i="13"/>
  <c r="G31" i="13"/>
  <c r="F31" i="13"/>
  <c r="E31" i="13"/>
  <c r="B31" i="13"/>
  <c r="H31" i="13"/>
  <c r="C31" i="14"/>
  <c r="E31" i="14"/>
  <c r="F31" i="14"/>
  <c r="D31" i="14"/>
  <c r="G31" i="14"/>
  <c r="H31" i="14"/>
  <c r="B31" i="14"/>
  <c r="B32" i="13" l="1"/>
  <c r="D32" i="13"/>
  <c r="E32" i="13"/>
  <c r="C32" i="13"/>
  <c r="H32" i="13"/>
  <c r="G32" i="13"/>
  <c r="F32" i="13"/>
  <c r="F32" i="14"/>
  <c r="D32" i="14"/>
  <c r="C32" i="14"/>
  <c r="G32" i="14"/>
  <c r="E32" i="14"/>
  <c r="H32" i="14"/>
  <c r="B32" i="14"/>
  <c r="F33" i="13" l="1"/>
  <c r="B33" i="13"/>
  <c r="H33" i="13"/>
  <c r="G33" i="13"/>
  <c r="C33" i="13"/>
  <c r="D33" i="13"/>
  <c r="E33" i="13"/>
  <c r="B33" i="14"/>
  <c r="D33" i="14"/>
  <c r="C33" i="14"/>
  <c r="F33" i="14"/>
  <c r="E33" i="14"/>
  <c r="G33" i="14"/>
  <c r="H33" i="14"/>
  <c r="C34" i="13" l="1"/>
  <c r="H34" i="13"/>
  <c r="G34" i="13"/>
  <c r="F34" i="13"/>
  <c r="B34" i="13"/>
  <c r="D34" i="13"/>
  <c r="E34" i="13"/>
  <c r="F34" i="14"/>
  <c r="G34" i="14"/>
  <c r="B34" i="14"/>
  <c r="H34" i="14"/>
  <c r="E34" i="14"/>
  <c r="C34" i="14"/>
  <c r="D34" i="14"/>
  <c r="D35" i="13" l="1"/>
  <c r="G35" i="13"/>
  <c r="E35" i="13"/>
  <c r="C35" i="13"/>
  <c r="B35" i="13"/>
  <c r="H35" i="13"/>
  <c r="F35" i="13"/>
  <c r="D35" i="14"/>
  <c r="F35" i="14"/>
  <c r="E35" i="14"/>
  <c r="G35" i="14"/>
  <c r="C35" i="14"/>
  <c r="H35" i="14"/>
  <c r="B35" i="14"/>
  <c r="G36" i="14" l="1"/>
  <c r="B36" i="14"/>
  <c r="C36" i="14"/>
  <c r="E36" i="14"/>
  <c r="H36" i="14"/>
  <c r="D36" i="14"/>
  <c r="F36" i="14"/>
  <c r="B36" i="13"/>
  <c r="G36" i="13"/>
  <c r="E36" i="13"/>
  <c r="C36" i="13"/>
  <c r="H36" i="13"/>
  <c r="F36" i="13"/>
  <c r="D36" i="13"/>
  <c r="F37" i="14" l="1"/>
  <c r="D37" i="14"/>
  <c r="E37" i="14"/>
  <c r="B37" i="14"/>
  <c r="H37" i="14"/>
  <c r="G37" i="14"/>
  <c r="C37" i="14"/>
  <c r="B37" i="13"/>
  <c r="D37" i="13"/>
  <c r="F37" i="13"/>
  <c r="G37" i="13"/>
  <c r="H37" i="13"/>
  <c r="E37" i="13"/>
  <c r="C37" i="13"/>
  <c r="E38" i="14" l="1"/>
  <c r="C38" i="14"/>
  <c r="B38" i="14"/>
  <c r="F38" i="14"/>
  <c r="G38" i="14"/>
  <c r="D38" i="14"/>
  <c r="H38" i="14"/>
  <c r="D38" i="13"/>
  <c r="B38" i="13"/>
  <c r="H38" i="13"/>
  <c r="F38" i="13"/>
  <c r="E38" i="13"/>
  <c r="C38" i="13"/>
  <c r="G38" i="13"/>
  <c r="H39" i="14" l="1"/>
  <c r="B39" i="14"/>
  <c r="E39" i="14"/>
  <c r="D39" i="14"/>
  <c r="F39" i="14"/>
  <c r="C39" i="14"/>
  <c r="G39" i="14"/>
  <c r="C39" i="13"/>
  <c r="F39" i="13"/>
  <c r="B39" i="13"/>
  <c r="E39" i="13"/>
  <c r="G39" i="13"/>
  <c r="D39" i="13"/>
  <c r="H39" i="13"/>
  <c r="B40" i="13" l="1"/>
  <c r="E40" i="13"/>
  <c r="H40" i="13"/>
  <c r="D40" i="13"/>
  <c r="F40" i="13"/>
  <c r="C40" i="13"/>
  <c r="G40" i="13"/>
  <c r="E41" i="13" l="1"/>
  <c r="G41" i="13"/>
  <c r="H41" i="13"/>
  <c r="B41" i="13"/>
  <c r="F41" i="13"/>
  <c r="C41" i="13"/>
  <c r="D41" i="13"/>
  <c r="E42" i="13" l="1"/>
  <c r="F42" i="13"/>
  <c r="H42" i="13"/>
  <c r="C42" i="13"/>
  <c r="B42" i="13"/>
  <c r="G42" i="13"/>
  <c r="D42" i="13"/>
  <c r="D43" i="13" l="1"/>
  <c r="C43" i="13"/>
  <c r="E43" i="13"/>
  <c r="B43" i="13"/>
  <c r="F43" i="13"/>
  <c r="H43" i="13"/>
  <c r="G43" i="13"/>
  <c r="D44" i="13" l="1"/>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alcChain>
</file>

<file path=xl/sharedStrings.xml><?xml version="1.0" encoding="utf-8"?>
<sst xmlns="http://schemas.openxmlformats.org/spreadsheetml/2006/main" count="2830" uniqueCount="1020">
  <si>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</si>
  <si>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</si>
  <si>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</si>
  <si>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</si>
  <si>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</si>
  <si>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</si>
  <si>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</si>
  <si>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</si>
  <si>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</si>
  <si>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</si>
  <si>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</si>
  <si>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</si>
  <si>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</si>
  <si>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</si>
  <si>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</si>
  <si>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</si>
  <si>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</si>
  <si>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</si>
  <si>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</si>
  <si>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</si>
  <si>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</si>
  <si>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</si>
  <si>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</si>
  <si>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</si>
  <si>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</si>
  <si>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</si>
  <si>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</si>
  <si>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</si>
  <si>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</si>
  <si>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</si>
  <si>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</si>
  <si>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</si>
  <si>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</si>
  <si>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</si>
  <si>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</si>
  <si>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</si>
  <si>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</si>
  <si>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</si>
  <si>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</si>
  <si>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</si>
  <si>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</si>
  <si>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</si>
  <si>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</si>
  <si>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</si>
  <si>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</si>
  <si>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</si>
  <si>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</si>
  <si>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</si>
  <si>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</si>
  <si>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</si>
  <si>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</si>
  <si>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</si>
  <si>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</si>
  <si>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</si>
  <si>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</si>
  <si>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</si>
  <si>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</si>
  <si>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</si>
  <si>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</si>
  <si>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</si>
  <si>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</si>
  <si>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</si>
  <si>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</si>
  <si>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</si>
  <si>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</si>
  <si>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</si>
  <si>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</si>
  <si>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</si>
  <si>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</si>
  <si>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</si>
  <si>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</si>
  <si>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</si>
  <si>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</si>
  <si>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</si>
  <si>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</si>
  <si>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</si>
  <si>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</si>
  <si>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</si>
  <si>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</si>
  <si>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</si>
  <si>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</si>
  <si>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</si>
  <si>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</si>
  <si>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</si>
  <si>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</si>
  <si>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</si>
  <si>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</si>
  <si>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</si>
  <si>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</si>
  <si>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</si>
  <si>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</si>
  <si>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</si>
  <si>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</si>
  <si>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</si>
  <si>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</si>
  <si>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</si>
  <si>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</si>
  <si>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</si>
  <si>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</si>
  <si>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</si>
  <si>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</si>
  <si>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</si>
  <si>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</si>
  <si>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</si>
  <si>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</si>
  <si>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</si>
  <si>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</si>
  <si>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</si>
  <si>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</si>
  <si>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</si>
  <si>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</si>
  <si>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</si>
  <si>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</si>
  <si>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</si>
  <si>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</si>
  <si>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</si>
  <si>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</si>
  <si>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</si>
  <si>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</si>
  <si>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</si>
  <si>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</si>
  <si>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</si>
  <si>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</si>
  <si>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</si>
  <si>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</si>
  <si>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</si>
  <si>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</si>
  <si>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</si>
  <si>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</si>
  <si>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</si>
  <si>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</si>
  <si>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</si>
  <si>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</si>
  <si>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</si>
  <si>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</si>
  <si>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</si>
  <si>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</si>
  <si>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</si>
  <si>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</si>
  <si>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</si>
  <si>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</si>
  <si>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</si>
  <si>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</si>
  <si>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</si>
  <si>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</si>
  <si>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</si>
  <si>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</si>
  <si>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</si>
  <si>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</si>
  <si>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</si>
  <si>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</si>
  <si>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</si>
  <si>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</si>
  <si>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</si>
  <si>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</si>
  <si>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</si>
  <si>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</si>
  <si>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</si>
  <si>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</si>
  <si>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</si>
  <si>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</si>
  <si>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</si>
  <si>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</si>
  <si>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</si>
  <si>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</si>
  <si>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</si>
  <si>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</si>
  <si>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</si>
  <si>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</si>
  <si>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</si>
  <si>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</si>
  <si>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</si>
  <si>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</si>
  <si>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</si>
  <si>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</si>
  <si>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</si>
  <si>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</si>
  <si>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</si>
  <si>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</si>
  <si>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</si>
  <si>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</si>
  <si>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</si>
  <si>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</si>
  <si>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</si>
  <si>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</si>
  <si>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</si>
  <si>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</si>
  <si>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</si>
  <si>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</si>
  <si>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</si>
  <si>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</si>
  <si>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</si>
  <si>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</si>
  <si>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</si>
  <si>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</si>
  <si>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</si>
  <si>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</si>
  <si>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</si>
  <si>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</si>
  <si>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</si>
  <si>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</si>
  <si>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</si>
  <si>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</si>
  <si>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</si>
  <si>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</si>
  <si>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</si>
  <si>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</si>
  <si>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</si>
  <si>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</si>
  <si>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</si>
  <si>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</si>
  <si>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</si>
  <si>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</si>
  <si>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</si>
  <si>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</si>
  <si>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</si>
  <si>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</si>
  <si>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</si>
  <si>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</si>
  <si>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</si>
  <si>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</si>
  <si>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</si>
  <si>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</si>
  <si>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</si>
  <si>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</si>
  <si>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</si>
  <si>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</si>
  <si>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</si>
  <si>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</si>
  <si>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</si>
  <si>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</si>
  <si>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</si>
  <si>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</si>
  <si>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</si>
  <si>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</si>
  <si>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</si>
  <si>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</si>
  <si>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</si>
  <si>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</si>
  <si>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</si>
  <si>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</si>
  <si>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</si>
  <si>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</si>
  <si>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</si>
  <si>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</si>
  <si>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</si>
  <si>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</si>
  <si>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</si>
  <si>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</si>
  <si>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</si>
  <si>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</si>
  <si>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</si>
  <si>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</si>
  <si>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</si>
  <si>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</si>
  <si>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</si>
  <si>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</si>
  <si>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</si>
  <si>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NHH preserved charges/additional LLFCs</t>
  </si>
  <si>
    <t>HH preserved charges/additional LLFCs</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</si>
  <si>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</si>
  <si>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</si>
  <si>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</si>
  <si>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</si>
  <si>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</si>
  <si>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</si>
  <si>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</si>
  <si>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</si>
  <si>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</si>
  <si>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</si>
  <si>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</si>
  <si>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</si>
  <si>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</si>
  <si>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</si>
  <si>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</si>
  <si>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</si>
  <si>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</si>
  <si>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</si>
  <si>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</si>
  <si>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</si>
  <si>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</si>
  <si>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</si>
  <si>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</si>
  <si>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</si>
  <si>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</si>
  <si>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</si>
  <si>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</si>
  <si>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</si>
  <si>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</si>
  <si>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</si>
  <si>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</si>
  <si>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</si>
  <si>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</si>
  <si>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</si>
  <si>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</si>
  <si>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</si>
  <si>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</si>
  <si>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</si>
  <si>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</si>
  <si>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</si>
  <si>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</si>
  <si>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</si>
  <si>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</si>
  <si>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</si>
  <si>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</si>
  <si>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</si>
  <si>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</si>
  <si>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</si>
  <si>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</si>
  <si>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</si>
  <si>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</si>
  <si>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</si>
  <si>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</si>
  <si>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</si>
  <si>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</si>
  <si>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</si>
  <si>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</si>
  <si>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</si>
  <si>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</si>
  <si>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</si>
  <si>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</si>
  <si>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</si>
  <si>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</si>
  <si>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</si>
  <si>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</si>
  <si>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</si>
  <si>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</si>
  <si>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</si>
  <si>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</si>
  <si>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</si>
  <si>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</si>
  <si>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</si>
  <si>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</si>
  <si>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</si>
  <si>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</si>
  <si>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</si>
  <si>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</si>
  <si>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</si>
  <si>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</si>
  <si>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</si>
  <si>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</si>
  <si>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</si>
  <si>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</si>
  <si>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</si>
  <si>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</si>
  <si>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</si>
  <si>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</si>
  <si>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</si>
  <si>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</si>
  <si>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</si>
  <si>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</si>
  <si>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</si>
  <si>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</si>
  <si>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</si>
  <si>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</si>
  <si>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</si>
  <si>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</si>
  <si>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</si>
  <si>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</si>
  <si>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</si>
  <si>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</si>
  <si>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</si>
  <si>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</si>
  <si>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</si>
  <si>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</si>
  <si>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</si>
  <si>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</si>
  <si>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</si>
  <si>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</si>
  <si>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</si>
  <si>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</si>
  <si>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</si>
  <si>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</si>
  <si>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</si>
  <si>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</si>
  <si>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</si>
  <si>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</si>
  <si>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</si>
  <si>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</si>
  <si>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</si>
  <si>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</si>
  <si>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</si>
  <si>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</si>
  <si>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</si>
  <si>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</si>
  <si>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</si>
  <si>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615 &amp; 616</t>
  </si>
  <si>
    <t>EHV Site Specific - Generation Exempt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</si>
  <si>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</si>
  <si>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</si>
  <si>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</si>
  <si>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</si>
  <si>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</si>
  <si>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</si>
  <si>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</si>
  <si>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612 &amp; 704)</t>
  </si>
  <si>
    <t/>
  </si>
  <si>
    <t>EHV Site Specific (LLFC 614 &amp; 709)</t>
  </si>
  <si>
    <t>EHV Site Specific (LLFC 615 &amp; 616)</t>
  </si>
  <si>
    <t>EHV Site Specific (LLFC 617)</t>
  </si>
  <si>
    <t>EHV Site Specific (LLFC 618)</t>
  </si>
  <si>
    <t>EHV Site Specific - Generation Exempt (LLFC 619 &amp; 710)</t>
  </si>
  <si>
    <t>EHV Site Specific (LLFC 620)</t>
  </si>
  <si>
    <t>EHV Site Specific (LLFC 621)</t>
  </si>
  <si>
    <t>EHV Site Specific (LLFC 622 &amp; 711)</t>
  </si>
  <si>
    <t>EHV Site Specific (LLFC 624 &amp; 804)</t>
  </si>
  <si>
    <t>EHV Site Specific - Generation Exempt (LLFC 625 &amp; 748)</t>
  </si>
  <si>
    <t>EHV Site Specific - Generation Exempt (LLFC 627 &amp; 729)</t>
  </si>
  <si>
    <t>EHV Site Specific (LLFC 626)</t>
  </si>
  <si>
    <t>EHV Site Specific (LLFC 628)</t>
  </si>
  <si>
    <t>EHV Site Specific (LLFC 631)</t>
  </si>
  <si>
    <t>EHV Site Specific (LLFC 632)</t>
  </si>
  <si>
    <t>EHV Site Specific (LLFC 633)</t>
  </si>
  <si>
    <t>EHV Site Specific - Generation Exempt (LLFC 637 &amp; 728)</t>
  </si>
  <si>
    <t>EHV Site Specific (LLFC 680 &amp; 759)</t>
  </si>
  <si>
    <t>EHV Site Specific (LLFC 681 &amp; 760)</t>
  </si>
  <si>
    <t>EHV Site Specific - Generation Exempt (LLFC 544 &amp; 761)</t>
  </si>
  <si>
    <t>EHV Site Specific (LLFC 682 &amp; 762)</t>
  </si>
  <si>
    <t>EHV Site Specific (LLFC 691)</t>
  </si>
  <si>
    <t>EHV Site Specific - Generation Exempt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</si>
  <si>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</si>
  <si>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</si>
  <si>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</si>
  <si>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</si>
  <si>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</si>
  <si>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</si>
  <si>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</si>
  <si>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</si>
  <si>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</si>
  <si>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</si>
  <si>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</si>
  <si>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</si>
  <si>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</si>
  <si>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</si>
  <si>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</si>
  <si>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</si>
  <si>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</si>
  <si>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</si>
  <si>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</si>
  <si>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</si>
  <si>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</si>
  <si>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</si>
  <si>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</si>
  <si>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</si>
  <si>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</si>
  <si>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</si>
  <si>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</si>
  <si>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EHV Site Specific (LLFC 696)</t>
  </si>
  <si>
    <t>EHV Site Specific (LLFC 568)</t>
  </si>
  <si>
    <t>1592001005770
1592101005776</t>
  </si>
  <si>
    <t>1574000216135
1594001005774</t>
  </si>
  <si>
    <t>MSID_7299</t>
  </si>
  <si>
    <t>MSID_7300</t>
  </si>
  <si>
    <t>1592001055239
1592001055248</t>
  </si>
  <si>
    <t>1580000867554
1580000911799</t>
  </si>
  <si>
    <t>1580000918163
1580000918172</t>
  </si>
  <si>
    <t>1580001150566
1580001150575</t>
  </si>
  <si>
    <t>1574000303940
1574000303959</t>
  </si>
  <si>
    <t>TBC</t>
  </si>
  <si>
    <t>MSID_7331</t>
  </si>
  <si>
    <t>MSID_7333</t>
  </si>
  <si>
    <t>MSID_7353</t>
  </si>
  <si>
    <t>MSID_7354</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</si>
  <si>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</si>
  <si>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</si>
  <si>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</si>
  <si>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</si>
  <si>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</si>
  <si>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</si>
  <si>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</si>
  <si>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</si>
  <si>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</si>
  <si>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</si>
  <si>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</si>
  <si>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</si>
  <si>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</si>
  <si>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</si>
  <si>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</si>
  <si>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</si>
  <si>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</si>
  <si>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</si>
  <si>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</si>
  <si>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</si>
  <si>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</si>
  <si>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</si>
  <si>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</si>
  <si>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</si>
  <si>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</si>
  <si>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</si>
  <si>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</si>
  <si>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</si>
  <si>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</si>
  <si>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</si>
  <si>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</si>
  <si>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</si>
  <si>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</si>
  <si>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</si>
  <si>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</si>
  <si>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</si>
  <si>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</si>
  <si>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</si>
  <si>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</si>
  <si>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</si>
  <si>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</si>
  <si>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</si>
  <si>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</si>
  <si>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</si>
  <si>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</si>
  <si>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</si>
  <si>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</si>
  <si>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</si>
  <si>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</si>
  <si>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</si>
  <si>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</si>
  <si>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</si>
  <si>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</si>
  <si>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</si>
  <si>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</si>
  <si>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</si>
  <si>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</si>
  <si>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</si>
  <si>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</si>
  <si>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</si>
  <si>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</si>
  <si>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</si>
  <si>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</si>
  <si>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</si>
  <si>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</si>
  <si>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</si>
  <si>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</si>
  <si>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</si>
  <si>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</si>
  <si>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</si>
  <si>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</si>
  <si>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</si>
  <si>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</si>
  <si>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</si>
  <si>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</si>
  <si>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</si>
  <si>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</si>
  <si>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</si>
  <si>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</si>
  <si>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seamer wf</t>
  </si>
  <si>
    <t>sita north tees</t>
  </si>
  <si>
    <t>Hitachi Rail</t>
  </si>
  <si>
    <t>SNF</t>
  </si>
  <si>
    <t>acklam (3001)</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</si>
  <si>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</si>
  <si>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</si>
  <si>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</si>
  <si>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</si>
  <si>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</si>
  <si>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</si>
  <si>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</si>
  <si>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</si>
  <si>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</si>
  <si>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</si>
  <si>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</si>
  <si>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</si>
  <si>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</si>
  <si>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</si>
  <si>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haverton incinerator</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</si>
  <si>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</si>
  <si>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</si>
  <si>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</si>
  <si>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</si>
  <si>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</si>
  <si>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</si>
  <si>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</si>
  <si>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</si>
  <si>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</si>
  <si>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</si>
  <si>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</si>
  <si>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</si>
  <si>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</si>
  <si>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</si>
  <si>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</si>
  <si>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</si>
  <si>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</si>
  <si>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</si>
  <si>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</si>
  <si>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</si>
  <si>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</si>
  <si>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</si>
  <si>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</si>
  <si>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</si>
  <si>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</si>
  <si>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</si>
  <si>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</si>
  <si>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</si>
  <si>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</si>
  <si>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</si>
  <si>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</si>
  <si>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</si>
  <si>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</si>
  <si>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</si>
  <si>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</si>
  <si>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</si>
  <si>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</si>
  <si>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</si>
  <si>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</si>
  <si>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</si>
  <si>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</si>
  <si>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</si>
  <si>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</si>
  <si>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</si>
  <si>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</si>
  <si>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</si>
  <si>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</si>
  <si>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</si>
  <si>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</si>
  <si>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</si>
  <si>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</si>
  <si>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</si>
  <si>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</si>
  <si>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</si>
  <si>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seal sands (1013)</t>
  </si>
  <si>
    <t>teesport biomass</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</si>
  <si>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</si>
  <si>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</si>
  <si>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</si>
  <si>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</si>
  <si>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</si>
  <si>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</si>
  <si>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</si>
  <si>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</si>
  <si>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</si>
  <si>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</si>
  <si>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</si>
  <si>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</si>
  <si>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</si>
  <si>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</si>
  <si>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</si>
  <si>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</si>
  <si>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</si>
  <si>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</si>
  <si>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</si>
  <si>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</si>
  <si>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</si>
  <si>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</si>
  <si>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</si>
  <si>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</si>
  <si>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</si>
  <si>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</si>
  <si>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</si>
  <si>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</si>
  <si>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</si>
  <si>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</si>
  <si>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</si>
  <si>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</si>
  <si>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</si>
  <si>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</si>
  <si>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</si>
  <si>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</si>
  <si>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</si>
  <si>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</si>
  <si>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</si>
  <si>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</si>
  <si>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</si>
  <si>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</si>
  <si>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</si>
  <si>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</si>
  <si>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</si>
  <si>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</si>
  <si>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</si>
  <si>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</si>
  <si>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</si>
  <si>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</si>
  <si>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</si>
  <si>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</si>
  <si>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</si>
  <si>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</si>
  <si>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</si>
  <si>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</si>
  <si>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</si>
  <si>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</si>
  <si>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</si>
  <si>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</si>
  <si>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</si>
  <si>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</si>
  <si>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</si>
  <si>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</si>
  <si>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</si>
  <si>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</si>
  <si>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</si>
  <si>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</si>
  <si>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</si>
  <si>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</si>
  <si>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</si>
  <si>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</si>
  <si>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</si>
  <si>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</si>
  <si>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</si>
  <si>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</si>
  <si>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</si>
  <si>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</si>
  <si>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</si>
  <si>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</si>
  <si>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</si>
  <si>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</si>
  <si>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</si>
  <si>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</si>
  <si>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</si>
  <si>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</si>
  <si>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</si>
  <si>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</si>
  <si>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</si>
  <si>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</si>
  <si>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</si>
  <si>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</si>
  <si>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</si>
  <si>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</si>
  <si>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</si>
  <si>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</si>
  <si>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</si>
  <si>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</si>
  <si>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16:00 to 19:30</t>
  </si>
  <si>
    <t>08:00 to 16:00
19:30 to 22:00</t>
  </si>
  <si>
    <t>00:00 to 08:00
22:00 to 24:00</t>
  </si>
  <si>
    <t>00:00 to 24:00</t>
  </si>
  <si>
    <t>08:00 to 22:00</t>
  </si>
  <si>
    <t>998, 999</t>
  </si>
  <si>
    <t>sunderland 11kv (1049)</t>
  </si>
  <si>
    <t>temple park (1052)</t>
  </si>
  <si>
    <t>usworth (1054)</t>
  </si>
  <si>
    <t>walker (1057)</t>
  </si>
  <si>
    <t>wardley (1059)</t>
  </si>
  <si>
    <t>west southwick (1062)</t>
  </si>
  <si>
    <t>Northern Powergrid (Northeast) plc</t>
  </si>
  <si>
    <t>Domestic Aggregated</t>
  </si>
  <si>
    <t>0, 1, 2</t>
  </si>
  <si>
    <t>Domestic Aggregated (related MPAN)</t>
  </si>
  <si>
    <t>Non-Domestic Aggregated</t>
  </si>
  <si>
    <t>0, 3, 4, 5-8</t>
  </si>
  <si>
    <t>Non-Domestic Aggregated (related MPAN)</t>
  </si>
  <si>
    <t>LV Site Specific</t>
  </si>
  <si>
    <t>LV Sub Site Specific</t>
  </si>
  <si>
    <t>HV Site Specific</t>
  </si>
  <si>
    <t>LV Site Specific Storage Import</t>
  </si>
  <si>
    <t>LV Sub Site Specific Storage Import</t>
  </si>
  <si>
    <t>HV Site Specific Storage Import</t>
  </si>
  <si>
    <t>Unmetered Supplies</t>
  </si>
  <si>
    <t>0, 1, 8</t>
  </si>
  <si>
    <t>LV Generation Aggregated</t>
  </si>
  <si>
    <t>LV Sub Generation Aggregated</t>
  </si>
  <si>
    <t>LV Generation Site Specific</t>
  </si>
  <si>
    <t>794, 792</t>
  </si>
  <si>
    <t>LV Generation Site Specific no RP charge</t>
  </si>
  <si>
    <t>392, 394</t>
  </si>
  <si>
    <t>LV Sub Generation Site Specific</t>
  </si>
  <si>
    <t>793, 795</t>
  </si>
  <si>
    <t>LV Sub Generation Site Specific no RP charge</t>
  </si>
  <si>
    <t>393, 395</t>
  </si>
  <si>
    <t>HV Generation Site Specific</t>
  </si>
  <si>
    <t>796, 798</t>
  </si>
  <si>
    <t>HV Generation Site Specific no RP charge</t>
  </si>
  <si>
    <t>396, 398</t>
  </si>
  <si>
    <t>EHV Site Specific (LLFC 570 &amp; 811)</t>
  </si>
  <si>
    <t>1580001273940
1580001273950
1592001111380</t>
  </si>
  <si>
    <t>EHV Site Specific (LLFC 569 &amp; 810)</t>
  </si>
  <si>
    <t>LDNO LV: Domestic Aggregated</t>
  </si>
  <si>
    <t>151, 150, 199</t>
  </si>
  <si>
    <t>LDNO LV: Domestic Aggregated (related MPAN)</t>
  </si>
  <si>
    <t>LDNO LV: Non-Domestic Aggregated</t>
  </si>
  <si>
    <t>156, 206, 154, 153</t>
  </si>
  <si>
    <t>LDNO LV: Non-Domestic Aggregated (related MPAN)</t>
  </si>
  <si>
    <t>LDNO LV: LV Site Specific</t>
  </si>
  <si>
    <t>LDNO LV: LV Site Specific Storage Import</t>
  </si>
  <si>
    <t>LDNO LV: Unmetered Supplies</t>
  </si>
  <si>
    <t>170, 37, 38, 39, 40</t>
  </si>
  <si>
    <t>LDNO LV: LV Generation Aggregated</t>
  </si>
  <si>
    <t>0, 8</t>
  </si>
  <si>
    <t>LDNO LV: LV Generation Site Specific</t>
  </si>
  <si>
    <t>173, 174</t>
  </si>
  <si>
    <t>LDNO HV: Domestic Aggregated</t>
  </si>
  <si>
    <t>159, 158, 207</t>
  </si>
  <si>
    <t>LDNO HV: Domestic Aggregated (related MPAN)</t>
  </si>
  <si>
    <t>LDNO HV: Non-Domestic Aggregated</t>
  </si>
  <si>
    <t>164, 208, 162, 161</t>
  </si>
  <si>
    <t>LDNO HV: Non-Domestic Aggregated (related MPAN)</t>
  </si>
  <si>
    <t>LDNO HV: LV Site Specific</t>
  </si>
  <si>
    <t>LDNO HV: LV Sub Site Specific</t>
  </si>
  <si>
    <t>LDNO HV: HV Site Specific</t>
  </si>
  <si>
    <t>LDNO HV: LV Site Specific Storage Import</t>
  </si>
  <si>
    <t>LDNO HV: LV Sub Site Specific Storage Import</t>
  </si>
  <si>
    <t>LDNO HV: HV Site Specific Storage Import</t>
  </si>
  <si>
    <t>LDNO HV: Unmetered Supplies</t>
  </si>
  <si>
    <t>171, 41, 42, 43, 44</t>
  </si>
  <si>
    <t>LDNO HV: LV Generation Aggregated</t>
  </si>
  <si>
    <t>LDNO HV: LV Sub Generation Aggregated</t>
  </si>
  <si>
    <t>LDNO HV: LV Generation Site Specific</t>
  </si>
  <si>
    <t>177, 178</t>
  </si>
  <si>
    <t>LDNO HV: LV Sub Generation Site Specific</t>
  </si>
  <si>
    <t>179, 180</t>
  </si>
  <si>
    <t>LDNO HV: HV Generation Site Specific</t>
  </si>
  <si>
    <t>181, 182</t>
  </si>
  <si>
    <t>LDNO HVplus: Domestic Aggregated</t>
  </si>
  <si>
    <t>50, 51, 209</t>
  </si>
  <si>
    <t>LDNO HVplus: Domestic Aggregated (related MPAN)</t>
  </si>
  <si>
    <t>LDNO HVplus: Non-Domestic Aggregated</t>
  </si>
  <si>
    <t>53, 54, 56, 210</t>
  </si>
  <si>
    <t>LDNO HVplus: Non-Domestic Aggregated (related MPAN)</t>
  </si>
  <si>
    <t>LDNO HVplus: LV Site Specific</t>
  </si>
  <si>
    <t>LDNO HVplus: LV Sub Site Specific</t>
  </si>
  <si>
    <t>LDNO HVplus: HV Site Specific</t>
  </si>
  <si>
    <t>LDNO HVplus: LV Site Specific Storage Import</t>
  </si>
  <si>
    <t>LDNO HVplus: LV Sub Site Specific Storage Import</t>
  </si>
  <si>
    <t>LDNO HVplus: HV Site Specific Storage Import</t>
  </si>
  <si>
    <t>LDNO HVplus: Unmetered Supplies</t>
  </si>
  <si>
    <t>45, 46, 47, 48, 61</t>
  </si>
  <si>
    <t>LDNO HVplus: LV Generation Aggregated</t>
  </si>
  <si>
    <t>LDNO HVplus: LV Sub Generation Aggregated</t>
  </si>
  <si>
    <t>LDNO HVplus: LV Generation Site Specific</t>
  </si>
  <si>
    <t>64, 65</t>
  </si>
  <si>
    <t>LDNO HVplus: LV Sub Generation Site Specific</t>
  </si>
  <si>
    <t>66, 67</t>
  </si>
  <si>
    <t>LDNO HVplus: HV Generation Site Specific</t>
  </si>
  <si>
    <t>68, 69</t>
  </si>
  <si>
    <t>LDNO EHV: Domestic Aggregated</t>
  </si>
  <si>
    <t>70, 71, 211</t>
  </si>
  <si>
    <t>LDNO EHV: Domestic Aggregated (related MPAN)</t>
  </si>
  <si>
    <t>LDNO EHV: Non-Domestic Aggregated</t>
  </si>
  <si>
    <t>73, 74, 76, 212</t>
  </si>
  <si>
    <t>LDNO EHV: Non-Domestic Aggregated (related MPAN)</t>
  </si>
  <si>
    <t>LDNO EHV: LV Site Specific</t>
  </si>
  <si>
    <t>LDNO EHV: LV Sub Site Specific</t>
  </si>
  <si>
    <t>LDNO EHV: HV Site Specific</t>
  </si>
  <si>
    <t>LDNO EHV: LV Site Specific Storage Import</t>
  </si>
  <si>
    <t>LDNO EHV: LV Sub Site Specific Storage Import</t>
  </si>
  <si>
    <t>LDNO EHV: HV Site Specific Storage Import</t>
  </si>
  <si>
    <t>LDNO EHV: Unmetered Supplies</t>
  </si>
  <si>
    <t>183, 184, 185, 186, 81</t>
  </si>
  <si>
    <t>LDNO EHV: LV Generation Aggregated</t>
  </si>
  <si>
    <t>LDNO EHV: LV Sub Generation Aggregated</t>
  </si>
  <si>
    <t>LDNO EHV: LV Generation Site Specific</t>
  </si>
  <si>
    <t>84, 85</t>
  </si>
  <si>
    <t>LDNO EHV: LV Sub Generation Site Specific</t>
  </si>
  <si>
    <t>86, 87</t>
  </si>
  <si>
    <t>LDNO EHV: HV Generation Site Specific</t>
  </si>
  <si>
    <t>88, 89</t>
  </si>
  <si>
    <t>LDNO 132kV/EHV: Domestic Aggregated</t>
  </si>
  <si>
    <t>90, 91, 213</t>
  </si>
  <si>
    <t>LDNO 132kV/EHV: Domestic Aggregated (related MPAN)</t>
  </si>
  <si>
    <t>LDNO 132kV/EHV: Non-Domestic Aggregated</t>
  </si>
  <si>
    <t>93, 94, 96, 214</t>
  </si>
  <si>
    <t>LDNO 132kV/EHV: Non-Domestic Aggregated (related MPAN)</t>
  </si>
  <si>
    <t>LDNO 132kV/EHV: LV Site Specific</t>
  </si>
  <si>
    <t>LDNO 132kV/EHV: LV Sub Site Specific</t>
  </si>
  <si>
    <t>LDNO 132kV/EHV: HV Site Specific</t>
  </si>
  <si>
    <t>LDNO 132kV/EHV: LV Site Specific Storage Import</t>
  </si>
  <si>
    <t>LDNO 132kV/EHV: LV Sub Site Specific Storage Import</t>
  </si>
  <si>
    <t>LDNO 132kV/EHV: HV Site Specific Storage Import</t>
  </si>
  <si>
    <t>LDNO 132kV/EHV: Unmetered Supplies</t>
  </si>
  <si>
    <t>187, 188, 189, 190, 101</t>
  </si>
  <si>
    <t>LDNO 132kV/EHV: LV Generation Aggregated</t>
  </si>
  <si>
    <t>LDNO 132kV/EHV: LV Sub Generation Aggregated</t>
  </si>
  <si>
    <t>LDNO 132kV/EHV: LV Generation Site Specific</t>
  </si>
  <si>
    <t>104, 105</t>
  </si>
  <si>
    <t>LDNO 132kV/EHV: LV Sub Generation Site Specific</t>
  </si>
  <si>
    <t>106, 107</t>
  </si>
  <si>
    <t>LDNO 132kV/EHV: HV Generation Site Specific</t>
  </si>
  <si>
    <t>108, 109</t>
  </si>
  <si>
    <t>LDNO 132kV: Domestic Aggregated</t>
  </si>
  <si>
    <t>110, 111, 215</t>
  </si>
  <si>
    <t>LDNO 132kV: Domestic Aggregated (related MPAN)</t>
  </si>
  <si>
    <t>LDNO 132kV: Non-Domestic Aggregated</t>
  </si>
  <si>
    <t>113, 114, 116, 216</t>
  </si>
  <si>
    <t>LDNO 132kV: Non-Domestic Aggregated (related MPAN)</t>
  </si>
  <si>
    <t>LDNO 132kV: LV Site Specific</t>
  </si>
  <si>
    <t>LDNO 132kV: LV Sub Site Specific</t>
  </si>
  <si>
    <t>LDNO 132kV: HV Site Specific</t>
  </si>
  <si>
    <t>LDNO 132kV: LV Site Specific Storage Import</t>
  </si>
  <si>
    <t>LDNO 132kV: LV Sub Site Specific Storage Import</t>
  </si>
  <si>
    <t>LDNO 132kV: HV Site Specific Storage Import</t>
  </si>
  <si>
    <t>LDNO 132kV: Unmetered Supplies</t>
  </si>
  <si>
    <t>191, 192, 193, 194, 121</t>
  </si>
  <si>
    <t>LDNO 132kV: LV Generation Aggregated</t>
  </si>
  <si>
    <t>LDNO 132kV: LV Sub Generation Aggregated</t>
  </si>
  <si>
    <t>LDNO 132kV: LV Generation Site Specific</t>
  </si>
  <si>
    <t>124, 125</t>
  </si>
  <si>
    <t>LDNO 132kV: LV Sub Generation Site Specific</t>
  </si>
  <si>
    <t>126, 127</t>
  </si>
  <si>
    <t>LDNO 132kV: HV Generation Site Specific</t>
  </si>
  <si>
    <t>128, 129</t>
  </si>
  <si>
    <t>LDNO 0000: Domestic Aggregated</t>
  </si>
  <si>
    <t>130, 131, 217</t>
  </si>
  <si>
    <t>LDNO 0000: Domestic Aggregated (related MPAN)</t>
  </si>
  <si>
    <t>LDNO 0000: Non-Domestic Aggregated</t>
  </si>
  <si>
    <t>133, 134, 136, 218</t>
  </si>
  <si>
    <t>LDNO 0000: Non-Domestic Aggregated (related MPAN)</t>
  </si>
  <si>
    <t>LDNO 0000: LV Site Specific</t>
  </si>
  <si>
    <t>LDNO 0000: LV Sub Site Specific</t>
  </si>
  <si>
    <t>LDNO 0000: HV Site Specific</t>
  </si>
  <si>
    <t>LDNO 0000: LV Site Specific Storage Import</t>
  </si>
  <si>
    <t>LDNO 0000: LV Sub Site Specific Storage Import</t>
  </si>
  <si>
    <t>LDNO 0000: HV Site Specific Storage Import</t>
  </si>
  <si>
    <t>LDNO 0000: Unmetered Supplies</t>
  </si>
  <si>
    <t>195, 196, 197, 198, 141</t>
  </si>
  <si>
    <t>LDNO 0000: LV Generation Aggregated</t>
  </si>
  <si>
    <t>LDNO 0000: LV Sub Generation Aggregated</t>
  </si>
  <si>
    <t>LDNO 0000: LV Generation Site Specific</t>
  </si>
  <si>
    <t>144, 145</t>
  </si>
  <si>
    <t>LDNO 0000: LV Sub Generation Site Specific</t>
  </si>
  <si>
    <t>146, 147</t>
  </si>
  <si>
    <t>LDNO 0000: HV Generation Site Specific</t>
  </si>
  <si>
    <t>148, 149</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</si>
  <si>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</si>
  <si>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</si>
  <si>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</si>
  <si>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</si>
  <si>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</si>
  <si>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</si>
  <si>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</si>
  <si>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boscar grange farm</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</si>
  <si>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</si>
  <si>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</si>
  <si>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</si>
  <si>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</si>
  <si>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</si>
  <si>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</si>
  <si>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</si>
  <si>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</si>
  <si>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</si>
  <si>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</si>
  <si>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2021/22</t>
  </si>
  <si>
    <t>1 April 2021</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</si>
  <si>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</si>
  <si>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</si>
  <si>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</si>
  <si>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</si>
  <si>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r>
      <t>Contains the underlying [</t>
    </r>
    <r>
      <rPr>
        <sz val="11"/>
        <color theme="3"/>
        <rFont val="Arial"/>
        <family val="2"/>
      </rPr>
      <t>nodal/network group</t>
    </r>
    <r>
      <rPr>
        <sz val="11"/>
        <rFont val="Arial"/>
        <family val="2"/>
      </rPr>
      <t xml:space="preserve">] costs used to calculate the current EDCM charges. </t>
    </r>
  </si>
  <si>
    <t>New or Amended Charges for Designated EHV Properties can be found in the relevant 'Addendum' spreadsheet published on our website, as updated from time to time.</t>
  </si>
  <si>
    <t>Monday – Friday  (Apr-Oct)</t>
  </si>
  <si>
    <t>Monday – Friday  (Nov)</t>
  </si>
  <si>
    <t xml:space="preserve">Monday – Friday  (Dec – Feb) </t>
  </si>
  <si>
    <t>Monday – Friday  (Mar)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</si>
  <si>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</si>
  <si>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</si>
  <si>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</si>
  <si>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</si>
  <si>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</si>
  <si>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</si>
  <si>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</si>
  <si>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</si>
  <si>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</si>
  <si>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</si>
  <si>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</si>
  <si>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</si>
  <si>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</si>
  <si>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</si>
  <si>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</si>
  <si>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</si>
  <si>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</si>
  <si>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</si>
  <si>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</si>
  <si>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</si>
  <si>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</si>
  <si>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</si>
  <si>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</si>
  <si>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</si>
  <si>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</si>
  <si>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</si>
  <si>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</si>
  <si>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</si>
  <si>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</si>
  <si>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</si>
  <si>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</si>
  <si>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</si>
  <si>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</si>
  <si>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</si>
  <si>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</si>
  <si>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</si>
  <si>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</si>
  <si>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</si>
  <si>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</si>
  <si>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</si>
  <si>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</si>
  <si>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</si>
  <si>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</si>
  <si>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</si>
  <si>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</si>
  <si>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</si>
  <si>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</si>
  <si>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</si>
  <si>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</si>
  <si>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</si>
  <si>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</si>
  <si>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</si>
  <si>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</si>
  <si>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</si>
  <si>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</si>
  <si>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</si>
  <si>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</si>
  <si>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</si>
  <si>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</si>
  <si>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</si>
  <si>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</si>
  <si>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</si>
  <si>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</si>
  <si>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</si>
  <si>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1, 2, 9, 12, 203, 204, 205, 249, 251, 257, 278, 392, 394, 506, 507, 508, 509, 554, 555, 774, 792, 794, 998, 999, 1A, 3A, 2A, 2B, 2C, 2D, 2Z, 4A, 5A, 5B, 5C, 5D, 5Z, 8A</t>
  </si>
  <si>
    <t>10, 265, 293, 393, 395, 776, 793, 795, 6A, 6B, 6C, 6D, 6Z</t>
  </si>
  <si>
    <t>11, 301, 304, 396, 398, 796, 798, 7A, 7B, 7C, 7D, 7Z</t>
  </si>
  <si>
    <t>687, 691, 692, 693, 694, 695, 696, 697, 698, 699, 700, 777, 778, 779, 780, 781</t>
  </si>
  <si>
    <t>811, 812, 813, 814, 815, 816, 817, 818, 819, 820, 821, 822, 823, 824, 825</t>
  </si>
  <si>
    <t>568, 571, 572, 573, 574, 575, 576, 577, 578, 579</t>
  </si>
  <si>
    <t>00:30 – 07:30</t>
  </si>
  <si>
    <t>00:00 – 00:30 
07:30 – 24:00</t>
  </si>
  <si>
    <t>07:30 – 20:00</t>
  </si>
  <si>
    <t>00:00 – 00:30 
20:00 – 24:00</t>
  </si>
  <si>
    <t>16:30 – 18:30</t>
  </si>
  <si>
    <t>07:30 – 16:30 
18:30 – 20:00</t>
  </si>
  <si>
    <t>1A, 1, 2, 249</t>
  </si>
  <si>
    <t>3A, 12</t>
  </si>
  <si>
    <t>2A, 2B, 2C, 2D, 2Z, 203, 204, 257, 265, 304, 278</t>
  </si>
  <si>
    <t>4A, 205</t>
  </si>
  <si>
    <t>5A, 5B, 5C, 5D, 5Z, 251</t>
  </si>
  <si>
    <t>6A, 6B, 6C, 6D, 6Z, 293</t>
  </si>
  <si>
    <t>7A, 7B, 7C, 7D, 7Z, 301</t>
  </si>
  <si>
    <t>8A, 506, 507, 508, 509, 554 &amp; 555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</si>
</sst>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000;\(0.000\);"/>
    <numFmt numFmtId="180" formatCode="0.00;\(0.00\);"/>
    <numFmt numFmtId="181" formatCode="0;;"/>
    <numFmt numFmtId="182" formatCode="_(???,??0.000_);\(???,??0.000\);"/>
    <numFmt numFmtId="183" formatCode="_(???,??0.00_);\(???,??0.00\);"/>
    <numFmt numFmtId="184" formatCode="\ _(???,???,??0.000_);[Red]\ \(???,???,??0.000\);;@"/>
    <numFmt numFmtId="185" formatCode="0.000_ ;\-0.000\ "/>
  </numFmts>
  <fonts count="34"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b/>
      <sz val="18"/>
      <name val="Arial"/>
      <family val="2"/>
    </font>
    <font>
      <sz val="10"/>
      <color rgb="FFCCFFCC"/>
      <name val="Arial"/>
      <family val="2"/>
    </font>
    <font>
      <sz val="10"/>
      <color rgb="FF9C6500"/>
      <name val="Arial"/>
      <family val="2"/>
    </font>
    <font>
      <sz val="11"/>
      <color theme="3"/>
      <name val="Arial"/>
      <family val="2"/>
    </font>
    <font>
      <sz val="9"/>
      <name val="Trebuchet MS"/>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8" fillId="0" borderId="0"/>
    <xf numFmtId="0" fontId="1" fillId="0" borderId="0" applyNumberFormat="0" applyFill="0" applyBorder="0" applyAlignment="0" applyProtection="0">
      <alignment horizontal="left"/>
    </xf>
    <xf numFmtId="0" fontId="31" fillId="36"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cellStyleXfs>
  <cellXfs count="280">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3" fillId="2" borderId="0" xfId="4" applyFont="1" applyFill="1" applyAlignment="1" applyProtection="1">
      <alignment vertical="center"/>
    </xf>
    <xf numFmtId="0" fontId="6"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3"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5" fillId="9" borderId="1" xfId="7" applyNumberFormat="1" applyFont="1" applyFill="1" applyBorder="1" applyAlignment="1" applyProtection="1">
      <alignment horizontal="left" vertical="center" wrapText="1"/>
    </xf>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16" fillId="0" borderId="0" xfId="2" applyNumberFormat="1" applyFont="1" applyFill="1" applyBorder="1" applyAlignment="1" applyProtection="1">
      <alignment horizontal="center"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6" fillId="7" borderId="5" xfId="0" applyFont="1" applyFill="1" applyBorder="1" applyAlignment="1" applyProtection="1">
      <alignment horizontal="center" vertical="center" wrapText="1"/>
      <protection locked="0"/>
    </xf>
    <xf numFmtId="0" fontId="29" fillId="0" borderId="0" xfId="7" applyFont="1"/>
    <xf numFmtId="178" fontId="5" fillId="4" borderId="1" xfId="0" applyNumberFormat="1" applyFont="1" applyFill="1" applyBorder="1" applyAlignment="1">
      <alignment horizontal="center" vertical="center" wrapText="1"/>
    </xf>
    <xf numFmtId="179" fontId="20" fillId="3"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79" fontId="21" fillId="18" borderId="1" xfId="0" applyNumberFormat="1" applyFont="1" applyFill="1" applyBorder="1" applyAlignment="1" applyProtection="1">
      <alignment horizontal="center" vertical="center"/>
      <protection locked="0"/>
    </xf>
    <xf numFmtId="179" fontId="20" fillId="19" borderId="1" xfId="0" applyNumberFormat="1" applyFont="1" applyFill="1" applyBorder="1" applyAlignment="1" applyProtection="1">
      <alignment horizontal="center" vertical="center"/>
      <protection locked="0"/>
    </xf>
    <xf numFmtId="179" fontId="21" fillId="20" borderId="1" xfId="0" applyNumberFormat="1" applyFont="1" applyFill="1" applyBorder="1" applyAlignment="1" applyProtection="1">
      <alignment horizontal="center" vertical="center"/>
      <protection locked="0"/>
    </xf>
    <xf numFmtId="0"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181" fontId="5" fillId="9" borderId="1" xfId="7" applyNumberFormat="1" applyFont="1" applyFill="1" applyBorder="1" applyAlignment="1">
      <alignment horizontal="center" vertical="center" wrapText="1"/>
    </xf>
    <xf numFmtId="181" fontId="5" fillId="9" borderId="1" xfId="7" applyNumberFormat="1" applyFont="1" applyFill="1" applyBorder="1" applyAlignment="1" applyProtection="1">
      <alignment horizontal="center" vertical="center" wrapText="1"/>
      <protection locked="0"/>
    </xf>
    <xf numFmtId="182" fontId="3" fillId="12" borderId="1" xfId="7" applyNumberFormat="1" applyFont="1" applyFill="1" applyBorder="1" applyAlignment="1" applyProtection="1">
      <alignment horizontal="center" vertical="center"/>
      <protection locked="0"/>
    </xf>
    <xf numFmtId="183" fontId="3" fillId="12" borderId="1" xfId="7" applyNumberFormat="1" applyFont="1" applyFill="1" applyBorder="1" applyAlignment="1" applyProtection="1">
      <alignment horizontal="center" vertical="center"/>
      <protection locked="0"/>
    </xf>
    <xf numFmtId="182" fontId="3" fillId="9" borderId="1" xfId="7" applyNumberFormat="1" applyFont="1" applyFill="1" applyBorder="1" applyAlignment="1" applyProtection="1">
      <alignment horizontal="center" vertical="center"/>
      <protection locked="0"/>
    </xf>
    <xf numFmtId="183" fontId="3" fillId="9" borderId="1" xfId="7" applyNumberFormat="1" applyFont="1" applyFill="1" applyBorder="1" applyAlignment="1" applyProtection="1">
      <alignment horizontal="center" vertical="center"/>
      <protection locked="0"/>
    </xf>
    <xf numFmtId="0" fontId="30" fillId="9" borderId="1" xfId="7" applyNumberFormat="1" applyFont="1" applyFill="1" applyBorder="1" applyAlignment="1" applyProtection="1">
      <alignment horizontal="left" vertical="center" wrapText="1"/>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82" fontId="3" fillId="12" borderId="1" xfId="7" applyNumberFormat="1" applyFont="1" applyFill="1" applyBorder="1" applyAlignment="1" applyProtection="1">
      <alignment horizontal="center" vertical="center"/>
    </xf>
    <xf numFmtId="183" fontId="3" fillId="12" borderId="1" xfId="8" applyNumberFormat="1" applyFont="1" applyFill="1" applyBorder="1" applyAlignment="1" applyProtection="1">
      <alignment horizontal="center" vertical="center"/>
    </xf>
    <xf numFmtId="183" fontId="3" fillId="12" borderId="1" xfId="7" applyNumberFormat="1" applyFont="1" applyFill="1" applyBorder="1" applyAlignment="1" applyProtection="1">
      <alignment horizontal="center" vertical="center"/>
    </xf>
    <xf numFmtId="1" fontId="30" fillId="9" borderId="1" xfId="7" applyNumberFormat="1" applyFont="1" applyFill="1" applyBorder="1" applyAlignment="1" applyProtection="1">
      <alignment horizontal="left" vertical="center" wrapText="1"/>
    </xf>
    <xf numFmtId="182" fontId="3" fillId="23" borderId="1" xfId="7" applyNumberFormat="1" applyFont="1" applyFill="1" applyBorder="1" applyAlignment="1" applyProtection="1">
      <alignment horizontal="center" vertical="center"/>
    </xf>
    <xf numFmtId="183" fontId="3" fillId="23" borderId="1" xfId="8" applyNumberFormat="1" applyFont="1" applyFill="1" applyBorder="1" applyAlignment="1" applyProtection="1">
      <alignment horizontal="center" vertical="center"/>
    </xf>
    <xf numFmtId="183" fontId="3" fillId="23" borderId="1" xfId="7" applyNumberFormat="1" applyFont="1" applyFill="1" applyBorder="1" applyAlignment="1" applyProtection="1">
      <alignment horizontal="center" vertical="center"/>
    </xf>
    <xf numFmtId="0" fontId="20" fillId="8" borderId="1" xfId="0" applyNumberFormat="1" applyFont="1" applyFill="1" applyBorder="1" applyAlignment="1" applyProtection="1">
      <alignment horizontal="center" vertical="center" wrapText="1"/>
      <protection locked="0"/>
    </xf>
    <xf numFmtId="0" fontId="6" fillId="17" borderId="0" xfId="0" applyFont="1" applyFill="1" applyBorder="1" applyAlignment="1">
      <alignment vertical="top" wrapText="1"/>
    </xf>
    <xf numFmtId="0" fontId="5" fillId="17" borderId="0" xfId="0" applyFont="1" applyFill="1" applyBorder="1" applyAlignment="1">
      <alignment wrapText="1"/>
    </xf>
    <xf numFmtId="184" fontId="0" fillId="2" borderId="1" xfId="0" applyNumberFormat="1" applyFill="1" applyBorder="1" applyAlignment="1">
      <alignment horizontal="center" vertical="center"/>
    </xf>
    <xf numFmtId="0" fontId="12" fillId="17" borderId="0" xfId="4" applyFont="1" applyFill="1" applyBorder="1" applyAlignment="1" applyProtection="1">
      <alignment vertical="center"/>
    </xf>
    <xf numFmtId="0" fontId="20" fillId="0" borderId="5" xfId="0" applyFont="1" applyBorder="1" applyAlignment="1">
      <alignment vertical="center" wrapText="1"/>
    </xf>
    <xf numFmtId="0" fontId="14" fillId="0" borderId="5" xfId="0"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2" fillId="0" borderId="0" xfId="4" applyFill="1" applyAlignment="1" applyProtection="1">
      <alignment horizontal="left" vertical="center"/>
    </xf>
    <xf numFmtId="164" fontId="20" fillId="10"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pplyProtection="1">
      <alignment horizontal="center" vertical="center"/>
    </xf>
    <xf numFmtId="173" fontId="20" fillId="9" borderId="1" xfId="0" applyNumberFormat="1" applyFont="1" applyFill="1" applyBorder="1" applyAlignment="1" applyProtection="1">
      <alignment horizontal="center" vertical="center"/>
      <protection locked="0"/>
    </xf>
    <xf numFmtId="185" fontId="21" fillId="21" borderId="1" xfId="0" applyNumberFormat="1" applyFont="1" applyFill="1" applyBorder="1" applyAlignment="1" applyProtection="1">
      <alignment horizontal="center" vertical="center"/>
      <protection locked="0"/>
    </xf>
    <xf numFmtId="185" fontId="20" fillId="22" borderId="1" xfId="0" applyNumberFormat="1" applyFont="1" applyFill="1" applyBorder="1" applyAlignment="1" applyProtection="1">
      <alignment horizontal="center" vertical="center"/>
      <protection locked="0"/>
    </xf>
    <xf numFmtId="185" fontId="21" fillId="20" borderId="1" xfId="0" applyNumberFormat="1" applyFont="1" applyFill="1" applyBorder="1" applyAlignment="1" applyProtection="1">
      <alignment horizontal="center" vertical="center"/>
      <protection locked="0"/>
    </xf>
    <xf numFmtId="0" fontId="30" fillId="9" borderId="1" xfId="0" quotePrefix="1" applyNumberFormat="1" applyFont="1" applyFill="1" applyBorder="1" applyAlignment="1" applyProtection="1">
      <alignment horizontal="left" vertical="center" wrapText="1"/>
      <protection locked="0"/>
    </xf>
    <xf numFmtId="0" fontId="30" fillId="9" borderId="1" xfId="0" applyNumberFormat="1" applyFont="1" applyFill="1" applyBorder="1" applyAlignment="1" applyProtection="1">
      <alignment horizontal="left" vertical="center" wrapText="1"/>
      <protection locked="0"/>
    </xf>
    <xf numFmtId="0" fontId="6" fillId="11" borderId="1" xfId="0" applyFont="1" applyFill="1" applyBorder="1" applyAlignment="1" applyProtection="1">
      <alignment vertical="center" wrapText="1"/>
    </xf>
    <xf numFmtId="2" fontId="20" fillId="10" borderId="1" xfId="0" applyNumberFormat="1" applyFont="1" applyFill="1" applyBorder="1" applyAlignment="1" applyProtection="1">
      <alignment horizontal="center" vertical="center"/>
    </xf>
    <xf numFmtId="0" fontId="5" fillId="2" borderId="0" xfId="7" quotePrefix="1" applyFont="1" applyFill="1" applyBorder="1" applyAlignment="1">
      <alignment horizontal="center" vertical="center" wrapText="1"/>
    </xf>
    <xf numFmtId="0" fontId="5" fillId="2" borderId="0" xfId="7" applyFill="1" applyAlignment="1">
      <alignment vertical="center"/>
    </xf>
    <xf numFmtId="0" fontId="5" fillId="17" borderId="0" xfId="7" applyFill="1" applyBorder="1" applyAlignment="1">
      <alignment vertical="center"/>
    </xf>
    <xf numFmtId="0" fontId="6" fillId="7" borderId="1" xfId="7" applyFont="1" applyFill="1" applyBorder="1" applyAlignment="1" applyProtection="1">
      <alignment vertical="center" wrapText="1"/>
      <protection locked="0"/>
    </xf>
    <xf numFmtId="0" fontId="20" fillId="8" borderId="1" xfId="7" applyNumberFormat="1" applyFont="1" applyFill="1" applyBorder="1" applyAlignment="1" applyProtection="1">
      <alignment horizontal="center" vertical="center" wrapText="1"/>
      <protection locked="0"/>
    </xf>
    <xf numFmtId="0" fontId="20" fillId="17" borderId="1" xfId="7" applyNumberFormat="1" applyFont="1" applyFill="1" applyBorder="1" applyAlignment="1" applyProtection="1">
      <alignment horizontal="center" vertical="center" wrapText="1"/>
      <protection locked="0"/>
    </xf>
    <xf numFmtId="164" fontId="20" fillId="9" borderId="1" xfId="7" applyNumberFormat="1" applyFont="1" applyFill="1" applyBorder="1" applyAlignment="1" applyProtection="1">
      <alignment horizontal="center" vertical="center"/>
      <protection locked="0"/>
    </xf>
    <xf numFmtId="180" fontId="20" fillId="3" borderId="1" xfId="7" applyNumberFormat="1" applyFont="1" applyFill="1" applyBorder="1" applyAlignment="1" applyProtection="1">
      <alignment horizontal="center" vertical="center"/>
      <protection locked="0"/>
    </xf>
    <xf numFmtId="0" fontId="6" fillId="11" borderId="1" xfId="7" applyFont="1" applyFill="1" applyBorder="1" applyAlignment="1" applyProtection="1">
      <alignment vertical="center" wrapText="1"/>
    </xf>
    <xf numFmtId="0" fontId="6" fillId="7" borderId="1" xfId="7" applyFont="1" applyFill="1" applyBorder="1" applyAlignment="1" applyProtection="1">
      <alignment vertical="center" wrapText="1"/>
    </xf>
    <xf numFmtId="0" fontId="5" fillId="2" borderId="0" xfId="7" applyFill="1" applyAlignment="1">
      <alignment horizontal="center" vertical="center"/>
    </xf>
    <xf numFmtId="172" fontId="5" fillId="30" borderId="0" xfId="7" applyNumberFormat="1" applyFill="1" applyAlignment="1">
      <alignment horizontal="left"/>
    </xf>
    <xf numFmtId="0" fontId="5" fillId="30" borderId="0" xfId="7" applyFill="1" applyAlignment="1">
      <alignment horizontal="left" vertical="center"/>
    </xf>
    <xf numFmtId="0" fontId="5" fillId="0" borderId="0" xfId="7" applyProtection="1"/>
    <xf numFmtId="0" fontId="5" fillId="0" borderId="0" xfId="7" applyFill="1" applyBorder="1" applyProtection="1"/>
    <xf numFmtId="0" fontId="5" fillId="2" borderId="0" xfId="7" applyFill="1" applyAlignment="1" applyProtection="1">
      <alignment vertical="center"/>
    </xf>
    <xf numFmtId="0" fontId="5" fillId="0" borderId="0" xfId="7" applyFill="1" applyAlignment="1" applyProtection="1">
      <alignment vertical="center"/>
    </xf>
    <xf numFmtId="0" fontId="5" fillId="0" borderId="0" xfId="7" applyAlignment="1" applyProtection="1">
      <alignment wrapText="1"/>
    </xf>
    <xf numFmtId="0" fontId="6" fillId="7" borderId="5" xfId="7" applyFont="1" applyFill="1" applyBorder="1" applyAlignment="1" applyProtection="1">
      <alignment horizontal="left" vertical="center" wrapText="1"/>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0" fontId="6" fillId="7" borderId="1" xfId="7" applyFont="1" applyFill="1" applyBorder="1" applyAlignment="1" applyProtection="1">
      <alignment horizontal="left" vertical="center" wrapText="1"/>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5" fillId="7" borderId="1" xfId="7" applyFont="1" applyFill="1" applyBorder="1" applyAlignment="1" applyProtection="1">
      <alignment horizontal="center" vertical="center" wrapText="1"/>
    </xf>
    <xf numFmtId="0" fontId="12" fillId="0" borderId="0" xfId="4" applyAlignment="1" applyProtection="1">
      <alignment horizontal="left" vertical="top" wrapText="1"/>
    </xf>
    <xf numFmtId="0" fontId="12" fillId="17" borderId="0" xfId="4" applyFont="1" applyFill="1" applyAlignment="1" applyProtection="1">
      <alignment vertical="center"/>
    </xf>
    <xf numFmtId="0" fontId="5" fillId="17" borderId="0" xfId="7" applyFill="1" applyAlignment="1">
      <alignment horizontal="center" vertical="center"/>
    </xf>
    <xf numFmtId="0" fontId="5" fillId="17" borderId="0" xfId="7" applyFill="1" applyAlignment="1">
      <alignment vertical="center"/>
    </xf>
    <xf numFmtId="166" fontId="5" fillId="17" borderId="0" xfId="7" applyNumberFormat="1" applyFill="1" applyAlignment="1">
      <alignment horizontal="center" vertical="center"/>
    </xf>
    <xf numFmtId="0" fontId="5" fillId="17" borderId="0" xfId="7" applyFill="1"/>
    <xf numFmtId="0" fontId="5" fillId="0" borderId="1" xfId="7" quotePrefix="1" applyFont="1" applyBorder="1" applyAlignment="1">
      <alignment horizontal="left" vertical="top" wrapText="1"/>
    </xf>
    <xf numFmtId="49" fontId="14" fillId="8" borderId="1" xfId="7" applyNumberFormat="1" applyFont="1" applyFill="1" applyBorder="1" applyAlignment="1" applyProtection="1">
      <alignment horizontal="center" vertical="center" wrapText="1"/>
      <protection locked="0"/>
    </xf>
    <xf numFmtId="0" fontId="14" fillId="4" borderId="1" xfId="7" applyFont="1" applyFill="1" applyBorder="1" applyAlignment="1" applyProtection="1">
      <alignment horizontal="center" vertical="center" wrapText="1"/>
      <protection locked="0"/>
    </xf>
    <xf numFmtId="167" fontId="5" fillId="9" borderId="1" xfId="7" applyNumberFormat="1" applyFill="1" applyBorder="1" applyAlignment="1" applyProtection="1">
      <alignment horizontal="center" vertical="center"/>
      <protection locked="0"/>
    </xf>
    <xf numFmtId="168" fontId="5" fillId="10" borderId="1" xfId="7" applyNumberFormat="1" applyFill="1" applyBorder="1" applyAlignment="1" applyProtection="1">
      <alignment horizontal="center" vertical="center"/>
      <protection locked="0"/>
    </xf>
    <xf numFmtId="169" fontId="5" fillId="3" borderId="1" xfId="7" applyNumberFormat="1" applyFont="1" applyFill="1" applyBorder="1" applyAlignment="1" applyProtection="1">
      <alignment horizontal="center" vertical="center"/>
      <protection locked="0"/>
    </xf>
    <xf numFmtId="0" fontId="33" fillId="17" borderId="0" xfId="7" applyFont="1" applyFill="1"/>
    <xf numFmtId="166" fontId="5" fillId="2" borderId="0" xfId="7" applyNumberFormat="1" applyFill="1" applyAlignment="1">
      <alignment horizontal="center" vertical="center"/>
    </xf>
    <xf numFmtId="0" fontId="5" fillId="2" borderId="0" xfId="7" applyFill="1"/>
    <xf numFmtId="49" fontId="5" fillId="9" borderId="1" xfId="7" quotePrefix="1" applyNumberFormat="1" applyFont="1" applyFill="1" applyBorder="1" applyAlignment="1" applyProtection="1">
      <alignment horizontal="left" vertical="center" wrapText="1"/>
      <protection locked="0"/>
    </xf>
    <xf numFmtId="49" fontId="5" fillId="9" borderId="1" xfId="7" applyNumberFormat="1" applyFont="1" applyFill="1" applyBorder="1" applyAlignment="1" applyProtection="1">
      <alignment horizontal="left" vertical="center" wrapText="1"/>
      <protection locked="0"/>
    </xf>
    <xf numFmtId="49" fontId="5" fillId="9" borderId="1" xfId="7" applyNumberFormat="1" applyFill="1" applyBorder="1" applyAlignment="1" applyProtection="1">
      <alignment horizontal="left" vertical="center" wrapText="1"/>
      <protection locked="0"/>
    </xf>
    <xf numFmtId="170" fontId="17" fillId="12" borderId="1" xfId="7" applyNumberFormat="1" applyFont="1" applyFill="1" applyBorder="1" applyAlignment="1" applyProtection="1">
      <alignment horizontal="center" vertical="center"/>
      <protection locked="0"/>
    </xf>
    <xf numFmtId="171" fontId="17" fillId="12" borderId="1" xfId="7" applyNumberFormat="1" applyFont="1" applyFill="1" applyBorder="1" applyAlignment="1" applyProtection="1">
      <alignment horizontal="center" vertical="center"/>
      <protection locked="0"/>
    </xf>
    <xf numFmtId="170" fontId="17" fillId="9" borderId="1" xfId="7" applyNumberFormat="1" applyFont="1" applyFill="1" applyBorder="1" applyAlignment="1" applyProtection="1">
      <alignment horizontal="center" vertical="center"/>
      <protection locked="0"/>
    </xf>
    <xf numFmtId="171" fontId="17" fillId="9" borderId="1" xfId="7" applyNumberFormat="1" applyFont="1" applyFill="1" applyBorder="1" applyAlignment="1" applyProtection="1">
      <alignment horizontal="center" vertical="center"/>
      <protection locked="0"/>
    </xf>
    <xf numFmtId="0" fontId="6" fillId="13" borderId="1" xfId="7" quotePrefix="1" applyFont="1" applyFill="1" applyBorder="1" applyAlignment="1">
      <alignment horizontal="center" vertical="center" wrapText="1"/>
    </xf>
    <xf numFmtId="0" fontId="6" fillId="16" borderId="1" xfId="7" quotePrefix="1" applyFont="1" applyFill="1" applyBorder="1" applyAlignment="1">
      <alignment horizontal="center" vertical="center" wrapText="1"/>
    </xf>
    <xf numFmtId="49" fontId="5" fillId="9" borderId="1" xfId="7" applyNumberFormat="1" applyFont="1" applyFill="1" applyBorder="1" applyAlignment="1" applyProtection="1">
      <alignment horizontal="left" vertical="top" wrapText="1"/>
      <protection locked="0"/>
    </xf>
    <xf numFmtId="49" fontId="5" fillId="9" borderId="1" xfId="7" applyNumberFormat="1" applyFill="1" applyBorder="1" applyAlignment="1" applyProtection="1">
      <alignment horizontal="left" vertical="top" wrapText="1"/>
      <protection locked="0"/>
    </xf>
    <xf numFmtId="49" fontId="5" fillId="14" borderId="1" xfId="7" applyNumberFormat="1" applyFill="1" applyBorder="1" applyAlignment="1" applyProtection="1">
      <alignment horizontal="left" vertical="top" wrapText="1"/>
      <protection locked="0"/>
    </xf>
    <xf numFmtId="170" fontId="17" fillId="14" borderId="1" xfId="7" applyNumberFormat="1" applyFont="1" applyFill="1" applyBorder="1" applyAlignment="1" applyProtection="1">
      <alignment horizontal="center" vertical="center"/>
      <protection locked="0"/>
    </xf>
    <xf numFmtId="171" fontId="17" fillId="14" borderId="1" xfId="7" applyNumberFormat="1" applyFont="1" applyFill="1" applyBorder="1" applyAlignment="1" applyProtection="1">
      <alignment horizontal="center" vertical="center"/>
      <protection locked="0"/>
    </xf>
    <xf numFmtId="171" fontId="17" fillId="15" borderId="1" xfId="7" applyNumberFormat="1" applyFont="1" applyFill="1" applyBorder="1" applyAlignment="1" applyProtection="1">
      <alignment horizontal="center" vertical="center"/>
      <protection locked="0"/>
    </xf>
    <xf numFmtId="0" fontId="33" fillId="2" borderId="0" xfId="7" applyFont="1" applyFill="1" applyAlignment="1">
      <alignment vertical="center"/>
    </xf>
    <xf numFmtId="0" fontId="6" fillId="0" borderId="1" xfId="0" applyFont="1" applyBorder="1" applyAlignment="1">
      <alignment horizontal="left" vertical="center" wrapText="1"/>
    </xf>
    <xf numFmtId="169" fontId="14" fillId="4" borderId="1" xfId="0" applyNumberFormat="1" applyFont="1" applyFill="1" applyBorder="1" applyAlignment="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6" fillId="0" borderId="1" xfId="0" applyFont="1" applyBorder="1" applyAlignment="1">
      <alignment vertical="center" wrapText="1"/>
    </xf>
    <xf numFmtId="0" fontId="5" fillId="2" borderId="7" xfId="7" quotePrefix="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3" fontId="20" fillId="19" borderId="2" xfId="0" applyNumberFormat="1" applyFont="1" applyFill="1" applyBorder="1" applyAlignment="1" applyProtection="1">
      <alignment horizontal="center" vertical="center"/>
      <protection locked="0"/>
    </xf>
    <xf numFmtId="173"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178" fontId="5" fillId="4" borderId="2" xfId="0" applyNumberFormat="1" applyFont="1" applyFill="1" applyBorder="1" applyAlignment="1">
      <alignment horizontal="center" vertical="center" wrapText="1"/>
    </xf>
    <xf numFmtId="178" fontId="5" fillId="4" borderId="4" xfId="0" applyNumberFormat="1" applyFont="1" applyFill="1" applyBorder="1" applyAlignment="1">
      <alignment horizontal="center" vertical="center" wrapText="1"/>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6" fillId="7" borderId="2" xfId="7" applyFont="1" applyFill="1" applyBorder="1" applyAlignment="1">
      <alignment horizontal="center" vertical="center" wrapText="1"/>
    </xf>
    <xf numFmtId="0" fontId="6" fillId="7" borderId="3" xfId="7" applyFont="1" applyFill="1" applyBorder="1" applyAlignment="1">
      <alignment horizontal="center" vertical="center" wrapText="1"/>
    </xf>
    <xf numFmtId="0" fontId="6" fillId="7" borderId="4" xfId="7" applyFont="1" applyFill="1" applyBorder="1" applyAlignment="1">
      <alignment horizontal="center" vertical="center" wrapText="1"/>
    </xf>
    <xf numFmtId="0" fontId="8" fillId="0" borderId="5" xfId="7" applyFont="1" applyBorder="1" applyAlignment="1">
      <alignment vertical="top" wrapText="1"/>
    </xf>
    <xf numFmtId="0" fontId="8" fillId="0" borderId="12" xfId="7" applyFont="1" applyBorder="1" applyAlignment="1">
      <alignment vertical="top" wrapText="1"/>
    </xf>
    <xf numFmtId="0" fontId="8" fillId="0" borderId="13" xfId="7" applyFont="1" applyBorder="1" applyAlignment="1">
      <alignment vertical="top" wrapText="1"/>
    </xf>
    <xf numFmtId="0" fontId="4" fillId="0" borderId="2" xfId="7" applyFont="1" applyBorder="1" applyAlignment="1">
      <alignment wrapText="1"/>
    </xf>
    <xf numFmtId="0" fontId="4" fillId="0" borderId="3" xfId="7" applyFont="1" applyBorder="1" applyAlignment="1">
      <alignment wrapText="1"/>
    </xf>
    <xf numFmtId="0" fontId="5" fillId="0" borderId="3" xfId="7" applyBorder="1" applyAlignment="1"/>
    <xf numFmtId="0" fontId="5" fillId="0" borderId="4" xfId="7" applyBorder="1" applyAlignment="1"/>
    <xf numFmtId="0" fontId="5" fillId="0" borderId="12" xfId="7" applyBorder="1" applyAlignment="1">
      <alignment vertical="top" wrapText="1"/>
    </xf>
    <xf numFmtId="0" fontId="5" fillId="0" borderId="13" xfId="7" applyBorder="1" applyAlignment="1">
      <alignment vertical="top" wrapText="1"/>
    </xf>
    <xf numFmtId="0" fontId="8" fillId="0" borderId="2" xfId="7" applyFont="1" applyBorder="1" applyAlignment="1">
      <alignment wrapText="1"/>
    </xf>
    <xf numFmtId="0" fontId="8" fillId="0" borderId="3" xfId="7" applyFont="1" applyBorder="1" applyAlignment="1">
      <alignment wrapText="1"/>
    </xf>
    <xf numFmtId="0" fontId="6" fillId="0" borderId="3" xfId="7" applyFont="1" applyBorder="1" applyAlignment="1"/>
    <xf numFmtId="0" fontId="6" fillId="0" borderId="4" xfId="7" applyFont="1" applyBorder="1" applyAlignment="1"/>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33" fillId="17" borderId="0" xfId="7" applyFont="1" applyFill="1" applyAlignment="1">
      <alignment horizontal="left" wrapText="1"/>
    </xf>
    <xf numFmtId="0" fontId="31" fillId="17" borderId="0" xfId="15" quotePrefix="1" applyFill="1" applyBorder="1" applyAlignment="1">
      <alignment horizontal="left" vertical="top" wrapText="1"/>
    </xf>
    <xf numFmtId="0" fontId="5" fillId="0" borderId="0" xfId="7" quotePrefix="1" applyFont="1" applyAlignment="1" applyProtection="1">
      <alignment horizontal="left"/>
    </xf>
    <xf numFmtId="0" fontId="6" fillId="7" borderId="2" xfId="7" applyFont="1" applyFill="1" applyBorder="1" applyAlignment="1" applyProtection="1">
      <alignment horizontal="left" vertical="center" wrapText="1"/>
    </xf>
    <xf numFmtId="0" fontId="6" fillId="7" borderId="3" xfId="7" applyFont="1" applyFill="1" applyBorder="1" applyAlignment="1" applyProtection="1">
      <alignment horizontal="left" vertical="center" wrapText="1"/>
    </xf>
    <xf numFmtId="0" fontId="6" fillId="7" borderId="4" xfId="7" applyFont="1" applyFill="1" applyBorder="1" applyAlignment="1" applyProtection="1">
      <alignment horizontal="left" vertical="center" wrapText="1"/>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7" quotePrefix="1" applyFont="1" applyAlignment="1" applyProtection="1">
      <alignment horizontal="left" vertical="top" wrapText="1"/>
    </xf>
  </cellXfs>
  <cellStyles count="18">
    <cellStyle name="40% - Accent1 2" xfId="16"/>
    <cellStyle name="40% - Accent4 2" xfId="17"/>
    <cellStyle name="60% - Accent2" xfId="10" builtinId="36"/>
    <cellStyle name="Accent1" xfId="9" builtinId="29"/>
    <cellStyle name="Accent4" xfId="11" builtinId="41"/>
    <cellStyle name="Accent6" xfId="12" builtinId="49"/>
    <cellStyle name="Comma 2" xfId="8"/>
    <cellStyle name="Heading 2" xfId="5" builtinId="17"/>
    <cellStyle name="Heading 3" xfId="6" builtinId="18"/>
    <cellStyle name="Heading 4" xfId="2" builtinId="19"/>
    <cellStyle name="Hyperlink" xfId="4" builtinId="8"/>
    <cellStyle name="Input" xfId="3" builtinId="20"/>
    <cellStyle name="Neutral 2" xfId="15"/>
    <cellStyle name="Normal" xfId="0" builtinId="0"/>
    <cellStyle name="Normal 2" xfId="7"/>
    <cellStyle name="Normal 3" xfId="13"/>
    <cellStyle name="Normal_Sheet1" xfId="1"/>
    <cellStyle name="Text_CEPATNEI" xfId="14"/>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B4" sqref="B4:E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6"/>
      <c r="B1" s="16"/>
      <c r="C1" s="16"/>
      <c r="D1" s="16"/>
      <c r="E1" s="16"/>
    </row>
    <row r="2" spans="1:8" ht="16.5" x14ac:dyDescent="0.2">
      <c r="A2" s="102" t="s">
        <v>367</v>
      </c>
      <c r="B2" s="43"/>
      <c r="C2" s="43"/>
      <c r="D2" s="43"/>
      <c r="E2" s="43"/>
    </row>
    <row r="3" spans="1:8" ht="15" x14ac:dyDescent="0.2">
      <c r="A3" s="47"/>
      <c r="B3" s="97" t="s">
        <v>368</v>
      </c>
      <c r="C3" s="96" t="s">
        <v>369</v>
      </c>
      <c r="D3" s="96" t="s">
        <v>22</v>
      </c>
      <c r="E3" s="96" t="s">
        <v>21</v>
      </c>
    </row>
    <row r="4" spans="1:8" ht="15" x14ac:dyDescent="0.2">
      <c r="A4" s="44" t="s">
        <v>367</v>
      </c>
      <c r="B4" s="20" t="s">
        <v>728</v>
      </c>
      <c r="C4" s="20" t="s">
        <v>924</v>
      </c>
      <c r="D4" s="20" t="s">
        <v>925</v>
      </c>
      <c r="E4" s="20" t="s">
        <v>366</v>
      </c>
    </row>
    <row r="5" spans="1:8" x14ac:dyDescent="0.2">
      <c r="A5" s="43"/>
      <c r="B5" s="43"/>
      <c r="C5" s="43"/>
      <c r="D5" s="43"/>
      <c r="E5" s="43"/>
    </row>
    <row r="6" spans="1:8" ht="16.5" x14ac:dyDescent="0.2">
      <c r="A6" s="46" t="s">
        <v>16</v>
      </c>
      <c r="B6" s="43"/>
      <c r="C6" s="43"/>
      <c r="D6" s="43"/>
      <c r="E6" s="43"/>
    </row>
    <row r="7" spans="1:8" ht="15" x14ac:dyDescent="0.2">
      <c r="A7" s="48" t="s">
        <v>17</v>
      </c>
      <c r="B7" s="214" t="s">
        <v>18</v>
      </c>
      <c r="C7" s="214"/>
      <c r="D7" s="214"/>
      <c r="E7" s="214"/>
    </row>
    <row r="8" spans="1:8" ht="30" customHeight="1" x14ac:dyDescent="0.2">
      <c r="A8" s="52" t="s">
        <v>926</v>
      </c>
      <c r="B8" s="213" t="s">
        <v>927</v>
      </c>
      <c r="C8" s="213"/>
      <c r="D8" s="213"/>
      <c r="E8" s="213"/>
    </row>
    <row r="9" spans="1:8" ht="30" customHeight="1" x14ac:dyDescent="0.2">
      <c r="A9" s="52" t="s">
        <v>266</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13"/>
      <c r="D9" s="213"/>
      <c r="E9" s="213"/>
    </row>
    <row r="10" spans="1:8" ht="30" customHeight="1" x14ac:dyDescent="0.2">
      <c r="A10" s="52" t="s">
        <v>267</v>
      </c>
      <c r="B10" s="213" t="s">
        <v>20</v>
      </c>
      <c r="C10" s="213"/>
      <c r="D10" s="213"/>
      <c r="E10" s="213"/>
    </row>
    <row r="11" spans="1:8" ht="61.5" customHeight="1" x14ac:dyDescent="0.2">
      <c r="A11" s="52" t="s">
        <v>268</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6"/>
      <c r="G11" s="216"/>
      <c r="H11" s="216"/>
    </row>
    <row r="12" spans="1:8" ht="86.25" customHeight="1" x14ac:dyDescent="0.2">
      <c r="A12" s="52" t="s">
        <v>29</v>
      </c>
      <c r="B12" s="219" t="s">
        <v>381</v>
      </c>
      <c r="C12" s="219"/>
      <c r="D12" s="219"/>
      <c r="E12" s="219"/>
    </row>
    <row r="13" spans="1:8" ht="46.5" customHeight="1" x14ac:dyDescent="0.2">
      <c r="A13" s="52" t="s">
        <v>382</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13"/>
      <c r="D13" s="213"/>
      <c r="E13" s="213"/>
    </row>
    <row r="14" spans="1:8" ht="29.25" customHeight="1" x14ac:dyDescent="0.2">
      <c r="A14" s="180" t="s">
        <v>928</v>
      </c>
      <c r="B14" s="213" t="s">
        <v>929</v>
      </c>
      <c r="C14" s="213"/>
      <c r="D14" s="213"/>
      <c r="E14" s="213"/>
    </row>
    <row r="15" spans="1:8" ht="30" customHeight="1" x14ac:dyDescent="0.2">
      <c r="A15" s="52" t="s">
        <v>256</v>
      </c>
      <c r="B15" s="213" t="s">
        <v>930</v>
      </c>
      <c r="C15" s="213"/>
      <c r="D15" s="213"/>
      <c r="E15" s="213"/>
    </row>
    <row r="16" spans="1:8" ht="30" customHeight="1" x14ac:dyDescent="0.2">
      <c r="A16" s="52" t="s">
        <v>315</v>
      </c>
      <c r="B16" s="213" t="s">
        <v>314</v>
      </c>
      <c r="C16" s="213"/>
      <c r="D16" s="213"/>
      <c r="E16" s="213"/>
    </row>
    <row r="17" spans="1:5" x14ac:dyDescent="0.2">
      <c r="A17" s="43"/>
      <c r="B17" s="43"/>
      <c r="C17" s="43"/>
      <c r="D17" s="43"/>
      <c r="E17" s="43"/>
    </row>
    <row r="18" spans="1:5" ht="15" x14ac:dyDescent="0.2">
      <c r="A18" s="49" t="s">
        <v>27</v>
      </c>
      <c r="B18" s="43"/>
      <c r="C18" s="43"/>
      <c r="D18" s="43"/>
      <c r="E18" s="43"/>
    </row>
    <row r="19" spans="1:5" ht="15" x14ac:dyDescent="0.2">
      <c r="A19" s="48"/>
      <c r="B19" s="220"/>
      <c r="C19" s="220"/>
      <c r="D19" s="220"/>
      <c r="E19" s="220"/>
    </row>
    <row r="20" spans="1:5" ht="32.25" customHeight="1" x14ac:dyDescent="0.2">
      <c r="A20" s="217" t="s">
        <v>298</v>
      </c>
      <c r="B20" s="218"/>
      <c r="C20" s="218"/>
      <c r="D20" s="218"/>
      <c r="E20" s="218"/>
    </row>
    <row r="21" spans="1:5" x14ac:dyDescent="0.2">
      <c r="A21" s="43"/>
      <c r="B21" s="43"/>
      <c r="C21" s="43"/>
      <c r="D21" s="43"/>
      <c r="E21" s="43"/>
    </row>
    <row r="22" spans="1:5" ht="15" x14ac:dyDescent="0.2">
      <c r="A22" s="50" t="s">
        <v>28</v>
      </c>
      <c r="B22" s="43"/>
      <c r="C22" s="43"/>
      <c r="D22" s="43"/>
      <c r="E22" s="43"/>
    </row>
    <row r="23" spans="1:5" ht="15" x14ac:dyDescent="0.2">
      <c r="A23" s="45"/>
      <c r="B23" s="220"/>
      <c r="C23" s="220"/>
      <c r="D23" s="220"/>
      <c r="E23" s="220"/>
    </row>
    <row r="24" spans="1:5" ht="28.5" customHeight="1" x14ac:dyDescent="0.2">
      <c r="A24" s="217" t="s">
        <v>269</v>
      </c>
      <c r="B24" s="218"/>
      <c r="C24" s="218"/>
      <c r="D24" s="218"/>
      <c r="E24" s="218"/>
    </row>
    <row r="25" spans="1:5" ht="28.5" customHeight="1" x14ac:dyDescent="0.2">
      <c r="A25" s="215" t="s">
        <v>365</v>
      </c>
      <c r="B25" s="215"/>
      <c r="C25" s="215"/>
      <c r="D25" s="215"/>
      <c r="E25" s="215"/>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6" location="'Charge Calculator'!B10" display="Charge calculator"/>
    <hyperlink ref="A14" location="'Annex 7 Pass-Through Costs'!A1" display="Annex 7  Fixed adders for Supplier of Last Resort and Eligible Bad Debt pass-through cost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30"/>
  <sheetViews>
    <sheetView tabSelected="1" zoomScaleNormal="100" zoomScaleSheetLayoutView="100" workbookViewId="0">
      <selection activeCell="A2" sqref="A2:K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4" width="15.5703125" style="4" customWidth="1"/>
    <col min="15" max="20" width="15.5703125" style="2" customWidth="1"/>
    <col min="21" max="16384" width="9.140625" style="2"/>
  </cols>
  <sheetData>
    <row r="1" spans="1:50" ht="27.75" customHeight="1" x14ac:dyDescent="0.2">
      <c r="A1" s="79" t="s">
        <v>19</v>
      </c>
      <c r="B1" s="4"/>
      <c r="C1" s="4"/>
      <c r="D1" s="4"/>
      <c r="E1" s="222"/>
      <c r="F1" s="222"/>
      <c r="G1" s="222"/>
      <c r="H1" s="222"/>
      <c r="I1" s="222"/>
      <c r="J1" s="222"/>
      <c r="K1" s="222"/>
      <c r="L1" s="2"/>
      <c r="M1" s="2"/>
      <c r="N1" s="2"/>
    </row>
    <row r="2" spans="1:50" ht="27" customHeight="1" x14ac:dyDescent="0.2">
      <c r="A2" s="227" t="str">
        <f>Overview!B4&amp; " - Effective from "&amp;Overview!D4&amp;" - "&amp;Overview!E4&amp;" LV and HV charges"</f>
        <v>Northern Powergrid (Northeast) plc - Effective from 1 April 2021 - Final LV and HV charges</v>
      </c>
      <c r="B2" s="227"/>
      <c r="C2" s="227"/>
      <c r="D2" s="227"/>
      <c r="E2" s="227"/>
      <c r="F2" s="227"/>
      <c r="G2" s="227"/>
      <c r="H2" s="227"/>
      <c r="I2" s="227"/>
      <c r="J2" s="227"/>
      <c r="K2" s="227"/>
    </row>
    <row r="3" spans="1:50" s="64" customFormat="1" ht="15" customHeight="1" x14ac:dyDescent="0.2">
      <c r="A3" s="62"/>
      <c r="B3" s="62"/>
      <c r="C3" s="62"/>
      <c r="D3" s="62"/>
      <c r="E3" s="62"/>
      <c r="F3" s="62"/>
      <c r="G3" s="62"/>
      <c r="H3" s="62"/>
      <c r="I3" s="62"/>
      <c r="J3" s="62"/>
      <c r="K3" s="62"/>
      <c r="L3" s="63"/>
      <c r="M3" s="63"/>
      <c r="N3" s="63"/>
    </row>
    <row r="4" spans="1:50" ht="27" customHeight="1" x14ac:dyDescent="0.2">
      <c r="A4" s="227" t="s">
        <v>288</v>
      </c>
      <c r="B4" s="227"/>
      <c r="C4" s="227"/>
      <c r="D4" s="227"/>
      <c r="E4" s="227"/>
      <c r="F4" s="62"/>
      <c r="G4" s="227" t="s">
        <v>287</v>
      </c>
      <c r="H4" s="227"/>
      <c r="I4" s="227"/>
      <c r="J4" s="227"/>
      <c r="K4" s="227"/>
    </row>
    <row r="5" spans="1:50" ht="28.5" customHeight="1" x14ac:dyDescent="0.2">
      <c r="A5" s="53" t="s">
        <v>12</v>
      </c>
      <c r="B5" s="58" t="s">
        <v>279</v>
      </c>
      <c r="C5" s="228" t="s">
        <v>280</v>
      </c>
      <c r="D5" s="229"/>
      <c r="E5" s="55" t="s">
        <v>281</v>
      </c>
      <c r="F5" s="62"/>
      <c r="G5" s="231"/>
      <c r="H5" s="232"/>
      <c r="I5" s="59" t="s">
        <v>285</v>
      </c>
      <c r="J5" s="60" t="s">
        <v>286</v>
      </c>
      <c r="K5" s="55" t="s">
        <v>281</v>
      </c>
      <c r="L5" s="62"/>
      <c r="O5" s="4"/>
    </row>
    <row r="6" spans="1:50" ht="65.25" customHeight="1" x14ac:dyDescent="0.2">
      <c r="A6" s="56" t="s">
        <v>282</v>
      </c>
      <c r="B6" s="15" t="s">
        <v>716</v>
      </c>
      <c r="C6" s="230" t="s">
        <v>717</v>
      </c>
      <c r="D6" s="230"/>
      <c r="E6" s="15" t="s">
        <v>718</v>
      </c>
      <c r="F6" s="62"/>
      <c r="G6" s="221" t="s">
        <v>283</v>
      </c>
      <c r="H6" s="221"/>
      <c r="I6" s="15" t="s">
        <v>716</v>
      </c>
      <c r="J6" s="61" t="s">
        <v>717</v>
      </c>
      <c r="K6" s="61" t="s">
        <v>718</v>
      </c>
      <c r="L6" s="62"/>
      <c r="O6" s="4"/>
    </row>
    <row r="7" spans="1:50" ht="65.25" customHeight="1" x14ac:dyDescent="0.2">
      <c r="A7" s="56" t="s">
        <v>15</v>
      </c>
      <c r="B7" s="105">
        <v>0</v>
      </c>
      <c r="C7" s="233">
        <v>0</v>
      </c>
      <c r="D7" s="234"/>
      <c r="E7" s="15" t="s">
        <v>719</v>
      </c>
      <c r="F7" s="62"/>
      <c r="G7" s="221" t="s">
        <v>384</v>
      </c>
      <c r="H7" s="221"/>
      <c r="I7" s="105">
        <v>0</v>
      </c>
      <c r="J7" s="61" t="s">
        <v>720</v>
      </c>
      <c r="K7" s="61" t="s">
        <v>718</v>
      </c>
      <c r="L7" s="62"/>
      <c r="O7" s="4"/>
    </row>
    <row r="8" spans="1:50" ht="65.25" customHeight="1" x14ac:dyDescent="0.2">
      <c r="A8" s="57" t="s">
        <v>13</v>
      </c>
      <c r="B8" s="223" t="s">
        <v>14</v>
      </c>
      <c r="C8" s="224"/>
      <c r="D8" s="224"/>
      <c r="E8" s="225"/>
      <c r="F8" s="62"/>
      <c r="G8" s="221" t="s">
        <v>299</v>
      </c>
      <c r="H8" s="221"/>
      <c r="I8" s="105">
        <v>0</v>
      </c>
      <c r="J8" s="105">
        <v>0</v>
      </c>
      <c r="K8" s="61" t="s">
        <v>719</v>
      </c>
      <c r="L8" s="62"/>
      <c r="O8" s="4"/>
    </row>
    <row r="9" spans="1:50" s="64" customFormat="1" ht="27" customHeight="1" x14ac:dyDescent="0.2">
      <c r="A9" s="62"/>
      <c r="B9" s="62"/>
      <c r="C9" s="62"/>
      <c r="D9" s="62"/>
      <c r="E9" s="62"/>
      <c r="F9" s="62"/>
      <c r="G9" s="226" t="s">
        <v>13</v>
      </c>
      <c r="H9" s="226"/>
      <c r="I9" s="223" t="s">
        <v>14</v>
      </c>
      <c r="J9" s="224"/>
      <c r="K9" s="225"/>
      <c r="L9" s="63"/>
      <c r="M9" s="63"/>
      <c r="N9" s="63"/>
    </row>
    <row r="10" spans="1:50" s="64" customFormat="1" ht="12.75" customHeight="1" x14ac:dyDescent="0.2">
      <c r="A10" s="62"/>
      <c r="B10" s="62"/>
      <c r="C10" s="62"/>
      <c r="D10" s="62"/>
      <c r="E10" s="62"/>
      <c r="F10" s="62"/>
      <c r="G10" s="62"/>
      <c r="H10" s="62"/>
      <c r="I10" s="62"/>
      <c r="J10" s="62"/>
      <c r="K10" s="62"/>
      <c r="L10" s="63"/>
      <c r="M10" s="63"/>
      <c r="N10" s="63"/>
    </row>
    <row r="11" spans="1:50" ht="78.75" customHeight="1" x14ac:dyDescent="0.2">
      <c r="A11" s="19" t="s">
        <v>370</v>
      </c>
      <c r="B11" s="51" t="s">
        <v>23</v>
      </c>
      <c r="C11" s="51" t="s">
        <v>24</v>
      </c>
      <c r="D11" s="19" t="s">
        <v>359</v>
      </c>
      <c r="E11" s="19" t="s">
        <v>360</v>
      </c>
      <c r="F11" s="19" t="s">
        <v>361</v>
      </c>
      <c r="G11" s="51" t="s">
        <v>25</v>
      </c>
      <c r="H11" s="51" t="s">
        <v>26</v>
      </c>
      <c r="I11" s="19" t="s">
        <v>371</v>
      </c>
      <c r="J11" s="51" t="s">
        <v>257</v>
      </c>
      <c r="K11" s="51" t="s">
        <v>0</v>
      </c>
      <c r="N11" s="63"/>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row>
    <row r="12" spans="1:50" ht="32.25" customHeight="1" x14ac:dyDescent="0.2">
      <c r="A12" s="13" t="s">
        <v>729</v>
      </c>
      <c r="B12" s="129" t="s">
        <v>1012</v>
      </c>
      <c r="C12" s="42" t="s">
        <v>730</v>
      </c>
      <c r="D12" s="108">
        <v>8.4169999999999998</v>
      </c>
      <c r="E12" s="109">
        <v>1.9990000000000001</v>
      </c>
      <c r="F12" s="110">
        <v>1.2689999999999999</v>
      </c>
      <c r="G12" s="140">
        <v>6.24</v>
      </c>
      <c r="H12" s="107">
        <v>0</v>
      </c>
      <c r="I12" s="107">
        <v>0</v>
      </c>
      <c r="J12" s="106">
        <v>0</v>
      </c>
      <c r="K12" s="27" t="s">
        <v>721</v>
      </c>
      <c r="N12" s="63"/>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row>
    <row r="13" spans="1:50" ht="32.25" customHeight="1" x14ac:dyDescent="0.2">
      <c r="A13" s="13" t="s">
        <v>731</v>
      </c>
      <c r="B13" s="129" t="s">
        <v>1013</v>
      </c>
      <c r="C13" s="42">
        <v>2</v>
      </c>
      <c r="D13" s="108">
        <v>8.4169999999999998</v>
      </c>
      <c r="E13" s="109">
        <v>1.9990000000000001</v>
      </c>
      <c r="F13" s="110">
        <v>1.2689999999999999</v>
      </c>
      <c r="G13" s="107">
        <v>0</v>
      </c>
      <c r="H13" s="107">
        <v>0</v>
      </c>
      <c r="I13" s="107">
        <v>0</v>
      </c>
      <c r="J13" s="106">
        <v>0</v>
      </c>
      <c r="K13" s="27"/>
      <c r="N13" s="63"/>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row>
    <row r="14" spans="1:50" ht="60" x14ac:dyDescent="0.2">
      <c r="A14" s="13" t="s">
        <v>732</v>
      </c>
      <c r="B14" s="129" t="s">
        <v>1014</v>
      </c>
      <c r="C14" s="42" t="s">
        <v>733</v>
      </c>
      <c r="D14" s="108">
        <v>8.6470000000000002</v>
      </c>
      <c r="E14" s="109">
        <v>2.0249999999999999</v>
      </c>
      <c r="F14" s="110">
        <v>1.272</v>
      </c>
      <c r="G14" s="140">
        <v>6.57</v>
      </c>
      <c r="H14" s="107">
        <v>0</v>
      </c>
      <c r="I14" s="107">
        <v>0</v>
      </c>
      <c r="J14" s="106">
        <v>0</v>
      </c>
      <c r="K14" s="27"/>
      <c r="N14" s="63"/>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row>
    <row r="15" spans="1:50" ht="32.25" customHeight="1" x14ac:dyDescent="0.2">
      <c r="A15" s="13" t="s">
        <v>734</v>
      </c>
      <c r="B15" s="129" t="s">
        <v>1015</v>
      </c>
      <c r="C15" s="42">
        <v>4</v>
      </c>
      <c r="D15" s="108">
        <v>8.6470000000000002</v>
      </c>
      <c r="E15" s="109">
        <v>2.0249999999999999</v>
      </c>
      <c r="F15" s="110">
        <v>1.272</v>
      </c>
      <c r="G15" s="107">
        <v>0</v>
      </c>
      <c r="H15" s="107">
        <v>0</v>
      </c>
      <c r="I15" s="107">
        <v>0</v>
      </c>
      <c r="J15" s="106">
        <v>0</v>
      </c>
      <c r="K15" s="27"/>
      <c r="N15" s="63"/>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row>
    <row r="16" spans="1:50" ht="32.25" customHeight="1" x14ac:dyDescent="0.2">
      <c r="A16" s="13" t="s">
        <v>735</v>
      </c>
      <c r="B16" s="129" t="s">
        <v>1016</v>
      </c>
      <c r="C16" s="42">
        <v>0</v>
      </c>
      <c r="D16" s="108">
        <v>6.7549999999999999</v>
      </c>
      <c r="E16" s="109">
        <v>1.794</v>
      </c>
      <c r="F16" s="110">
        <v>1.25</v>
      </c>
      <c r="G16" s="140">
        <v>12.85</v>
      </c>
      <c r="H16" s="140">
        <v>1.89</v>
      </c>
      <c r="I16" s="141">
        <v>4.17</v>
      </c>
      <c r="J16" s="142">
        <v>0.14299999999999999</v>
      </c>
      <c r="K16" s="27"/>
      <c r="N16" s="63"/>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row>
    <row r="17" spans="1:50" ht="32.25" customHeight="1" x14ac:dyDescent="0.2">
      <c r="A17" s="13" t="s">
        <v>736</v>
      </c>
      <c r="B17" s="129" t="s">
        <v>1017</v>
      </c>
      <c r="C17" s="42">
        <v>0</v>
      </c>
      <c r="D17" s="108">
        <v>4.806</v>
      </c>
      <c r="E17" s="109">
        <v>1.5469999999999999</v>
      </c>
      <c r="F17" s="110">
        <v>1.2270000000000001</v>
      </c>
      <c r="G17" s="140">
        <v>12.85</v>
      </c>
      <c r="H17" s="140">
        <v>2.71</v>
      </c>
      <c r="I17" s="141">
        <v>4.33</v>
      </c>
      <c r="J17" s="142">
        <v>7.4999999999999997E-2</v>
      </c>
      <c r="K17" s="27"/>
      <c r="N17" s="63"/>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row>
    <row r="18" spans="1:50" ht="32.25" customHeight="1" x14ac:dyDescent="0.2">
      <c r="A18" s="13" t="s">
        <v>737</v>
      </c>
      <c r="B18" s="129" t="s">
        <v>1018</v>
      </c>
      <c r="C18" s="42">
        <v>0</v>
      </c>
      <c r="D18" s="108">
        <v>3.9729999999999999</v>
      </c>
      <c r="E18" s="109">
        <v>1.4359999999999999</v>
      </c>
      <c r="F18" s="110">
        <v>1.2170000000000001</v>
      </c>
      <c r="G18" s="140">
        <v>152.29</v>
      </c>
      <c r="H18" s="140">
        <v>2.69</v>
      </c>
      <c r="I18" s="141">
        <v>4.7</v>
      </c>
      <c r="J18" s="142">
        <v>0.05</v>
      </c>
      <c r="K18" s="27"/>
      <c r="N18" s="63"/>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row>
    <row r="19" spans="1:50" ht="32.25" customHeight="1" x14ac:dyDescent="0.2">
      <c r="A19" s="13" t="s">
        <v>738</v>
      </c>
      <c r="B19" s="129">
        <v>9</v>
      </c>
      <c r="C19" s="42">
        <v>0</v>
      </c>
      <c r="D19" s="108">
        <v>5.5679999999999996</v>
      </c>
      <c r="E19" s="109">
        <v>0.60799999999999998</v>
      </c>
      <c r="F19" s="110">
        <v>6.3E-2</v>
      </c>
      <c r="G19" s="140">
        <v>12.85</v>
      </c>
      <c r="H19" s="140">
        <v>1.89</v>
      </c>
      <c r="I19" s="141">
        <v>4.17</v>
      </c>
      <c r="J19" s="142">
        <v>0.14299999999999999</v>
      </c>
      <c r="K19" s="27"/>
      <c r="N19" s="63"/>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row>
    <row r="20" spans="1:50" ht="32.25" customHeight="1" x14ac:dyDescent="0.2">
      <c r="A20" s="13" t="s">
        <v>739</v>
      </c>
      <c r="B20" s="129">
        <v>10</v>
      </c>
      <c r="C20" s="42">
        <v>0</v>
      </c>
      <c r="D20" s="108">
        <v>3.6190000000000002</v>
      </c>
      <c r="E20" s="109">
        <v>0.36</v>
      </c>
      <c r="F20" s="110">
        <v>0.04</v>
      </c>
      <c r="G20" s="140">
        <v>12.85</v>
      </c>
      <c r="H20" s="140">
        <v>2.71</v>
      </c>
      <c r="I20" s="141">
        <v>4.33</v>
      </c>
      <c r="J20" s="142">
        <v>7.4999999999999997E-2</v>
      </c>
      <c r="K20" s="27"/>
      <c r="N20" s="63"/>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row>
    <row r="21" spans="1:50" ht="32.25" customHeight="1" x14ac:dyDescent="0.2">
      <c r="A21" s="13" t="s">
        <v>740</v>
      </c>
      <c r="B21" s="129">
        <v>11</v>
      </c>
      <c r="C21" s="42">
        <v>0</v>
      </c>
      <c r="D21" s="108">
        <v>2.786</v>
      </c>
      <c r="E21" s="109">
        <v>0.249</v>
      </c>
      <c r="F21" s="110">
        <v>0.03</v>
      </c>
      <c r="G21" s="140">
        <v>152.29</v>
      </c>
      <c r="H21" s="140">
        <v>2.69</v>
      </c>
      <c r="I21" s="141">
        <v>4.7</v>
      </c>
      <c r="J21" s="142">
        <v>0.05</v>
      </c>
      <c r="K21" s="27"/>
      <c r="N21" s="63"/>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row>
    <row r="22" spans="1:50" ht="32.25" customHeight="1" x14ac:dyDescent="0.2">
      <c r="A22" s="13" t="s">
        <v>741</v>
      </c>
      <c r="B22" s="129" t="s">
        <v>1019</v>
      </c>
      <c r="C22" s="42" t="s">
        <v>742</v>
      </c>
      <c r="D22" s="143">
        <v>14.997999999999999</v>
      </c>
      <c r="E22" s="144">
        <v>1.73</v>
      </c>
      <c r="F22" s="145">
        <v>1.2430000000000001</v>
      </c>
      <c r="G22" s="107">
        <v>0</v>
      </c>
      <c r="H22" s="107">
        <v>0</v>
      </c>
      <c r="I22" s="107">
        <v>0</v>
      </c>
      <c r="J22" s="106">
        <v>0</v>
      </c>
      <c r="K22" s="27"/>
      <c r="N22" s="63"/>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row>
    <row r="23" spans="1:50" ht="32.25" customHeight="1" x14ac:dyDescent="0.2">
      <c r="A23" s="13" t="s">
        <v>743</v>
      </c>
      <c r="B23" s="129">
        <v>774</v>
      </c>
      <c r="C23" s="42">
        <v>0</v>
      </c>
      <c r="D23" s="108">
        <v>-5.2370000000000001</v>
      </c>
      <c r="E23" s="109">
        <v>-0.58799999999999997</v>
      </c>
      <c r="F23" s="110">
        <v>-0.06</v>
      </c>
      <c r="G23" s="107">
        <v>0</v>
      </c>
      <c r="H23" s="107">
        <v>0</v>
      </c>
      <c r="I23" s="107">
        <v>0</v>
      </c>
      <c r="J23" s="106">
        <v>0</v>
      </c>
      <c r="K23" s="27"/>
      <c r="N23" s="63"/>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row>
    <row r="24" spans="1:50" ht="32.25" customHeight="1" x14ac:dyDescent="0.2">
      <c r="A24" s="13" t="s">
        <v>744</v>
      </c>
      <c r="B24" s="129">
        <v>776</v>
      </c>
      <c r="C24" s="42">
        <v>0</v>
      </c>
      <c r="D24" s="108">
        <v>-4.7370000000000001</v>
      </c>
      <c r="E24" s="109">
        <v>-0.52500000000000002</v>
      </c>
      <c r="F24" s="110">
        <v>-5.3999999999999999E-2</v>
      </c>
      <c r="G24" s="107">
        <v>0</v>
      </c>
      <c r="H24" s="107">
        <v>0</v>
      </c>
      <c r="I24" s="107">
        <v>0</v>
      </c>
      <c r="J24" s="106">
        <v>0</v>
      </c>
      <c r="K24" s="27"/>
      <c r="N24" s="63"/>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ht="32.25" customHeight="1" x14ac:dyDescent="0.2">
      <c r="A25" s="13" t="s">
        <v>745</v>
      </c>
      <c r="B25" s="129" t="s">
        <v>746</v>
      </c>
      <c r="C25" s="42">
        <v>0</v>
      </c>
      <c r="D25" s="108">
        <v>-5.2370000000000001</v>
      </c>
      <c r="E25" s="109">
        <v>-0.58799999999999997</v>
      </c>
      <c r="F25" s="110">
        <v>-0.06</v>
      </c>
      <c r="G25" s="107">
        <v>0</v>
      </c>
      <c r="H25" s="107">
        <v>0</v>
      </c>
      <c r="I25" s="107">
        <v>0</v>
      </c>
      <c r="J25" s="142">
        <v>0.121</v>
      </c>
      <c r="K25" s="27"/>
      <c r="N25" s="63"/>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row>
    <row r="26" spans="1:50" ht="32.25" customHeight="1" x14ac:dyDescent="0.2">
      <c r="A26" s="13" t="s">
        <v>747</v>
      </c>
      <c r="B26" s="129" t="s">
        <v>748</v>
      </c>
      <c r="C26" s="42">
        <v>0</v>
      </c>
      <c r="D26" s="108">
        <v>-5.2370000000000001</v>
      </c>
      <c r="E26" s="109">
        <v>-0.58799999999999997</v>
      </c>
      <c r="F26" s="110">
        <v>-0.06</v>
      </c>
      <c r="G26" s="107">
        <v>0</v>
      </c>
      <c r="H26" s="107">
        <v>0</v>
      </c>
      <c r="I26" s="107">
        <v>0</v>
      </c>
      <c r="J26" s="106">
        <v>0</v>
      </c>
      <c r="K26" s="27"/>
      <c r="N26" s="63"/>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row>
    <row r="27" spans="1:50" ht="32.25" customHeight="1" x14ac:dyDescent="0.2">
      <c r="A27" s="13" t="s">
        <v>749</v>
      </c>
      <c r="B27" s="129" t="s">
        <v>750</v>
      </c>
      <c r="C27" s="42">
        <v>0</v>
      </c>
      <c r="D27" s="108">
        <v>-4.7370000000000001</v>
      </c>
      <c r="E27" s="109">
        <v>-0.52500000000000002</v>
      </c>
      <c r="F27" s="110">
        <v>-5.3999999999999999E-2</v>
      </c>
      <c r="G27" s="107">
        <v>0</v>
      </c>
      <c r="H27" s="107">
        <v>0</v>
      </c>
      <c r="I27" s="107">
        <v>0</v>
      </c>
      <c r="J27" s="142">
        <v>0.11700000000000001</v>
      </c>
      <c r="K27" s="27"/>
      <c r="N27" s="63"/>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row>
    <row r="28" spans="1:50" ht="32.25" customHeight="1" x14ac:dyDescent="0.2">
      <c r="A28" s="13" t="s">
        <v>751</v>
      </c>
      <c r="B28" s="129" t="s">
        <v>752</v>
      </c>
      <c r="C28" s="42">
        <v>0</v>
      </c>
      <c r="D28" s="108">
        <v>-4.7370000000000001</v>
      </c>
      <c r="E28" s="109">
        <v>-0.52500000000000002</v>
      </c>
      <c r="F28" s="110">
        <v>-5.3999999999999999E-2</v>
      </c>
      <c r="G28" s="107">
        <v>0</v>
      </c>
      <c r="H28" s="107">
        <v>0</v>
      </c>
      <c r="I28" s="107">
        <v>0</v>
      </c>
      <c r="J28" s="106">
        <v>0</v>
      </c>
      <c r="K28" s="27"/>
      <c r="N28" s="63"/>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row>
    <row r="29" spans="1:50" ht="32.25" customHeight="1" x14ac:dyDescent="0.2">
      <c r="A29" s="13" t="s">
        <v>753</v>
      </c>
      <c r="B29" s="129" t="s">
        <v>754</v>
      </c>
      <c r="C29" s="42">
        <v>0</v>
      </c>
      <c r="D29" s="108">
        <v>-3.12</v>
      </c>
      <c r="E29" s="109">
        <v>-0.30599999999999999</v>
      </c>
      <c r="F29" s="110">
        <v>-3.5000000000000003E-2</v>
      </c>
      <c r="G29" s="140">
        <v>95.28</v>
      </c>
      <c r="H29" s="107">
        <v>0</v>
      </c>
      <c r="I29" s="107">
        <v>0</v>
      </c>
      <c r="J29" s="142">
        <v>8.7999999999999995E-2</v>
      </c>
      <c r="K29" s="27"/>
      <c r="N29" s="63"/>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row>
    <row r="30" spans="1:50" ht="32.25" customHeight="1" x14ac:dyDescent="0.2">
      <c r="A30" s="13" t="s">
        <v>755</v>
      </c>
      <c r="B30" s="129" t="s">
        <v>756</v>
      </c>
      <c r="C30" s="42">
        <v>0</v>
      </c>
      <c r="D30" s="108">
        <v>-3.12</v>
      </c>
      <c r="E30" s="109">
        <v>-0.30599999999999999</v>
      </c>
      <c r="F30" s="110">
        <v>-3.5000000000000003E-2</v>
      </c>
      <c r="G30" s="140">
        <v>95.28</v>
      </c>
      <c r="H30" s="107">
        <v>0</v>
      </c>
      <c r="I30" s="107">
        <v>0</v>
      </c>
      <c r="J30" s="106">
        <v>0</v>
      </c>
      <c r="K30" s="27"/>
      <c r="N30" s="63"/>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G8:H8"/>
    <mergeCell ref="E1:K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72"/>
  <sheetViews>
    <sheetView zoomScaleNormal="100" zoomScaleSheetLayoutView="100" workbookViewId="0">
      <selection activeCell="A2" sqref="A2:O2"/>
    </sheetView>
  </sheetViews>
  <sheetFormatPr defaultRowHeight="12.75" x14ac:dyDescent="0.2"/>
  <cols>
    <col min="1" max="1" width="15.28515625" style="32" bestFit="1" customWidth="1"/>
    <col min="2" max="2" width="9.42578125" style="32" bestFit="1" customWidth="1"/>
    <col min="3" max="3" width="14.140625" style="32" bestFit="1" customWidth="1"/>
    <col min="4" max="4" width="14" style="39" bestFit="1" customWidth="1"/>
    <col min="5" max="5" width="5.7109375" style="39" bestFit="1" customWidth="1"/>
    <col min="6" max="6" width="14.140625" style="39" bestFit="1" customWidth="1"/>
    <col min="7" max="7" width="50" style="39" bestFit="1" customWidth="1"/>
    <col min="8" max="8" width="12.28515625" style="39" bestFit="1" customWidth="1"/>
    <col min="9" max="9" width="12.42578125" style="40" bestFit="1" customWidth="1"/>
    <col min="10" max="11" width="11.28515625" style="41" bestFit="1" customWidth="1"/>
    <col min="12" max="12" width="12.28515625" style="32" bestFit="1" customWidth="1"/>
    <col min="13" max="13" width="12.42578125" style="32" bestFit="1" customWidth="1"/>
    <col min="14" max="15" width="11.28515625" style="32" bestFit="1" customWidth="1"/>
    <col min="16" max="16" width="15.5703125" style="32" customWidth="1"/>
    <col min="17" max="17" width="9.140625" style="32" bestFit="1" customWidth="1"/>
    <col min="18" max="18" width="9.140625" style="32"/>
    <col min="19" max="19" width="7.85546875" style="32" bestFit="1" customWidth="1"/>
    <col min="20" max="20" width="9" style="32" bestFit="1" customWidth="1"/>
    <col min="21" max="21" width="8.5703125" style="32" bestFit="1" customWidth="1"/>
    <col min="22" max="22" width="8.85546875" style="32" bestFit="1" customWidth="1"/>
    <col min="23" max="23" width="7.85546875" style="32" bestFit="1" customWidth="1"/>
    <col min="24" max="24" width="9" style="32" bestFit="1" customWidth="1"/>
    <col min="25" max="25" width="8.5703125" style="32" bestFit="1" customWidth="1"/>
    <col min="26" max="26" width="8.85546875" style="32" bestFit="1" customWidth="1"/>
    <col min="27" max="27" width="9.140625" style="32"/>
    <col min="28" max="35" width="5.85546875" style="32" bestFit="1" customWidth="1"/>
    <col min="36" max="16384" width="9.140625" style="32"/>
  </cols>
  <sheetData>
    <row r="1" spans="1:35" x14ac:dyDescent="0.2">
      <c r="A1" s="30" t="s">
        <v>19</v>
      </c>
      <c r="B1" s="30"/>
      <c r="C1" s="236"/>
      <c r="D1" s="236"/>
      <c r="E1" s="31"/>
      <c r="F1" s="235" t="s">
        <v>31</v>
      </c>
      <c r="G1" s="235"/>
      <c r="H1" s="235"/>
      <c r="I1" s="235"/>
      <c r="J1" s="235"/>
      <c r="K1" s="235"/>
      <c r="L1" s="235"/>
      <c r="M1" s="235"/>
      <c r="N1" s="235"/>
      <c r="O1" s="235"/>
    </row>
    <row r="2" spans="1:35" s="33" customFormat="1" ht="18" x14ac:dyDescent="0.2">
      <c r="A2" s="227" t="str">
        <f>Overview!B4&amp; " - Effective from "&amp;Overview!D4&amp;" - "&amp;Overview!E4&amp;" EDCM charges"</f>
        <v>Northern Powergrid (Northeast) plc - Effective from 1 April 2021 - Final EDCM charges</v>
      </c>
      <c r="B2" s="227"/>
      <c r="C2" s="227"/>
      <c r="D2" s="227"/>
      <c r="E2" s="227"/>
      <c r="F2" s="227"/>
      <c r="G2" s="227"/>
      <c r="H2" s="227"/>
      <c r="I2" s="227"/>
      <c r="J2" s="227"/>
      <c r="K2" s="227"/>
      <c r="L2" s="227"/>
      <c r="M2" s="227"/>
      <c r="N2" s="227"/>
      <c r="O2" s="227"/>
    </row>
    <row r="3" spans="1:35" s="65" customFormat="1" ht="18" x14ac:dyDescent="0.2">
      <c r="A3" s="62"/>
      <c r="B3" s="62"/>
      <c r="C3" s="62"/>
      <c r="D3" s="62"/>
      <c r="E3" s="62"/>
      <c r="F3" s="62"/>
      <c r="G3" s="62"/>
      <c r="H3" s="62"/>
      <c r="I3" s="62"/>
      <c r="J3" s="62"/>
      <c r="K3" s="62"/>
      <c r="L3" s="62"/>
      <c r="M3" s="62"/>
      <c r="N3" s="62"/>
      <c r="O3" s="62"/>
    </row>
    <row r="4" spans="1:35" s="65" customFormat="1" ht="18" x14ac:dyDescent="0.2">
      <c r="A4" s="227" t="s">
        <v>289</v>
      </c>
      <c r="B4" s="227"/>
      <c r="C4" s="227"/>
      <c r="D4" s="227"/>
      <c r="E4" s="227"/>
      <c r="F4" s="227"/>
      <c r="G4" s="62"/>
      <c r="H4" s="62"/>
      <c r="I4" s="62"/>
      <c r="J4" s="62"/>
      <c r="K4" s="62"/>
      <c r="L4" s="62"/>
      <c r="M4" s="62"/>
      <c r="N4" s="62"/>
      <c r="O4" s="62"/>
    </row>
    <row r="5" spans="1:35" s="65" customFormat="1" ht="18" x14ac:dyDescent="0.2">
      <c r="A5" s="237" t="s">
        <v>12</v>
      </c>
      <c r="B5" s="238"/>
      <c r="C5" s="238"/>
      <c r="D5" s="239" t="s">
        <v>284</v>
      </c>
      <c r="E5" s="239"/>
      <c r="F5" s="239"/>
      <c r="G5" s="62"/>
      <c r="H5" s="62"/>
      <c r="I5" s="62"/>
      <c r="J5" s="62"/>
      <c r="K5" s="62"/>
      <c r="L5" s="62"/>
      <c r="M5" s="62"/>
      <c r="N5" s="62"/>
      <c r="O5" s="62"/>
    </row>
    <row r="6" spans="1:35" s="65" customFormat="1" ht="38.25" customHeight="1" x14ac:dyDescent="0.2">
      <c r="A6" s="226" t="s">
        <v>283</v>
      </c>
      <c r="B6" s="226"/>
      <c r="C6" s="226"/>
      <c r="D6" s="230" t="s">
        <v>385</v>
      </c>
      <c r="E6" s="230"/>
      <c r="F6" s="230"/>
      <c r="G6" s="62"/>
      <c r="H6" s="62"/>
      <c r="I6" s="62"/>
      <c r="J6" s="62"/>
      <c r="K6" s="62"/>
      <c r="L6" s="62"/>
      <c r="M6" s="62"/>
      <c r="N6" s="62"/>
      <c r="O6" s="62"/>
    </row>
    <row r="7" spans="1:35" s="65" customFormat="1" ht="30" customHeight="1" x14ac:dyDescent="0.2">
      <c r="A7" s="226" t="s">
        <v>13</v>
      </c>
      <c r="B7" s="226"/>
      <c r="C7" s="226"/>
      <c r="D7" s="230" t="s">
        <v>14</v>
      </c>
      <c r="E7" s="230"/>
      <c r="F7" s="230"/>
      <c r="G7" s="62"/>
      <c r="H7" s="62"/>
      <c r="I7" s="62"/>
      <c r="J7" s="62"/>
      <c r="K7" s="62"/>
      <c r="L7" s="62"/>
      <c r="M7" s="62"/>
      <c r="N7" s="62"/>
      <c r="O7" s="62"/>
    </row>
    <row r="8" spans="1:35" s="65" customFormat="1" ht="18" x14ac:dyDescent="0.2">
      <c r="A8" s="62"/>
      <c r="B8" s="62"/>
      <c r="C8" s="62"/>
      <c r="D8" s="62"/>
      <c r="E8" s="62"/>
      <c r="F8" s="62"/>
      <c r="G8" s="62"/>
      <c r="H8" s="62"/>
      <c r="I8" s="62"/>
      <c r="J8" s="62"/>
      <c r="K8" s="62"/>
      <c r="L8" s="62"/>
      <c r="M8" s="62"/>
      <c r="N8" s="62"/>
      <c r="O8" s="62"/>
    </row>
    <row r="9" spans="1:35" ht="63.75" x14ac:dyDescent="0.2">
      <c r="A9" s="34" t="s">
        <v>274</v>
      </c>
      <c r="B9" s="35" t="s">
        <v>263</v>
      </c>
      <c r="C9" s="34" t="s">
        <v>264</v>
      </c>
      <c r="D9" s="34" t="s">
        <v>276</v>
      </c>
      <c r="E9" s="35" t="s">
        <v>263</v>
      </c>
      <c r="F9" s="34" t="s">
        <v>265</v>
      </c>
      <c r="G9" s="36" t="s">
        <v>30</v>
      </c>
      <c r="H9" s="37" t="s">
        <v>357</v>
      </c>
      <c r="I9" s="36" t="s">
        <v>277</v>
      </c>
      <c r="J9" s="36" t="s">
        <v>353</v>
      </c>
      <c r="K9" s="98" t="s">
        <v>372</v>
      </c>
      <c r="L9" s="37" t="s">
        <v>358</v>
      </c>
      <c r="M9" s="36" t="s">
        <v>278</v>
      </c>
      <c r="N9" s="36" t="s">
        <v>354</v>
      </c>
      <c r="O9" s="98" t="s">
        <v>373</v>
      </c>
      <c r="Q9" s="65"/>
      <c r="R9" s="65"/>
      <c r="S9" s="65"/>
      <c r="T9" s="65"/>
      <c r="U9" s="65"/>
      <c r="V9" s="65"/>
      <c r="W9" s="65"/>
      <c r="X9" s="65"/>
      <c r="Y9" s="65"/>
      <c r="Z9" s="65"/>
      <c r="AA9" s="65"/>
      <c r="AB9" s="65"/>
      <c r="AC9" s="65"/>
      <c r="AD9" s="65"/>
      <c r="AE9" s="65"/>
      <c r="AF9" s="65"/>
      <c r="AG9" s="65"/>
      <c r="AH9" s="65"/>
      <c r="AI9" s="65"/>
    </row>
    <row r="10" spans="1:35" ht="25.5" x14ac:dyDescent="0.2">
      <c r="A10" s="146">
        <v>601</v>
      </c>
      <c r="B10" s="111">
        <v>601</v>
      </c>
      <c r="C10" s="112" t="s">
        <v>449</v>
      </c>
      <c r="D10" s="147">
        <v>701</v>
      </c>
      <c r="E10" s="113">
        <v>701</v>
      </c>
      <c r="F10" s="114" t="s">
        <v>450</v>
      </c>
      <c r="G10" s="38" t="s">
        <v>387</v>
      </c>
      <c r="H10" s="115">
        <v>0</v>
      </c>
      <c r="I10" s="116">
        <v>798.39</v>
      </c>
      <c r="J10" s="116">
        <v>1.19</v>
      </c>
      <c r="K10" s="116">
        <v>1.19</v>
      </c>
      <c r="L10" s="117">
        <v>0</v>
      </c>
      <c r="M10" s="118">
        <v>0</v>
      </c>
      <c r="N10" s="118">
        <v>0</v>
      </c>
      <c r="O10" s="118">
        <v>0</v>
      </c>
      <c r="Q10" s="65"/>
      <c r="R10" s="65"/>
      <c r="S10" s="65"/>
      <c r="T10" s="65"/>
      <c r="U10" s="65"/>
      <c r="V10" s="65"/>
      <c r="W10" s="65"/>
      <c r="X10" s="65"/>
      <c r="Y10" s="65"/>
      <c r="Z10" s="65"/>
      <c r="AA10" s="65"/>
      <c r="AB10" s="65"/>
      <c r="AC10" s="65"/>
      <c r="AD10" s="65"/>
      <c r="AE10" s="65"/>
      <c r="AF10" s="65"/>
      <c r="AG10" s="65"/>
      <c r="AH10" s="65"/>
      <c r="AI10" s="65"/>
    </row>
    <row r="11" spans="1:35" ht="18" x14ac:dyDescent="0.2">
      <c r="A11" s="146">
        <v>603</v>
      </c>
      <c r="B11" s="111">
        <v>603</v>
      </c>
      <c r="C11" s="112">
        <v>1592001051182</v>
      </c>
      <c r="D11" s="147" t="s">
        <v>396</v>
      </c>
      <c r="E11" s="113">
        <v>0</v>
      </c>
      <c r="F11" s="114" t="s">
        <v>396</v>
      </c>
      <c r="G11" s="38" t="s">
        <v>388</v>
      </c>
      <c r="H11" s="115">
        <v>0</v>
      </c>
      <c r="I11" s="116">
        <v>9492.7999999999993</v>
      </c>
      <c r="J11" s="116">
        <v>2.17</v>
      </c>
      <c r="K11" s="116">
        <v>2.17</v>
      </c>
      <c r="L11" s="117">
        <v>0</v>
      </c>
      <c r="M11" s="118">
        <v>0</v>
      </c>
      <c r="N11" s="118">
        <v>0</v>
      </c>
      <c r="O11" s="118">
        <v>0</v>
      </c>
      <c r="Q11" s="65"/>
      <c r="R11" s="65"/>
      <c r="S11" s="65"/>
      <c r="T11" s="65"/>
      <c r="U11" s="65"/>
      <c r="V11" s="65"/>
      <c r="W11" s="65"/>
      <c r="X11" s="65"/>
      <c r="Y11" s="65"/>
      <c r="Z11" s="65"/>
      <c r="AA11" s="65"/>
      <c r="AB11" s="65"/>
      <c r="AC11" s="65"/>
      <c r="AD11" s="65"/>
      <c r="AE11" s="65"/>
      <c r="AF11" s="65"/>
      <c r="AG11" s="65"/>
      <c r="AH11" s="65"/>
      <c r="AI11" s="65"/>
    </row>
    <row r="12" spans="1:35" ht="18" x14ac:dyDescent="0.2">
      <c r="A12" s="146">
        <v>604</v>
      </c>
      <c r="B12" s="111">
        <v>604</v>
      </c>
      <c r="C12" s="112" t="s">
        <v>451</v>
      </c>
      <c r="D12" s="147">
        <v>727</v>
      </c>
      <c r="E12" s="113">
        <v>727</v>
      </c>
      <c r="F12" s="114" t="s">
        <v>452</v>
      </c>
      <c r="G12" s="38" t="s">
        <v>389</v>
      </c>
      <c r="H12" s="115">
        <v>0</v>
      </c>
      <c r="I12" s="116">
        <v>72.31</v>
      </c>
      <c r="J12" s="116">
        <v>0.89</v>
      </c>
      <c r="K12" s="116">
        <v>0.89</v>
      </c>
      <c r="L12" s="117">
        <v>0</v>
      </c>
      <c r="M12" s="118">
        <v>1446.15</v>
      </c>
      <c r="N12" s="118">
        <v>0.05</v>
      </c>
      <c r="O12" s="118">
        <v>0.05</v>
      </c>
      <c r="Q12" s="65"/>
      <c r="R12" s="65"/>
      <c r="S12" s="65"/>
      <c r="T12" s="65"/>
      <c r="U12" s="65"/>
      <c r="V12" s="65"/>
      <c r="W12" s="65"/>
      <c r="X12" s="65"/>
      <c r="Y12" s="65"/>
      <c r="Z12" s="65"/>
      <c r="AA12" s="65"/>
      <c r="AB12" s="65"/>
      <c r="AC12" s="65"/>
      <c r="AD12" s="65"/>
      <c r="AE12" s="65"/>
      <c r="AF12" s="65"/>
      <c r="AG12" s="65"/>
      <c r="AH12" s="65"/>
      <c r="AI12" s="65"/>
    </row>
    <row r="13" spans="1:35" ht="18" x14ac:dyDescent="0.2">
      <c r="A13" s="146">
        <v>605</v>
      </c>
      <c r="B13" s="111">
        <v>605</v>
      </c>
      <c r="C13" s="112">
        <v>1592001092676</v>
      </c>
      <c r="D13" s="147" t="s">
        <v>396</v>
      </c>
      <c r="E13" s="113">
        <v>0</v>
      </c>
      <c r="F13" s="114" t="s">
        <v>396</v>
      </c>
      <c r="G13" s="38" t="s">
        <v>390</v>
      </c>
      <c r="H13" s="115">
        <v>0.16900000000000001</v>
      </c>
      <c r="I13" s="116">
        <v>2295.1999999999998</v>
      </c>
      <c r="J13" s="116">
        <v>2.2000000000000002</v>
      </c>
      <c r="K13" s="116">
        <v>2.2000000000000002</v>
      </c>
      <c r="L13" s="117">
        <v>0</v>
      </c>
      <c r="M13" s="118">
        <v>0</v>
      </c>
      <c r="N13" s="118">
        <v>0</v>
      </c>
      <c r="O13" s="118">
        <v>0</v>
      </c>
      <c r="Q13" s="65"/>
      <c r="R13" s="65"/>
      <c r="S13" s="65"/>
      <c r="T13" s="65"/>
      <c r="U13" s="65"/>
      <c r="V13" s="65"/>
      <c r="W13" s="65"/>
      <c r="X13" s="65"/>
      <c r="Y13" s="65"/>
      <c r="Z13" s="65"/>
      <c r="AA13" s="65"/>
      <c r="AB13" s="65"/>
      <c r="AC13" s="65"/>
      <c r="AD13" s="65"/>
      <c r="AE13" s="65"/>
      <c r="AF13" s="65"/>
      <c r="AG13" s="65"/>
      <c r="AH13" s="65"/>
      <c r="AI13" s="65"/>
    </row>
    <row r="14" spans="1:35" ht="18" x14ac:dyDescent="0.2">
      <c r="A14" s="146">
        <v>606</v>
      </c>
      <c r="B14" s="111">
        <v>606</v>
      </c>
      <c r="C14" s="112">
        <v>1592001092719</v>
      </c>
      <c r="D14" s="147" t="s">
        <v>396</v>
      </c>
      <c r="E14" s="113">
        <v>0</v>
      </c>
      <c r="F14" s="114" t="s">
        <v>396</v>
      </c>
      <c r="G14" s="38" t="s">
        <v>391</v>
      </c>
      <c r="H14" s="115">
        <v>0.375</v>
      </c>
      <c r="I14" s="116">
        <v>4590.3999999999996</v>
      </c>
      <c r="J14" s="116">
        <v>2.33</v>
      </c>
      <c r="K14" s="116">
        <v>2.33</v>
      </c>
      <c r="L14" s="117">
        <v>0</v>
      </c>
      <c r="M14" s="118">
        <v>0</v>
      </c>
      <c r="N14" s="118">
        <v>0</v>
      </c>
      <c r="O14" s="118">
        <v>0</v>
      </c>
      <c r="Q14" s="65"/>
      <c r="R14" s="65"/>
      <c r="S14" s="65"/>
      <c r="T14" s="65"/>
      <c r="U14" s="65"/>
      <c r="V14" s="65"/>
      <c r="W14" s="65"/>
      <c r="X14" s="65"/>
      <c r="Y14" s="65"/>
      <c r="Z14" s="65"/>
      <c r="AA14" s="65"/>
      <c r="AB14" s="65"/>
      <c r="AC14" s="65"/>
      <c r="AD14" s="65"/>
      <c r="AE14" s="65"/>
      <c r="AF14" s="65"/>
      <c r="AG14" s="65"/>
      <c r="AH14" s="65"/>
      <c r="AI14" s="65"/>
    </row>
    <row r="15" spans="1:35" ht="18" x14ac:dyDescent="0.2">
      <c r="A15" s="146">
        <v>607</v>
      </c>
      <c r="B15" s="111">
        <v>607</v>
      </c>
      <c r="C15" s="112">
        <v>1592001092728</v>
      </c>
      <c r="D15" s="147" t="s">
        <v>396</v>
      </c>
      <c r="E15" s="113">
        <v>0</v>
      </c>
      <c r="F15" s="114" t="s">
        <v>396</v>
      </c>
      <c r="G15" s="38" t="s">
        <v>392</v>
      </c>
      <c r="H15" s="115">
        <v>0.94099999999999995</v>
      </c>
      <c r="I15" s="116">
        <v>4590.3999999999996</v>
      </c>
      <c r="J15" s="116">
        <v>3.81</v>
      </c>
      <c r="K15" s="116">
        <v>3.81</v>
      </c>
      <c r="L15" s="117">
        <v>0</v>
      </c>
      <c r="M15" s="118">
        <v>0</v>
      </c>
      <c r="N15" s="118">
        <v>0</v>
      </c>
      <c r="O15" s="118">
        <v>0</v>
      </c>
      <c r="Q15" s="65"/>
      <c r="R15" s="65"/>
      <c r="S15" s="65"/>
      <c r="T15" s="65"/>
      <c r="U15" s="65"/>
      <c r="V15" s="65"/>
      <c r="W15" s="65"/>
      <c r="X15" s="65"/>
      <c r="Y15" s="65"/>
      <c r="Z15" s="65"/>
      <c r="AA15" s="65"/>
      <c r="AB15" s="65"/>
      <c r="AC15" s="65"/>
      <c r="AD15" s="65"/>
      <c r="AE15" s="65"/>
      <c r="AF15" s="65"/>
      <c r="AG15" s="65"/>
      <c r="AH15" s="65"/>
      <c r="AI15" s="65"/>
    </row>
    <row r="16" spans="1:35" ht="18" x14ac:dyDescent="0.2">
      <c r="A16" s="146">
        <v>608</v>
      </c>
      <c r="B16" s="111">
        <v>608</v>
      </c>
      <c r="C16" s="112">
        <v>1592001092737</v>
      </c>
      <c r="D16" s="147" t="s">
        <v>396</v>
      </c>
      <c r="E16" s="113">
        <v>0</v>
      </c>
      <c r="F16" s="114" t="s">
        <v>396</v>
      </c>
      <c r="G16" s="38" t="s">
        <v>393</v>
      </c>
      <c r="H16" s="115">
        <v>1.0999999999999999E-2</v>
      </c>
      <c r="I16" s="116">
        <v>4590.3999999999996</v>
      </c>
      <c r="J16" s="116">
        <v>3.85</v>
      </c>
      <c r="K16" s="116">
        <v>3.85</v>
      </c>
      <c r="L16" s="117">
        <v>0</v>
      </c>
      <c r="M16" s="118">
        <v>0</v>
      </c>
      <c r="N16" s="118">
        <v>0</v>
      </c>
      <c r="O16" s="118">
        <v>0</v>
      </c>
      <c r="Q16" s="65"/>
      <c r="R16" s="65"/>
      <c r="S16" s="65"/>
      <c r="T16" s="65"/>
      <c r="U16" s="65"/>
      <c r="V16" s="65"/>
      <c r="W16" s="65"/>
      <c r="X16" s="65"/>
      <c r="Y16" s="65"/>
      <c r="Z16" s="65"/>
      <c r="AA16" s="65"/>
      <c r="AB16" s="65"/>
      <c r="AC16" s="65"/>
      <c r="AD16" s="65"/>
      <c r="AE16" s="65"/>
      <c r="AF16" s="65"/>
      <c r="AG16" s="65"/>
      <c r="AH16" s="65"/>
      <c r="AI16" s="65"/>
    </row>
    <row r="17" spans="1:35" ht="18" x14ac:dyDescent="0.2">
      <c r="A17" s="146">
        <v>609</v>
      </c>
      <c r="B17" s="111">
        <v>609</v>
      </c>
      <c r="C17" s="112">
        <v>1592001046085</v>
      </c>
      <c r="D17" s="147" t="s">
        <v>396</v>
      </c>
      <c r="E17" s="113">
        <v>0</v>
      </c>
      <c r="F17" s="114" t="s">
        <v>396</v>
      </c>
      <c r="G17" s="38" t="s">
        <v>394</v>
      </c>
      <c r="H17" s="115">
        <v>0</v>
      </c>
      <c r="I17" s="116">
        <v>888.6</v>
      </c>
      <c r="J17" s="116">
        <v>4.5999999999999996</v>
      </c>
      <c r="K17" s="116">
        <v>4.5999999999999996</v>
      </c>
      <c r="L17" s="117">
        <v>0</v>
      </c>
      <c r="M17" s="118">
        <v>0</v>
      </c>
      <c r="N17" s="118">
        <v>0</v>
      </c>
      <c r="O17" s="118">
        <v>0</v>
      </c>
      <c r="Q17" s="65"/>
      <c r="R17" s="65"/>
      <c r="S17" s="65"/>
      <c r="T17" s="65"/>
      <c r="U17" s="65"/>
      <c r="V17" s="65"/>
      <c r="W17" s="65"/>
      <c r="X17" s="65"/>
      <c r="Y17" s="65"/>
      <c r="Z17" s="65"/>
      <c r="AA17" s="65"/>
      <c r="AB17" s="65"/>
      <c r="AC17" s="65"/>
      <c r="AD17" s="65"/>
      <c r="AE17" s="65"/>
      <c r="AF17" s="65"/>
      <c r="AG17" s="65"/>
      <c r="AH17" s="65"/>
      <c r="AI17" s="65"/>
    </row>
    <row r="18" spans="1:35" ht="18" x14ac:dyDescent="0.2">
      <c r="A18" s="146">
        <v>570</v>
      </c>
      <c r="B18" s="111">
        <v>570</v>
      </c>
      <c r="C18" s="112">
        <v>1592001111628</v>
      </c>
      <c r="D18" s="147">
        <v>811</v>
      </c>
      <c r="E18" s="113">
        <v>811</v>
      </c>
      <c r="F18" s="114">
        <v>1574000332667</v>
      </c>
      <c r="G18" s="38" t="s">
        <v>757</v>
      </c>
      <c r="H18" s="115">
        <v>0</v>
      </c>
      <c r="I18" s="116">
        <v>2971.17</v>
      </c>
      <c r="J18" s="116">
        <v>6.9</v>
      </c>
      <c r="K18" s="116">
        <v>6.9</v>
      </c>
      <c r="L18" s="117">
        <v>-0.98299999999999998</v>
      </c>
      <c r="M18" s="118">
        <v>1042.55</v>
      </c>
      <c r="N18" s="118">
        <v>0.05</v>
      </c>
      <c r="O18" s="118">
        <v>0.05</v>
      </c>
      <c r="Q18" s="65"/>
      <c r="R18" s="65"/>
      <c r="S18" s="65"/>
      <c r="T18" s="65"/>
      <c r="U18" s="65"/>
      <c r="V18" s="65"/>
      <c r="W18" s="65"/>
      <c r="X18" s="65"/>
      <c r="Y18" s="65"/>
      <c r="Z18" s="65"/>
      <c r="AA18" s="65"/>
      <c r="AB18" s="65"/>
      <c r="AC18" s="65"/>
      <c r="AD18" s="65"/>
      <c r="AE18" s="65"/>
      <c r="AF18" s="65"/>
      <c r="AG18" s="65"/>
      <c r="AH18" s="65"/>
      <c r="AI18" s="65"/>
    </row>
    <row r="19" spans="1:35" ht="18" x14ac:dyDescent="0.2">
      <c r="A19" s="146">
        <v>612</v>
      </c>
      <c r="B19" s="111">
        <v>612</v>
      </c>
      <c r="C19" s="112">
        <v>1592001073112</v>
      </c>
      <c r="D19" s="147">
        <v>704</v>
      </c>
      <c r="E19" s="113">
        <v>704</v>
      </c>
      <c r="F19" s="114">
        <v>1594001073116</v>
      </c>
      <c r="G19" s="38" t="s">
        <v>395</v>
      </c>
      <c r="H19" s="115">
        <v>0.44</v>
      </c>
      <c r="I19" s="116">
        <v>70.17</v>
      </c>
      <c r="J19" s="116">
        <v>1.37</v>
      </c>
      <c r="K19" s="116">
        <v>1.37</v>
      </c>
      <c r="L19" s="117">
        <v>-0.59699999999999998</v>
      </c>
      <c r="M19" s="118">
        <v>701.66</v>
      </c>
      <c r="N19" s="118">
        <v>0.05</v>
      </c>
      <c r="O19" s="118">
        <v>0.05</v>
      </c>
      <c r="Q19" s="65"/>
      <c r="R19" s="65"/>
      <c r="S19" s="65"/>
      <c r="T19" s="65"/>
      <c r="U19" s="65"/>
      <c r="V19" s="65"/>
      <c r="W19" s="65"/>
      <c r="X19" s="65"/>
      <c r="Y19" s="65"/>
      <c r="Z19" s="65"/>
      <c r="AA19" s="65"/>
      <c r="AB19" s="65"/>
      <c r="AC19" s="65"/>
      <c r="AD19" s="65"/>
      <c r="AE19" s="65"/>
      <c r="AF19" s="65"/>
      <c r="AG19" s="65"/>
      <c r="AH19" s="65"/>
      <c r="AI19" s="65"/>
    </row>
    <row r="20" spans="1:35" ht="18" x14ac:dyDescent="0.2">
      <c r="A20" s="146">
        <v>614</v>
      </c>
      <c r="B20" s="111">
        <v>614</v>
      </c>
      <c r="C20" s="112">
        <v>1592001055257</v>
      </c>
      <c r="D20" s="147">
        <v>709</v>
      </c>
      <c r="E20" s="113">
        <v>709</v>
      </c>
      <c r="F20" s="114">
        <v>1594001055250</v>
      </c>
      <c r="G20" s="38" t="s">
        <v>397</v>
      </c>
      <c r="H20" s="115">
        <v>0</v>
      </c>
      <c r="I20" s="116">
        <v>7511.7</v>
      </c>
      <c r="J20" s="116">
        <v>1.06</v>
      </c>
      <c r="K20" s="116">
        <v>1.06</v>
      </c>
      <c r="L20" s="117">
        <v>0</v>
      </c>
      <c r="M20" s="118">
        <v>1502.34</v>
      </c>
      <c r="N20" s="118">
        <v>0.05</v>
      </c>
      <c r="O20" s="118">
        <v>0.05</v>
      </c>
      <c r="Q20" s="65"/>
      <c r="R20" s="65"/>
      <c r="S20" s="65"/>
      <c r="T20" s="65"/>
      <c r="U20" s="65"/>
      <c r="V20" s="65"/>
      <c r="W20" s="65"/>
      <c r="X20" s="65"/>
      <c r="Y20" s="65"/>
      <c r="Z20" s="65"/>
      <c r="AA20" s="65"/>
      <c r="AB20" s="65"/>
      <c r="AC20" s="65"/>
      <c r="AD20" s="65"/>
      <c r="AE20" s="65"/>
      <c r="AF20" s="65"/>
      <c r="AG20" s="65"/>
      <c r="AH20" s="65"/>
      <c r="AI20" s="65"/>
    </row>
    <row r="21" spans="1:35" ht="25.5" x14ac:dyDescent="0.2">
      <c r="A21" s="146" t="s">
        <v>386</v>
      </c>
      <c r="B21" s="111" t="s">
        <v>386</v>
      </c>
      <c r="C21" s="112" t="s">
        <v>453</v>
      </c>
      <c r="D21" s="147" t="s">
        <v>396</v>
      </c>
      <c r="E21" s="113">
        <v>0</v>
      </c>
      <c r="F21" s="114" t="s">
        <v>396</v>
      </c>
      <c r="G21" s="38" t="s">
        <v>398</v>
      </c>
      <c r="H21" s="115">
        <v>0.28499999999999998</v>
      </c>
      <c r="I21" s="116">
        <v>1983.58</v>
      </c>
      <c r="J21" s="116">
        <v>2.9</v>
      </c>
      <c r="K21" s="116">
        <v>2.9</v>
      </c>
      <c r="L21" s="117">
        <v>0</v>
      </c>
      <c r="M21" s="118">
        <v>0</v>
      </c>
      <c r="N21" s="118">
        <v>0</v>
      </c>
      <c r="O21" s="118">
        <v>0</v>
      </c>
      <c r="Q21" s="65"/>
      <c r="R21" s="65"/>
      <c r="S21" s="65"/>
      <c r="T21" s="65"/>
      <c r="U21" s="65"/>
      <c r="V21" s="65"/>
      <c r="W21" s="65"/>
      <c r="X21" s="65"/>
      <c r="Y21" s="65"/>
      <c r="Z21" s="65"/>
      <c r="AA21" s="65"/>
      <c r="AB21" s="65"/>
      <c r="AC21" s="65"/>
      <c r="AD21" s="65"/>
      <c r="AE21" s="65"/>
      <c r="AF21" s="65"/>
      <c r="AG21" s="65"/>
      <c r="AH21" s="65"/>
      <c r="AI21" s="65"/>
    </row>
    <row r="22" spans="1:35" ht="18" x14ac:dyDescent="0.2">
      <c r="A22" s="146">
        <v>617</v>
      </c>
      <c r="B22" s="111">
        <v>617</v>
      </c>
      <c r="C22" s="112">
        <v>1592001110572</v>
      </c>
      <c r="D22" s="147" t="s">
        <v>396</v>
      </c>
      <c r="E22" s="113">
        <v>0</v>
      </c>
      <c r="F22" s="114" t="s">
        <v>396</v>
      </c>
      <c r="G22" s="38" t="s">
        <v>399</v>
      </c>
      <c r="H22" s="115">
        <v>0</v>
      </c>
      <c r="I22" s="116">
        <v>11042</v>
      </c>
      <c r="J22" s="116">
        <v>1.79</v>
      </c>
      <c r="K22" s="116">
        <v>1.79</v>
      </c>
      <c r="L22" s="117">
        <v>0</v>
      </c>
      <c r="M22" s="118">
        <v>0</v>
      </c>
      <c r="N22" s="118">
        <v>0</v>
      </c>
      <c r="O22" s="118">
        <v>0</v>
      </c>
      <c r="Q22" s="65"/>
      <c r="R22" s="65"/>
      <c r="S22" s="65"/>
      <c r="T22" s="65"/>
      <c r="U22" s="65"/>
      <c r="V22" s="65"/>
      <c r="W22" s="65"/>
      <c r="X22" s="65"/>
      <c r="Y22" s="65"/>
      <c r="Z22" s="65"/>
      <c r="AA22" s="65"/>
      <c r="AB22" s="65"/>
      <c r="AC22" s="65"/>
      <c r="AD22" s="65"/>
      <c r="AE22" s="65"/>
      <c r="AF22" s="65"/>
      <c r="AG22" s="65"/>
      <c r="AH22" s="65"/>
      <c r="AI22" s="65"/>
    </row>
    <row r="23" spans="1:35" ht="18" x14ac:dyDescent="0.2">
      <c r="A23" s="146">
        <v>618</v>
      </c>
      <c r="B23" s="111">
        <v>618</v>
      </c>
      <c r="C23" s="112">
        <v>1592001094308</v>
      </c>
      <c r="D23" s="147" t="s">
        <v>396</v>
      </c>
      <c r="E23" s="113">
        <v>0</v>
      </c>
      <c r="F23" s="114" t="s">
        <v>396</v>
      </c>
      <c r="G23" s="38" t="s">
        <v>400</v>
      </c>
      <c r="H23" s="115">
        <v>0.254</v>
      </c>
      <c r="I23" s="116">
        <v>3839.8</v>
      </c>
      <c r="J23" s="116">
        <v>6.71</v>
      </c>
      <c r="K23" s="116">
        <v>6.71</v>
      </c>
      <c r="L23" s="117">
        <v>0</v>
      </c>
      <c r="M23" s="118">
        <v>0</v>
      </c>
      <c r="N23" s="118">
        <v>0</v>
      </c>
      <c r="O23" s="118">
        <v>0</v>
      </c>
      <c r="Q23" s="65"/>
      <c r="R23" s="65"/>
      <c r="S23" s="65"/>
      <c r="T23" s="65"/>
      <c r="U23" s="65"/>
      <c r="V23" s="65"/>
      <c r="W23" s="65"/>
      <c r="X23" s="65"/>
      <c r="Y23" s="65"/>
      <c r="Z23" s="65"/>
      <c r="AA23" s="65"/>
      <c r="AB23" s="65"/>
      <c r="AC23" s="65"/>
      <c r="AD23" s="65"/>
      <c r="AE23" s="65"/>
      <c r="AF23" s="65"/>
      <c r="AG23" s="65"/>
      <c r="AH23" s="65"/>
      <c r="AI23" s="65"/>
    </row>
    <row r="24" spans="1:35" ht="18" x14ac:dyDescent="0.2">
      <c r="A24" s="146">
        <v>619</v>
      </c>
      <c r="B24" s="111">
        <v>619</v>
      </c>
      <c r="C24" s="112">
        <v>1570000150382</v>
      </c>
      <c r="D24" s="147">
        <v>710</v>
      </c>
      <c r="E24" s="113">
        <v>710</v>
      </c>
      <c r="F24" s="114">
        <v>1594000000038</v>
      </c>
      <c r="G24" s="38" t="s">
        <v>401</v>
      </c>
      <c r="H24" s="115">
        <v>2.1000000000000001E-2</v>
      </c>
      <c r="I24" s="116">
        <v>27.55</v>
      </c>
      <c r="J24" s="116">
        <v>1.43</v>
      </c>
      <c r="K24" s="116">
        <v>1.43</v>
      </c>
      <c r="L24" s="117">
        <v>0</v>
      </c>
      <c r="M24" s="118">
        <v>0</v>
      </c>
      <c r="N24" s="118">
        <v>0</v>
      </c>
      <c r="O24" s="118">
        <v>0</v>
      </c>
      <c r="Q24" s="65"/>
      <c r="R24" s="65"/>
      <c r="S24" s="65"/>
      <c r="T24" s="65"/>
      <c r="U24" s="65"/>
      <c r="V24" s="65"/>
      <c r="W24" s="65"/>
      <c r="X24" s="65"/>
      <c r="Y24" s="65"/>
      <c r="Z24" s="65"/>
      <c r="AA24" s="65"/>
      <c r="AB24" s="65"/>
      <c r="AC24" s="65"/>
      <c r="AD24" s="65"/>
      <c r="AE24" s="65"/>
      <c r="AF24" s="65"/>
      <c r="AG24" s="65"/>
      <c r="AH24" s="65"/>
      <c r="AI24" s="65"/>
    </row>
    <row r="25" spans="1:35" ht="18" x14ac:dyDescent="0.2">
      <c r="A25" s="146">
        <v>620</v>
      </c>
      <c r="B25" s="111">
        <v>620</v>
      </c>
      <c r="C25" s="112">
        <v>1592001007476</v>
      </c>
      <c r="D25" s="147" t="s">
        <v>396</v>
      </c>
      <c r="E25" s="113">
        <v>0</v>
      </c>
      <c r="F25" s="114" t="s">
        <v>396</v>
      </c>
      <c r="G25" s="38" t="s">
        <v>402</v>
      </c>
      <c r="H25" s="115">
        <v>0</v>
      </c>
      <c r="I25" s="116">
        <v>1777.21</v>
      </c>
      <c r="J25" s="116">
        <v>5.94</v>
      </c>
      <c r="K25" s="116">
        <v>5.94</v>
      </c>
      <c r="L25" s="117">
        <v>0</v>
      </c>
      <c r="M25" s="118">
        <v>0</v>
      </c>
      <c r="N25" s="118">
        <v>0</v>
      </c>
      <c r="O25" s="118">
        <v>0</v>
      </c>
      <c r="Q25" s="65"/>
      <c r="R25" s="65"/>
      <c r="S25" s="65"/>
      <c r="T25" s="65"/>
      <c r="U25" s="65"/>
      <c r="V25" s="65"/>
      <c r="W25" s="65"/>
      <c r="X25" s="65"/>
      <c r="Y25" s="65"/>
      <c r="Z25" s="65"/>
      <c r="AA25" s="65"/>
      <c r="AB25" s="65"/>
      <c r="AC25" s="65"/>
      <c r="AD25" s="65"/>
      <c r="AE25" s="65"/>
      <c r="AF25" s="65"/>
      <c r="AG25" s="65"/>
      <c r="AH25" s="65"/>
      <c r="AI25" s="65"/>
    </row>
    <row r="26" spans="1:35" ht="18" x14ac:dyDescent="0.2">
      <c r="A26" s="146">
        <v>621</v>
      </c>
      <c r="B26" s="111">
        <v>621</v>
      </c>
      <c r="C26" s="112">
        <v>1592001007494</v>
      </c>
      <c r="D26" s="147" t="s">
        <v>396</v>
      </c>
      <c r="E26" s="113">
        <v>0</v>
      </c>
      <c r="F26" s="114" t="s">
        <v>396</v>
      </c>
      <c r="G26" s="38" t="s">
        <v>403</v>
      </c>
      <c r="H26" s="115">
        <v>0.153</v>
      </c>
      <c r="I26" s="116">
        <v>95.04</v>
      </c>
      <c r="J26" s="116">
        <v>2.44</v>
      </c>
      <c r="K26" s="116">
        <v>2.44</v>
      </c>
      <c r="L26" s="117">
        <v>0</v>
      </c>
      <c r="M26" s="118">
        <v>0</v>
      </c>
      <c r="N26" s="118">
        <v>0</v>
      </c>
      <c r="O26" s="118">
        <v>0</v>
      </c>
      <c r="Q26" s="65"/>
      <c r="R26" s="65"/>
      <c r="S26" s="65"/>
      <c r="T26" s="65"/>
      <c r="U26" s="65"/>
      <c r="V26" s="65"/>
      <c r="W26" s="65"/>
      <c r="X26" s="65"/>
      <c r="Y26" s="65"/>
      <c r="Z26" s="65"/>
      <c r="AA26" s="65"/>
      <c r="AB26" s="65"/>
      <c r="AC26" s="65"/>
      <c r="AD26" s="65"/>
      <c r="AE26" s="65"/>
      <c r="AF26" s="65"/>
      <c r="AG26" s="65"/>
      <c r="AH26" s="65"/>
      <c r="AI26" s="65"/>
    </row>
    <row r="27" spans="1:35" ht="18" x14ac:dyDescent="0.2">
      <c r="A27" s="146">
        <v>622</v>
      </c>
      <c r="B27" s="111">
        <v>622</v>
      </c>
      <c r="C27" s="112">
        <v>1592001036574</v>
      </c>
      <c r="D27" s="147">
        <v>711</v>
      </c>
      <c r="E27" s="113">
        <v>711</v>
      </c>
      <c r="F27" s="114">
        <v>1594001036578</v>
      </c>
      <c r="G27" s="38" t="s">
        <v>404</v>
      </c>
      <c r="H27" s="115">
        <v>0.128</v>
      </c>
      <c r="I27" s="116">
        <v>944.52</v>
      </c>
      <c r="J27" s="116">
        <v>1.81</v>
      </c>
      <c r="K27" s="116">
        <v>1.81</v>
      </c>
      <c r="L27" s="117">
        <v>-0.41399999999999998</v>
      </c>
      <c r="M27" s="118">
        <v>472.26</v>
      </c>
      <c r="N27" s="118">
        <v>0.05</v>
      </c>
      <c r="O27" s="118">
        <v>0.05</v>
      </c>
      <c r="Q27" s="65"/>
      <c r="R27" s="65"/>
      <c r="S27" s="65"/>
      <c r="T27" s="65"/>
      <c r="U27" s="65"/>
      <c r="V27" s="65"/>
      <c r="W27" s="65"/>
      <c r="X27" s="65"/>
      <c r="Y27" s="65"/>
      <c r="Z27" s="65"/>
      <c r="AA27" s="65"/>
      <c r="AB27" s="65"/>
      <c r="AC27" s="65"/>
      <c r="AD27" s="65"/>
      <c r="AE27" s="65"/>
      <c r="AF27" s="65"/>
      <c r="AG27" s="65"/>
      <c r="AH27" s="65"/>
      <c r="AI27" s="65"/>
    </row>
    <row r="28" spans="1:35" ht="18" x14ac:dyDescent="0.2">
      <c r="A28" s="146">
        <v>624</v>
      </c>
      <c r="B28" s="111">
        <v>624</v>
      </c>
      <c r="C28" s="112">
        <v>1592001063540</v>
      </c>
      <c r="D28" s="147">
        <v>804</v>
      </c>
      <c r="E28" s="113">
        <v>804</v>
      </c>
      <c r="F28" s="114">
        <v>1574000324772</v>
      </c>
      <c r="G28" s="38" t="s">
        <v>405</v>
      </c>
      <c r="H28" s="115">
        <v>7.0000000000000001E-3</v>
      </c>
      <c r="I28" s="116">
        <v>3519.38</v>
      </c>
      <c r="J28" s="116">
        <v>2.46</v>
      </c>
      <c r="K28" s="116">
        <v>2.46</v>
      </c>
      <c r="L28" s="117">
        <v>0</v>
      </c>
      <c r="M28" s="118">
        <v>1101.3699999999999</v>
      </c>
      <c r="N28" s="118">
        <v>0.05</v>
      </c>
      <c r="O28" s="118">
        <v>0.05</v>
      </c>
      <c r="Q28" s="65"/>
      <c r="R28" s="65"/>
      <c r="S28" s="65"/>
      <c r="T28" s="65"/>
      <c r="U28" s="65"/>
      <c r="V28" s="65"/>
      <c r="W28" s="65"/>
      <c r="X28" s="65"/>
      <c r="Y28" s="65"/>
      <c r="Z28" s="65"/>
      <c r="AA28" s="65"/>
      <c r="AB28" s="65"/>
      <c r="AC28" s="65"/>
      <c r="AD28" s="65"/>
      <c r="AE28" s="65"/>
      <c r="AF28" s="65"/>
      <c r="AG28" s="65"/>
      <c r="AH28" s="65"/>
      <c r="AI28" s="65"/>
    </row>
    <row r="29" spans="1:35" ht="18" x14ac:dyDescent="0.2">
      <c r="A29" s="146">
        <v>625</v>
      </c>
      <c r="B29" s="111">
        <v>625</v>
      </c>
      <c r="C29" s="112">
        <v>1592001006890</v>
      </c>
      <c r="D29" s="147">
        <v>748</v>
      </c>
      <c r="E29" s="113">
        <v>748</v>
      </c>
      <c r="F29" s="114">
        <v>1594001006893</v>
      </c>
      <c r="G29" s="38" t="s">
        <v>406</v>
      </c>
      <c r="H29" s="115">
        <v>1.2230000000000001</v>
      </c>
      <c r="I29" s="116">
        <v>34.42</v>
      </c>
      <c r="J29" s="116">
        <v>4.12</v>
      </c>
      <c r="K29" s="116">
        <v>4.12</v>
      </c>
      <c r="L29" s="117">
        <v>0</v>
      </c>
      <c r="M29" s="118">
        <v>0</v>
      </c>
      <c r="N29" s="118">
        <v>0</v>
      </c>
      <c r="O29" s="118">
        <v>0</v>
      </c>
      <c r="Q29" s="65"/>
      <c r="R29" s="65"/>
      <c r="S29" s="65"/>
      <c r="T29" s="65"/>
      <c r="U29" s="65"/>
      <c r="V29" s="65"/>
      <c r="W29" s="65"/>
      <c r="X29" s="65"/>
      <c r="Y29" s="65"/>
      <c r="Z29" s="65"/>
      <c r="AA29" s="65"/>
      <c r="AB29" s="65"/>
      <c r="AC29" s="65"/>
      <c r="AD29" s="65"/>
      <c r="AE29" s="65"/>
      <c r="AF29" s="65"/>
      <c r="AG29" s="65"/>
      <c r="AH29" s="65"/>
      <c r="AI29" s="65"/>
    </row>
    <row r="30" spans="1:35" ht="18" x14ac:dyDescent="0.2">
      <c r="A30" s="146">
        <v>627</v>
      </c>
      <c r="B30" s="111">
        <v>627</v>
      </c>
      <c r="C30" s="112">
        <v>1570000199077</v>
      </c>
      <c r="D30" s="147">
        <v>729</v>
      </c>
      <c r="E30" s="113">
        <v>729</v>
      </c>
      <c r="F30" s="114">
        <v>1574000199083</v>
      </c>
      <c r="G30" s="38" t="s">
        <v>407</v>
      </c>
      <c r="H30" s="115">
        <v>0</v>
      </c>
      <c r="I30" s="116">
        <v>1204.33</v>
      </c>
      <c r="J30" s="116">
        <v>1.33</v>
      </c>
      <c r="K30" s="116">
        <v>1.33</v>
      </c>
      <c r="L30" s="117">
        <v>0</v>
      </c>
      <c r="M30" s="118">
        <v>0</v>
      </c>
      <c r="N30" s="118">
        <v>0</v>
      </c>
      <c r="O30" s="118">
        <v>0</v>
      </c>
      <c r="Q30" s="65"/>
      <c r="R30" s="65"/>
      <c r="S30" s="65"/>
      <c r="T30" s="65"/>
      <c r="U30" s="65"/>
      <c r="V30" s="65"/>
      <c r="W30" s="65"/>
      <c r="X30" s="65"/>
      <c r="Y30" s="65"/>
      <c r="Z30" s="65"/>
      <c r="AA30" s="65"/>
      <c r="AB30" s="65"/>
      <c r="AC30" s="65"/>
      <c r="AD30" s="65"/>
      <c r="AE30" s="65"/>
      <c r="AF30" s="65"/>
      <c r="AG30" s="65"/>
      <c r="AH30" s="65"/>
      <c r="AI30" s="65"/>
    </row>
    <row r="31" spans="1:35" ht="18" x14ac:dyDescent="0.2">
      <c r="A31" s="146">
        <v>626</v>
      </c>
      <c r="B31" s="111">
        <v>626</v>
      </c>
      <c r="C31" s="112">
        <v>1592001005637</v>
      </c>
      <c r="D31" s="147" t="s">
        <v>396</v>
      </c>
      <c r="E31" s="113">
        <v>0</v>
      </c>
      <c r="F31" s="114" t="s">
        <v>396</v>
      </c>
      <c r="G31" s="38" t="s">
        <v>408</v>
      </c>
      <c r="H31" s="115">
        <v>0.22600000000000001</v>
      </c>
      <c r="I31" s="116">
        <v>3598.43</v>
      </c>
      <c r="J31" s="116">
        <v>5.28</v>
      </c>
      <c r="K31" s="116">
        <v>5.28</v>
      </c>
      <c r="L31" s="117">
        <v>0</v>
      </c>
      <c r="M31" s="118">
        <v>0</v>
      </c>
      <c r="N31" s="118">
        <v>0</v>
      </c>
      <c r="O31" s="118">
        <v>0</v>
      </c>
      <c r="Q31" s="65"/>
      <c r="R31" s="65"/>
      <c r="S31" s="65"/>
      <c r="T31" s="65"/>
      <c r="U31" s="65"/>
      <c r="V31" s="65"/>
      <c r="W31" s="65"/>
      <c r="X31" s="65"/>
      <c r="Y31" s="65"/>
      <c r="Z31" s="65"/>
      <c r="AA31" s="65"/>
      <c r="AB31" s="65"/>
      <c r="AC31" s="65"/>
      <c r="AD31" s="65"/>
      <c r="AE31" s="65"/>
      <c r="AF31" s="65"/>
      <c r="AG31" s="65"/>
      <c r="AH31" s="65"/>
      <c r="AI31" s="65"/>
    </row>
    <row r="32" spans="1:35" ht="18" x14ac:dyDescent="0.2">
      <c r="A32" s="146">
        <v>628</v>
      </c>
      <c r="B32" s="111">
        <v>628</v>
      </c>
      <c r="C32" s="112">
        <v>1592001111405</v>
      </c>
      <c r="D32" s="147" t="s">
        <v>396</v>
      </c>
      <c r="E32" s="113">
        <v>0</v>
      </c>
      <c r="F32" s="114" t="s">
        <v>396</v>
      </c>
      <c r="G32" s="38" t="s">
        <v>409</v>
      </c>
      <c r="H32" s="115">
        <v>0.93400000000000005</v>
      </c>
      <c r="I32" s="116">
        <v>691.14</v>
      </c>
      <c r="J32" s="116">
        <v>7.72</v>
      </c>
      <c r="K32" s="116">
        <v>7.72</v>
      </c>
      <c r="L32" s="117">
        <v>0</v>
      </c>
      <c r="M32" s="118">
        <v>0</v>
      </c>
      <c r="N32" s="118">
        <v>0</v>
      </c>
      <c r="O32" s="118">
        <v>0</v>
      </c>
      <c r="Q32" s="65"/>
      <c r="R32" s="65"/>
      <c r="S32" s="65"/>
      <c r="T32" s="65"/>
      <c r="U32" s="65"/>
      <c r="V32" s="65"/>
      <c r="W32" s="65"/>
      <c r="X32" s="65"/>
      <c r="Y32" s="65"/>
      <c r="Z32" s="65"/>
      <c r="AA32" s="65"/>
      <c r="AB32" s="65"/>
      <c r="AC32" s="65"/>
      <c r="AD32" s="65"/>
      <c r="AE32" s="65"/>
      <c r="AF32" s="65"/>
      <c r="AG32" s="65"/>
      <c r="AH32" s="65"/>
      <c r="AI32" s="65"/>
    </row>
    <row r="33" spans="1:35" ht="18" x14ac:dyDescent="0.2">
      <c r="A33" s="146">
        <v>631</v>
      </c>
      <c r="B33" s="111">
        <v>631</v>
      </c>
      <c r="C33" s="112">
        <v>1592001110216</v>
      </c>
      <c r="D33" s="147" t="s">
        <v>396</v>
      </c>
      <c r="E33" s="113">
        <v>0</v>
      </c>
      <c r="F33" s="114" t="s">
        <v>396</v>
      </c>
      <c r="G33" s="38" t="s">
        <v>410</v>
      </c>
      <c r="H33" s="115">
        <v>2E-3</v>
      </c>
      <c r="I33" s="116">
        <v>95.04</v>
      </c>
      <c r="J33" s="116">
        <v>4.32</v>
      </c>
      <c r="K33" s="116">
        <v>4.32</v>
      </c>
      <c r="L33" s="117">
        <v>0</v>
      </c>
      <c r="M33" s="118">
        <v>0</v>
      </c>
      <c r="N33" s="118">
        <v>0</v>
      </c>
      <c r="O33" s="118">
        <v>0</v>
      </c>
      <c r="Q33" s="65"/>
      <c r="R33" s="65"/>
      <c r="S33" s="65"/>
      <c r="T33" s="65"/>
      <c r="U33" s="65"/>
      <c r="V33" s="65"/>
      <c r="W33" s="65"/>
      <c r="X33" s="65"/>
      <c r="Y33" s="65"/>
      <c r="Z33" s="65"/>
      <c r="AA33" s="65"/>
      <c r="AB33" s="65"/>
      <c r="AC33" s="65"/>
      <c r="AD33" s="65"/>
      <c r="AE33" s="65"/>
      <c r="AF33" s="65"/>
      <c r="AG33" s="65"/>
      <c r="AH33" s="65"/>
      <c r="AI33" s="65"/>
    </row>
    <row r="34" spans="1:35" ht="18" x14ac:dyDescent="0.2">
      <c r="A34" s="146">
        <v>632</v>
      </c>
      <c r="B34" s="111">
        <v>632</v>
      </c>
      <c r="C34" s="112">
        <v>1592001007467</v>
      </c>
      <c r="D34" s="147" t="s">
        <v>396</v>
      </c>
      <c r="E34" s="113">
        <v>0</v>
      </c>
      <c r="F34" s="114" t="s">
        <v>396</v>
      </c>
      <c r="G34" s="38" t="s">
        <v>411</v>
      </c>
      <c r="H34" s="115">
        <v>0.155</v>
      </c>
      <c r="I34" s="116">
        <v>294.60000000000002</v>
      </c>
      <c r="J34" s="116">
        <v>5</v>
      </c>
      <c r="K34" s="116">
        <v>5</v>
      </c>
      <c r="L34" s="117">
        <v>0</v>
      </c>
      <c r="M34" s="118">
        <v>0</v>
      </c>
      <c r="N34" s="118">
        <v>0</v>
      </c>
      <c r="O34" s="118">
        <v>0</v>
      </c>
      <c r="Q34" s="65"/>
      <c r="R34" s="65"/>
      <c r="S34" s="65"/>
      <c r="T34" s="65"/>
      <c r="U34" s="65"/>
      <c r="V34" s="65"/>
      <c r="W34" s="65"/>
      <c r="X34" s="65"/>
      <c r="Y34" s="65"/>
      <c r="Z34" s="65"/>
      <c r="AA34" s="65"/>
      <c r="AB34" s="65"/>
      <c r="AC34" s="65"/>
      <c r="AD34" s="65"/>
      <c r="AE34" s="65"/>
      <c r="AF34" s="65"/>
      <c r="AG34" s="65"/>
      <c r="AH34" s="65"/>
      <c r="AI34" s="65"/>
    </row>
    <row r="35" spans="1:35" ht="38.25" x14ac:dyDescent="0.2">
      <c r="A35" s="146">
        <v>633</v>
      </c>
      <c r="B35" s="111">
        <v>633</v>
      </c>
      <c r="C35" s="112" t="s">
        <v>758</v>
      </c>
      <c r="D35" s="147" t="s">
        <v>396</v>
      </c>
      <c r="E35" s="113">
        <v>0</v>
      </c>
      <c r="F35" s="114" t="s">
        <v>396</v>
      </c>
      <c r="G35" s="38" t="s">
        <v>412</v>
      </c>
      <c r="H35" s="115">
        <v>0.107</v>
      </c>
      <c r="I35" s="116">
        <v>3950.98</v>
      </c>
      <c r="J35" s="116">
        <v>3.71</v>
      </c>
      <c r="K35" s="116">
        <v>3.71</v>
      </c>
      <c r="L35" s="117">
        <v>0</v>
      </c>
      <c r="M35" s="118">
        <v>0</v>
      </c>
      <c r="N35" s="118">
        <v>0</v>
      </c>
      <c r="O35" s="118">
        <v>0</v>
      </c>
      <c r="Q35" s="65"/>
      <c r="R35" s="65"/>
      <c r="S35" s="65"/>
      <c r="T35" s="65"/>
      <c r="U35" s="65"/>
      <c r="V35" s="65"/>
      <c r="W35" s="65"/>
      <c r="X35" s="65"/>
      <c r="Y35" s="65"/>
      <c r="Z35" s="65"/>
      <c r="AA35" s="65"/>
      <c r="AB35" s="65"/>
      <c r="AC35" s="65"/>
      <c r="AD35" s="65"/>
      <c r="AE35" s="65"/>
      <c r="AF35" s="65"/>
      <c r="AG35" s="65"/>
      <c r="AH35" s="65"/>
      <c r="AI35" s="65"/>
    </row>
    <row r="36" spans="1:35" ht="18" x14ac:dyDescent="0.2">
      <c r="A36" s="146">
        <v>637</v>
      </c>
      <c r="B36" s="111">
        <v>637</v>
      </c>
      <c r="C36" s="112">
        <v>1592001141543</v>
      </c>
      <c r="D36" s="147">
        <v>728</v>
      </c>
      <c r="E36" s="113">
        <v>728</v>
      </c>
      <c r="F36" s="114">
        <v>1594001141547</v>
      </c>
      <c r="G36" s="38" t="s">
        <v>413</v>
      </c>
      <c r="H36" s="115">
        <v>7.0999999999999994E-2</v>
      </c>
      <c r="I36" s="116">
        <v>1411.15</v>
      </c>
      <c r="J36" s="116">
        <v>1.55</v>
      </c>
      <c r="K36" s="116">
        <v>1.55</v>
      </c>
      <c r="L36" s="117">
        <v>0</v>
      </c>
      <c r="M36" s="118">
        <v>0</v>
      </c>
      <c r="N36" s="118">
        <v>0</v>
      </c>
      <c r="O36" s="118">
        <v>0</v>
      </c>
      <c r="Q36" s="65"/>
      <c r="R36" s="65"/>
      <c r="S36" s="65"/>
      <c r="T36" s="65"/>
      <c r="U36" s="65"/>
      <c r="V36" s="65"/>
      <c r="W36" s="65"/>
      <c r="X36" s="65"/>
      <c r="Y36" s="65"/>
      <c r="Z36" s="65"/>
      <c r="AA36" s="65"/>
      <c r="AB36" s="65"/>
      <c r="AC36" s="65"/>
      <c r="AD36" s="65"/>
      <c r="AE36" s="65"/>
      <c r="AF36" s="65"/>
      <c r="AG36" s="65"/>
      <c r="AH36" s="65"/>
      <c r="AI36" s="65"/>
    </row>
    <row r="37" spans="1:35" ht="18" x14ac:dyDescent="0.2">
      <c r="A37" s="146">
        <v>680</v>
      </c>
      <c r="B37" s="111">
        <v>680</v>
      </c>
      <c r="C37" s="112">
        <v>1580000675845</v>
      </c>
      <c r="D37" s="147">
        <v>759</v>
      </c>
      <c r="E37" s="113">
        <v>759</v>
      </c>
      <c r="F37" s="114">
        <v>1574000275033</v>
      </c>
      <c r="G37" s="38" t="s">
        <v>414</v>
      </c>
      <c r="H37" s="115">
        <v>9.2999999999999999E-2</v>
      </c>
      <c r="I37" s="116">
        <v>3.41</v>
      </c>
      <c r="J37" s="116">
        <v>1.27</v>
      </c>
      <c r="K37" s="116">
        <v>1.27</v>
      </c>
      <c r="L37" s="117">
        <v>0</v>
      </c>
      <c r="M37" s="118">
        <v>143.9</v>
      </c>
      <c r="N37" s="118">
        <v>0.05</v>
      </c>
      <c r="O37" s="118">
        <v>0.05</v>
      </c>
      <c r="Q37" s="65"/>
      <c r="R37" s="65"/>
      <c r="S37" s="65"/>
      <c r="T37" s="65"/>
      <c r="U37" s="65"/>
      <c r="V37" s="65"/>
      <c r="W37" s="65"/>
      <c r="X37" s="65"/>
      <c r="Y37" s="65"/>
      <c r="Z37" s="65"/>
      <c r="AA37" s="65"/>
      <c r="AB37" s="65"/>
      <c r="AC37" s="65"/>
      <c r="AD37" s="65"/>
      <c r="AE37" s="65"/>
      <c r="AF37" s="65"/>
      <c r="AG37" s="65"/>
      <c r="AH37" s="65"/>
      <c r="AI37" s="65"/>
    </row>
    <row r="38" spans="1:35" ht="18" x14ac:dyDescent="0.2">
      <c r="A38" s="146">
        <v>681</v>
      </c>
      <c r="B38" s="111">
        <v>681</v>
      </c>
      <c r="C38" s="112">
        <v>1580000872387</v>
      </c>
      <c r="D38" s="147">
        <v>760</v>
      </c>
      <c r="E38" s="113">
        <v>760</v>
      </c>
      <c r="F38" s="114">
        <v>1574000283735</v>
      </c>
      <c r="G38" s="38" t="s">
        <v>415</v>
      </c>
      <c r="H38" s="115">
        <v>0.246</v>
      </c>
      <c r="I38" s="116">
        <v>84.58</v>
      </c>
      <c r="J38" s="116">
        <v>1.4</v>
      </c>
      <c r="K38" s="116">
        <v>1.4</v>
      </c>
      <c r="L38" s="117">
        <v>0</v>
      </c>
      <c r="M38" s="118">
        <v>3383.06</v>
      </c>
      <c r="N38" s="118">
        <v>0.05</v>
      </c>
      <c r="O38" s="118">
        <v>0.05</v>
      </c>
      <c r="Q38" s="65"/>
      <c r="R38" s="65"/>
      <c r="S38" s="65"/>
      <c r="T38" s="65"/>
      <c r="U38" s="65"/>
      <c r="V38" s="65"/>
      <c r="W38" s="65"/>
      <c r="X38" s="65"/>
      <c r="Y38" s="65"/>
      <c r="Z38" s="65"/>
      <c r="AA38" s="65"/>
      <c r="AB38" s="65"/>
      <c r="AC38" s="65"/>
      <c r="AD38" s="65"/>
      <c r="AE38" s="65"/>
      <c r="AF38" s="65"/>
      <c r="AG38" s="65"/>
      <c r="AH38" s="65"/>
      <c r="AI38" s="65"/>
    </row>
    <row r="39" spans="1:35" ht="18" x14ac:dyDescent="0.2">
      <c r="A39" s="146">
        <v>544</v>
      </c>
      <c r="B39" s="111">
        <v>544</v>
      </c>
      <c r="C39" s="112">
        <v>1570000124531</v>
      </c>
      <c r="D39" s="147">
        <v>761</v>
      </c>
      <c r="E39" s="113">
        <v>761</v>
      </c>
      <c r="F39" s="114">
        <v>1594000000047</v>
      </c>
      <c r="G39" s="38" t="s">
        <v>416</v>
      </c>
      <c r="H39" s="115">
        <v>0</v>
      </c>
      <c r="I39" s="116">
        <v>12.72</v>
      </c>
      <c r="J39" s="116">
        <v>0.98</v>
      </c>
      <c r="K39" s="116">
        <v>0.98</v>
      </c>
      <c r="L39" s="117">
        <v>0</v>
      </c>
      <c r="M39" s="118">
        <v>0</v>
      </c>
      <c r="N39" s="118">
        <v>0</v>
      </c>
      <c r="O39" s="118">
        <v>0</v>
      </c>
      <c r="Q39" s="65"/>
      <c r="R39" s="65"/>
      <c r="S39" s="65"/>
      <c r="T39" s="65"/>
      <c r="U39" s="65"/>
      <c r="V39" s="65"/>
      <c r="W39" s="65"/>
      <c r="X39" s="65"/>
      <c r="Y39" s="65"/>
      <c r="Z39" s="65"/>
      <c r="AA39" s="65"/>
      <c r="AB39" s="65"/>
      <c r="AC39" s="65"/>
      <c r="AD39" s="65"/>
      <c r="AE39" s="65"/>
      <c r="AF39" s="65"/>
      <c r="AG39" s="65"/>
      <c r="AH39" s="65"/>
      <c r="AI39" s="65"/>
    </row>
    <row r="40" spans="1:35" ht="18" x14ac:dyDescent="0.2">
      <c r="A40" s="146">
        <v>682</v>
      </c>
      <c r="B40" s="111">
        <v>682</v>
      </c>
      <c r="C40" s="112">
        <v>1580000909309</v>
      </c>
      <c r="D40" s="147">
        <v>762</v>
      </c>
      <c r="E40" s="113">
        <v>762</v>
      </c>
      <c r="F40" s="114">
        <v>1574000285644</v>
      </c>
      <c r="G40" s="38" t="s">
        <v>417</v>
      </c>
      <c r="H40" s="115">
        <v>0.68200000000000005</v>
      </c>
      <c r="I40" s="116">
        <v>224.43</v>
      </c>
      <c r="J40" s="116">
        <v>1.36</v>
      </c>
      <c r="K40" s="116">
        <v>1.36</v>
      </c>
      <c r="L40" s="117">
        <v>-0.78700000000000003</v>
      </c>
      <c r="M40" s="118">
        <v>1224.17</v>
      </c>
      <c r="N40" s="118">
        <v>0.05</v>
      </c>
      <c r="O40" s="118">
        <v>0.05</v>
      </c>
      <c r="Q40" s="65"/>
      <c r="R40" s="65"/>
      <c r="S40" s="65"/>
      <c r="T40" s="65"/>
      <c r="U40" s="65"/>
      <c r="V40" s="65"/>
      <c r="W40" s="65"/>
      <c r="X40" s="65"/>
      <c r="Y40" s="65"/>
      <c r="Z40" s="65"/>
      <c r="AA40" s="65"/>
      <c r="AB40" s="65"/>
      <c r="AC40" s="65"/>
      <c r="AD40" s="65"/>
      <c r="AE40" s="65"/>
      <c r="AF40" s="65"/>
      <c r="AG40" s="65"/>
      <c r="AH40" s="65"/>
      <c r="AI40" s="65"/>
    </row>
    <row r="41" spans="1:35" ht="18" x14ac:dyDescent="0.2">
      <c r="A41" s="146">
        <v>691</v>
      </c>
      <c r="B41" s="111">
        <v>691</v>
      </c>
      <c r="C41" s="112">
        <v>1592101007746</v>
      </c>
      <c r="D41" s="147" t="s">
        <v>396</v>
      </c>
      <c r="E41" s="113">
        <v>0</v>
      </c>
      <c r="F41" s="114" t="s">
        <v>396</v>
      </c>
      <c r="G41" s="38" t="s">
        <v>418</v>
      </c>
      <c r="H41" s="115">
        <v>0.14000000000000001</v>
      </c>
      <c r="I41" s="116">
        <v>47.52</v>
      </c>
      <c r="J41" s="116">
        <v>5.79</v>
      </c>
      <c r="K41" s="116">
        <v>5.79</v>
      </c>
      <c r="L41" s="117">
        <v>0</v>
      </c>
      <c r="M41" s="118">
        <v>0</v>
      </c>
      <c r="N41" s="118">
        <v>0</v>
      </c>
      <c r="O41" s="118">
        <v>0</v>
      </c>
      <c r="Q41" s="65"/>
      <c r="R41" s="65"/>
      <c r="S41" s="65"/>
      <c r="T41" s="65"/>
      <c r="U41" s="65"/>
      <c r="V41" s="65"/>
      <c r="W41" s="65"/>
      <c r="X41" s="65"/>
      <c r="Y41" s="65"/>
      <c r="Z41" s="65"/>
      <c r="AA41" s="65"/>
      <c r="AB41" s="65"/>
      <c r="AC41" s="65"/>
      <c r="AD41" s="65"/>
      <c r="AE41" s="65"/>
      <c r="AF41" s="65"/>
      <c r="AG41" s="65"/>
      <c r="AH41" s="65"/>
      <c r="AI41" s="65"/>
    </row>
    <row r="42" spans="1:35" ht="18" x14ac:dyDescent="0.2">
      <c r="A42" s="146">
        <v>683</v>
      </c>
      <c r="B42" s="111">
        <v>683</v>
      </c>
      <c r="C42" s="112">
        <v>1570000166434</v>
      </c>
      <c r="D42" s="147">
        <v>763</v>
      </c>
      <c r="E42" s="113">
        <v>763</v>
      </c>
      <c r="F42" s="114">
        <v>1594000000029</v>
      </c>
      <c r="G42" s="38" t="s">
        <v>419</v>
      </c>
      <c r="H42" s="115">
        <v>0</v>
      </c>
      <c r="I42" s="116">
        <v>6.93</v>
      </c>
      <c r="J42" s="116">
        <v>1.19</v>
      </c>
      <c r="K42" s="116">
        <v>1.19</v>
      </c>
      <c r="L42" s="117">
        <v>0</v>
      </c>
      <c r="M42" s="118">
        <v>0</v>
      </c>
      <c r="N42" s="118">
        <v>0</v>
      </c>
      <c r="O42" s="118">
        <v>0</v>
      </c>
      <c r="Q42" s="65"/>
      <c r="R42" s="65"/>
      <c r="S42" s="65"/>
      <c r="T42" s="65"/>
      <c r="U42" s="65"/>
      <c r="V42" s="65"/>
      <c r="W42" s="65"/>
      <c r="X42" s="65"/>
      <c r="Y42" s="65"/>
      <c r="Z42" s="65"/>
      <c r="AA42" s="65"/>
      <c r="AB42" s="65"/>
      <c r="AC42" s="65"/>
      <c r="AD42" s="65"/>
      <c r="AE42" s="65"/>
      <c r="AF42" s="65"/>
      <c r="AG42" s="65"/>
      <c r="AH42" s="65"/>
      <c r="AI42" s="65"/>
    </row>
    <row r="43" spans="1:35" ht="25.5" x14ac:dyDescent="0.2">
      <c r="A43" s="146">
        <v>692</v>
      </c>
      <c r="B43" s="111">
        <v>692</v>
      </c>
      <c r="C43" s="112" t="s">
        <v>454</v>
      </c>
      <c r="D43" s="147" t="s">
        <v>396</v>
      </c>
      <c r="E43" s="113">
        <v>0</v>
      </c>
      <c r="F43" s="114" t="s">
        <v>396</v>
      </c>
      <c r="G43" s="38" t="s">
        <v>420</v>
      </c>
      <c r="H43" s="115">
        <v>1.9419999999999999</v>
      </c>
      <c r="I43" s="116">
        <v>95.04</v>
      </c>
      <c r="J43" s="116">
        <v>6.95</v>
      </c>
      <c r="K43" s="116">
        <v>6.95</v>
      </c>
      <c r="L43" s="117">
        <v>0</v>
      </c>
      <c r="M43" s="118">
        <v>0</v>
      </c>
      <c r="N43" s="118">
        <v>0</v>
      </c>
      <c r="O43" s="118">
        <v>0</v>
      </c>
      <c r="Q43" s="65"/>
      <c r="R43" s="65"/>
      <c r="S43" s="65"/>
      <c r="T43" s="65"/>
      <c r="U43" s="65"/>
      <c r="V43" s="65"/>
      <c r="W43" s="65"/>
      <c r="X43" s="65"/>
      <c r="Y43" s="65"/>
      <c r="Z43" s="65"/>
      <c r="AA43" s="65"/>
      <c r="AB43" s="65"/>
      <c r="AC43" s="65"/>
      <c r="AD43" s="65"/>
      <c r="AE43" s="65"/>
      <c r="AF43" s="65"/>
      <c r="AG43" s="65"/>
      <c r="AH43" s="65"/>
      <c r="AI43" s="65"/>
    </row>
    <row r="44" spans="1:35" ht="18" x14ac:dyDescent="0.2">
      <c r="A44" s="146">
        <v>693</v>
      </c>
      <c r="B44" s="111">
        <v>693</v>
      </c>
      <c r="C44" s="112">
        <v>1592001074941</v>
      </c>
      <c r="D44" s="147" t="s">
        <v>396</v>
      </c>
      <c r="E44" s="113">
        <v>0</v>
      </c>
      <c r="F44" s="114" t="s">
        <v>396</v>
      </c>
      <c r="G44" s="38" t="s">
        <v>421</v>
      </c>
      <c r="H44" s="115">
        <v>0.9</v>
      </c>
      <c r="I44" s="116">
        <v>47.52</v>
      </c>
      <c r="J44" s="116">
        <v>4.75</v>
      </c>
      <c r="K44" s="116">
        <v>4.75</v>
      </c>
      <c r="L44" s="117">
        <v>0</v>
      </c>
      <c r="M44" s="118">
        <v>0</v>
      </c>
      <c r="N44" s="118">
        <v>0</v>
      </c>
      <c r="O44" s="118">
        <v>0</v>
      </c>
      <c r="Q44" s="65"/>
      <c r="R44" s="65"/>
      <c r="S44" s="65"/>
      <c r="T44" s="65"/>
      <c r="U44" s="65"/>
      <c r="V44" s="65"/>
      <c r="W44" s="65"/>
      <c r="X44" s="65"/>
      <c r="Y44" s="65"/>
      <c r="Z44" s="65"/>
      <c r="AA44" s="65"/>
      <c r="AB44" s="65"/>
      <c r="AC44" s="65"/>
      <c r="AD44" s="65"/>
      <c r="AE44" s="65"/>
      <c r="AF44" s="65"/>
      <c r="AG44" s="65"/>
      <c r="AH44" s="65"/>
      <c r="AI44" s="65"/>
    </row>
    <row r="45" spans="1:35" ht="18" x14ac:dyDescent="0.2">
      <c r="A45" s="146">
        <v>694</v>
      </c>
      <c r="B45" s="111">
        <v>694</v>
      </c>
      <c r="C45" s="112">
        <v>1570000190631</v>
      </c>
      <c r="D45" s="147" t="s">
        <v>396</v>
      </c>
      <c r="E45" s="113">
        <v>0</v>
      </c>
      <c r="F45" s="114" t="s">
        <v>396</v>
      </c>
      <c r="G45" s="38" t="s">
        <v>422</v>
      </c>
      <c r="H45" s="115">
        <v>0.86699999999999999</v>
      </c>
      <c r="I45" s="116">
        <v>95.04</v>
      </c>
      <c r="J45" s="116">
        <v>7.12</v>
      </c>
      <c r="K45" s="116">
        <v>7.12</v>
      </c>
      <c r="L45" s="117">
        <v>0</v>
      </c>
      <c r="M45" s="118">
        <v>0</v>
      </c>
      <c r="N45" s="118">
        <v>0</v>
      </c>
      <c r="O45" s="118">
        <v>0</v>
      </c>
      <c r="Q45" s="65"/>
      <c r="R45" s="65"/>
      <c r="S45" s="65"/>
      <c r="T45" s="65"/>
      <c r="U45" s="65"/>
      <c r="V45" s="65"/>
      <c r="W45" s="65"/>
      <c r="X45" s="65"/>
      <c r="Y45" s="65"/>
      <c r="Z45" s="65"/>
      <c r="AA45" s="65"/>
      <c r="AB45" s="65"/>
      <c r="AC45" s="65"/>
      <c r="AD45" s="65"/>
      <c r="AE45" s="65"/>
      <c r="AF45" s="65"/>
      <c r="AG45" s="65"/>
      <c r="AH45" s="65"/>
      <c r="AI45" s="65"/>
    </row>
    <row r="46" spans="1:35" ht="25.5" x14ac:dyDescent="0.2">
      <c r="A46" s="146">
        <v>695</v>
      </c>
      <c r="B46" s="111">
        <v>695</v>
      </c>
      <c r="C46" s="112" t="s">
        <v>455</v>
      </c>
      <c r="D46" s="147" t="s">
        <v>396</v>
      </c>
      <c r="E46" s="113">
        <v>0</v>
      </c>
      <c r="F46" s="114" t="s">
        <v>396</v>
      </c>
      <c r="G46" s="38" t="s">
        <v>423</v>
      </c>
      <c r="H46" s="115">
        <v>3.5000000000000003E-2</v>
      </c>
      <c r="I46" s="116">
        <v>95.04</v>
      </c>
      <c r="J46" s="116">
        <v>4.58</v>
      </c>
      <c r="K46" s="116">
        <v>4.58</v>
      </c>
      <c r="L46" s="117">
        <v>0</v>
      </c>
      <c r="M46" s="118">
        <v>0</v>
      </c>
      <c r="N46" s="118">
        <v>0</v>
      </c>
      <c r="O46" s="118">
        <v>0</v>
      </c>
      <c r="Q46" s="65"/>
      <c r="R46" s="65"/>
      <c r="S46" s="65"/>
      <c r="T46" s="65"/>
      <c r="U46" s="65"/>
      <c r="V46" s="65"/>
      <c r="W46" s="65"/>
      <c r="X46" s="65"/>
      <c r="Y46" s="65"/>
      <c r="Z46" s="65"/>
      <c r="AA46" s="65"/>
      <c r="AB46" s="65"/>
      <c r="AC46" s="65"/>
      <c r="AD46" s="65"/>
      <c r="AE46" s="65"/>
      <c r="AF46" s="65"/>
      <c r="AG46" s="65"/>
      <c r="AH46" s="65"/>
      <c r="AI46" s="65"/>
    </row>
    <row r="47" spans="1:35" ht="18" x14ac:dyDescent="0.2">
      <c r="A47" s="146">
        <v>684</v>
      </c>
      <c r="B47" s="111">
        <v>684</v>
      </c>
      <c r="C47" s="112">
        <v>1580001085400</v>
      </c>
      <c r="D47" s="147">
        <v>764</v>
      </c>
      <c r="E47" s="113">
        <v>764</v>
      </c>
      <c r="F47" s="114">
        <v>1574000298500</v>
      </c>
      <c r="G47" s="38" t="s">
        <v>424</v>
      </c>
      <c r="H47" s="115">
        <v>5.0000000000000001E-3</v>
      </c>
      <c r="I47" s="116">
        <v>693.03</v>
      </c>
      <c r="J47" s="116">
        <v>1.35</v>
      </c>
      <c r="K47" s="116">
        <v>1.35</v>
      </c>
      <c r="L47" s="117">
        <v>-0.106</v>
      </c>
      <c r="M47" s="118">
        <v>4620.72</v>
      </c>
      <c r="N47" s="118">
        <v>0.05</v>
      </c>
      <c r="O47" s="118">
        <v>0.05</v>
      </c>
      <c r="Q47" s="65"/>
      <c r="R47" s="65"/>
      <c r="S47" s="65"/>
      <c r="T47" s="65"/>
      <c r="U47" s="65"/>
      <c r="V47" s="65"/>
      <c r="W47" s="65"/>
      <c r="X47" s="65"/>
      <c r="Y47" s="65"/>
      <c r="Z47" s="65"/>
      <c r="AA47" s="65"/>
      <c r="AB47" s="65"/>
      <c r="AC47" s="65"/>
      <c r="AD47" s="65"/>
      <c r="AE47" s="65"/>
      <c r="AF47" s="65"/>
      <c r="AG47" s="65"/>
      <c r="AH47" s="65"/>
      <c r="AI47" s="65"/>
    </row>
    <row r="48" spans="1:35" ht="18" x14ac:dyDescent="0.2">
      <c r="A48" s="146">
        <v>685</v>
      </c>
      <c r="B48" s="111">
        <v>685</v>
      </c>
      <c r="C48" s="112">
        <v>1580001132432</v>
      </c>
      <c r="D48" s="147">
        <v>765</v>
      </c>
      <c r="E48" s="113">
        <v>765</v>
      </c>
      <c r="F48" s="114">
        <v>1574000302403</v>
      </c>
      <c r="G48" s="38" t="s">
        <v>425</v>
      </c>
      <c r="H48" s="115">
        <v>0</v>
      </c>
      <c r="I48" s="116">
        <v>36.659999999999997</v>
      </c>
      <c r="J48" s="116">
        <v>0.81</v>
      </c>
      <c r="K48" s="116">
        <v>0.81</v>
      </c>
      <c r="L48" s="117">
        <v>0</v>
      </c>
      <c r="M48" s="118">
        <v>1004.47</v>
      </c>
      <c r="N48" s="118">
        <v>0.05</v>
      </c>
      <c r="O48" s="118">
        <v>0.05</v>
      </c>
      <c r="Q48" s="65"/>
      <c r="R48" s="65"/>
      <c r="S48" s="65"/>
      <c r="T48" s="65"/>
      <c r="U48" s="65"/>
      <c r="V48" s="65"/>
      <c r="W48" s="65"/>
      <c r="X48" s="65"/>
      <c r="Y48" s="65"/>
      <c r="Z48" s="65"/>
      <c r="AA48" s="65"/>
      <c r="AB48" s="65"/>
      <c r="AC48" s="65"/>
      <c r="AD48" s="65"/>
      <c r="AE48" s="65"/>
      <c r="AF48" s="65"/>
      <c r="AG48" s="65"/>
      <c r="AH48" s="65"/>
      <c r="AI48" s="65"/>
    </row>
    <row r="49" spans="1:35" ht="25.5" x14ac:dyDescent="0.2">
      <c r="A49" s="146">
        <v>686</v>
      </c>
      <c r="B49" s="111">
        <v>686</v>
      </c>
      <c r="C49" s="112" t="s">
        <v>456</v>
      </c>
      <c r="D49" s="147">
        <v>766</v>
      </c>
      <c r="E49" s="113">
        <v>766</v>
      </c>
      <c r="F49" s="114" t="s">
        <v>457</v>
      </c>
      <c r="G49" s="38" t="s">
        <v>426</v>
      </c>
      <c r="H49" s="115">
        <v>0</v>
      </c>
      <c r="I49" s="116">
        <v>309.41000000000003</v>
      </c>
      <c r="J49" s="116">
        <v>0.63</v>
      </c>
      <c r="K49" s="116">
        <v>0.63</v>
      </c>
      <c r="L49" s="117">
        <v>0</v>
      </c>
      <c r="M49" s="118">
        <v>19207.47</v>
      </c>
      <c r="N49" s="118">
        <v>0.05</v>
      </c>
      <c r="O49" s="118">
        <v>0.05</v>
      </c>
      <c r="Q49" s="65"/>
      <c r="R49" s="65"/>
      <c r="S49" s="65"/>
      <c r="T49" s="65"/>
      <c r="U49" s="65"/>
      <c r="V49" s="65"/>
      <c r="W49" s="65"/>
      <c r="X49" s="65"/>
      <c r="Y49" s="65"/>
      <c r="Z49" s="65"/>
      <c r="AA49" s="65"/>
      <c r="AB49" s="65"/>
      <c r="AC49" s="65"/>
      <c r="AD49" s="65"/>
      <c r="AE49" s="65"/>
      <c r="AF49" s="65"/>
      <c r="AG49" s="65"/>
      <c r="AH49" s="65"/>
      <c r="AI49" s="65"/>
    </row>
    <row r="50" spans="1:35" ht="18" x14ac:dyDescent="0.2">
      <c r="A50" s="146">
        <v>687</v>
      </c>
      <c r="B50" s="111">
        <v>687</v>
      </c>
      <c r="C50" s="112" t="s">
        <v>458</v>
      </c>
      <c r="D50" s="147" t="s">
        <v>396</v>
      </c>
      <c r="E50" s="113">
        <v>0</v>
      </c>
      <c r="F50" s="114">
        <v>0</v>
      </c>
      <c r="G50" s="38" t="s">
        <v>427</v>
      </c>
      <c r="H50" s="115">
        <v>0</v>
      </c>
      <c r="I50" s="116">
        <v>2390.39</v>
      </c>
      <c r="J50" s="116">
        <v>2.16</v>
      </c>
      <c r="K50" s="116">
        <v>2.16</v>
      </c>
      <c r="L50" s="117">
        <v>0</v>
      </c>
      <c r="M50" s="118">
        <v>0</v>
      </c>
      <c r="N50" s="118">
        <v>0</v>
      </c>
      <c r="O50" s="118">
        <v>0</v>
      </c>
      <c r="Q50" s="65"/>
      <c r="R50" s="65"/>
      <c r="S50" s="65"/>
      <c r="T50" s="65"/>
      <c r="U50" s="65"/>
      <c r="V50" s="65"/>
      <c r="W50" s="65"/>
      <c r="X50" s="65"/>
      <c r="Y50" s="65"/>
      <c r="Z50" s="65"/>
      <c r="AA50" s="65"/>
      <c r="AB50" s="65"/>
      <c r="AC50" s="65"/>
      <c r="AD50" s="65"/>
      <c r="AE50" s="65"/>
      <c r="AF50" s="65"/>
      <c r="AG50" s="65"/>
      <c r="AH50" s="65"/>
      <c r="AI50" s="65"/>
    </row>
    <row r="51" spans="1:35" ht="18" x14ac:dyDescent="0.2">
      <c r="A51" s="146">
        <v>688</v>
      </c>
      <c r="B51" s="111">
        <v>688</v>
      </c>
      <c r="C51" s="112">
        <v>1580001208659</v>
      </c>
      <c r="D51" s="147">
        <v>767</v>
      </c>
      <c r="E51" s="113">
        <v>767</v>
      </c>
      <c r="F51" s="114">
        <v>1574000309384</v>
      </c>
      <c r="G51" s="38" t="s">
        <v>428</v>
      </c>
      <c r="H51" s="115">
        <v>0</v>
      </c>
      <c r="I51" s="116">
        <v>6.3</v>
      </c>
      <c r="J51" s="116">
        <v>1.45</v>
      </c>
      <c r="K51" s="116">
        <v>1.45</v>
      </c>
      <c r="L51" s="117">
        <v>0</v>
      </c>
      <c r="M51" s="118">
        <v>718</v>
      </c>
      <c r="N51" s="118">
        <v>0.05</v>
      </c>
      <c r="O51" s="118">
        <v>0.05</v>
      </c>
      <c r="Q51" s="65"/>
      <c r="R51" s="65"/>
      <c r="S51" s="65"/>
      <c r="T51" s="65"/>
      <c r="U51" s="65"/>
      <c r="V51" s="65"/>
      <c r="W51" s="65"/>
      <c r="X51" s="65"/>
      <c r="Y51" s="65"/>
      <c r="Z51" s="65"/>
      <c r="AA51" s="65"/>
      <c r="AB51" s="65"/>
      <c r="AC51" s="65"/>
      <c r="AD51" s="65"/>
      <c r="AE51" s="65"/>
      <c r="AF51" s="65"/>
      <c r="AG51" s="65"/>
      <c r="AH51" s="65"/>
      <c r="AI51" s="65"/>
    </row>
    <row r="52" spans="1:35" ht="18" x14ac:dyDescent="0.2">
      <c r="A52" s="146">
        <v>689</v>
      </c>
      <c r="B52" s="111">
        <v>689</v>
      </c>
      <c r="C52" s="112">
        <v>1580001208668</v>
      </c>
      <c r="D52" s="147">
        <v>768</v>
      </c>
      <c r="E52" s="113">
        <v>768</v>
      </c>
      <c r="F52" s="114">
        <v>1574000309375</v>
      </c>
      <c r="G52" s="38" t="s">
        <v>429</v>
      </c>
      <c r="H52" s="115">
        <v>0</v>
      </c>
      <c r="I52" s="116">
        <v>68.760000000000005</v>
      </c>
      <c r="J52" s="116">
        <v>1.3</v>
      </c>
      <c r="K52" s="116">
        <v>1.3</v>
      </c>
      <c r="L52" s="117">
        <v>0</v>
      </c>
      <c r="M52" s="118">
        <v>2967.56</v>
      </c>
      <c r="N52" s="118">
        <v>0.05</v>
      </c>
      <c r="O52" s="118">
        <v>0.05</v>
      </c>
      <c r="Q52" s="65"/>
      <c r="R52" s="65"/>
      <c r="S52" s="65"/>
      <c r="T52" s="65"/>
      <c r="U52" s="65"/>
      <c r="V52" s="65"/>
      <c r="W52" s="65"/>
      <c r="X52" s="65"/>
      <c r="Y52" s="65"/>
      <c r="Z52" s="65"/>
      <c r="AA52" s="65"/>
      <c r="AB52" s="65"/>
      <c r="AC52" s="65"/>
      <c r="AD52" s="65"/>
      <c r="AE52" s="65"/>
      <c r="AF52" s="65"/>
      <c r="AG52" s="65"/>
      <c r="AH52" s="65"/>
      <c r="AI52" s="65"/>
    </row>
    <row r="53" spans="1:35" ht="18" x14ac:dyDescent="0.2">
      <c r="A53" s="146">
        <v>690</v>
      </c>
      <c r="B53" s="111">
        <v>690</v>
      </c>
      <c r="C53" s="112">
        <v>1580001174414</v>
      </c>
      <c r="D53" s="147">
        <v>782</v>
      </c>
      <c r="E53" s="113">
        <v>782</v>
      </c>
      <c r="F53" s="114">
        <v>1574000306374</v>
      </c>
      <c r="G53" s="38" t="s">
        <v>430</v>
      </c>
      <c r="H53" s="115">
        <v>0.312</v>
      </c>
      <c r="I53" s="116">
        <v>42.27</v>
      </c>
      <c r="J53" s="116">
        <v>1.74</v>
      </c>
      <c r="K53" s="116">
        <v>1.74</v>
      </c>
      <c r="L53" s="117">
        <v>0</v>
      </c>
      <c r="M53" s="118">
        <v>1521.81</v>
      </c>
      <c r="N53" s="118">
        <v>0.05</v>
      </c>
      <c r="O53" s="118">
        <v>0.05</v>
      </c>
      <c r="Q53" s="65"/>
      <c r="R53" s="65"/>
      <c r="S53" s="65"/>
      <c r="T53" s="65"/>
      <c r="U53" s="65"/>
      <c r="V53" s="65"/>
      <c r="W53" s="65"/>
      <c r="X53" s="65"/>
      <c r="Y53" s="65"/>
      <c r="Z53" s="65"/>
      <c r="AA53" s="65"/>
      <c r="AB53" s="65"/>
      <c r="AC53" s="65"/>
      <c r="AD53" s="65"/>
      <c r="AE53" s="65"/>
      <c r="AF53" s="65"/>
      <c r="AG53" s="65"/>
      <c r="AH53" s="65"/>
      <c r="AI53" s="65"/>
    </row>
    <row r="54" spans="1:35" ht="18" x14ac:dyDescent="0.2">
      <c r="A54" s="146">
        <v>540</v>
      </c>
      <c r="B54" s="111">
        <v>540</v>
      </c>
      <c r="C54" s="112">
        <v>1580001190763</v>
      </c>
      <c r="D54" s="147">
        <v>783</v>
      </c>
      <c r="E54" s="113">
        <v>783</v>
      </c>
      <c r="F54" s="114">
        <v>1574000307917</v>
      </c>
      <c r="G54" s="38" t="s">
        <v>431</v>
      </c>
      <c r="H54" s="115">
        <v>0</v>
      </c>
      <c r="I54" s="116">
        <v>2.44</v>
      </c>
      <c r="J54" s="116">
        <v>1.24</v>
      </c>
      <c r="K54" s="116">
        <v>1.24</v>
      </c>
      <c r="L54" s="117">
        <v>-7.0000000000000001E-3</v>
      </c>
      <c r="M54" s="118">
        <v>587.57000000000005</v>
      </c>
      <c r="N54" s="118">
        <v>0.05</v>
      </c>
      <c r="O54" s="118">
        <v>0.05</v>
      </c>
      <c r="Q54" s="65"/>
      <c r="R54" s="65"/>
      <c r="S54" s="65"/>
      <c r="T54" s="65"/>
      <c r="U54" s="65"/>
      <c r="V54" s="65"/>
      <c r="W54" s="65"/>
      <c r="X54" s="65"/>
      <c r="Y54" s="65"/>
      <c r="Z54" s="65"/>
      <c r="AA54" s="65"/>
      <c r="AB54" s="65"/>
      <c r="AC54" s="65"/>
      <c r="AD54" s="65"/>
      <c r="AE54" s="65"/>
      <c r="AF54" s="65"/>
      <c r="AG54" s="65"/>
      <c r="AH54" s="65"/>
      <c r="AI54" s="65"/>
    </row>
    <row r="55" spans="1:35" ht="18" x14ac:dyDescent="0.2">
      <c r="A55" s="146">
        <v>541</v>
      </c>
      <c r="B55" s="111">
        <v>541</v>
      </c>
      <c r="C55" s="112">
        <v>1580001197945</v>
      </c>
      <c r="D55" s="147">
        <v>784</v>
      </c>
      <c r="E55" s="113">
        <v>784</v>
      </c>
      <c r="F55" s="114">
        <v>1574000308405</v>
      </c>
      <c r="G55" s="38" t="s">
        <v>432</v>
      </c>
      <c r="H55" s="115">
        <v>0.44</v>
      </c>
      <c r="I55" s="116">
        <v>163.95</v>
      </c>
      <c r="J55" s="116">
        <v>0.97</v>
      </c>
      <c r="K55" s="116">
        <v>0.97</v>
      </c>
      <c r="L55" s="117">
        <v>-0.59699999999999998</v>
      </c>
      <c r="M55" s="118">
        <v>2422.48</v>
      </c>
      <c r="N55" s="118">
        <v>0.05</v>
      </c>
      <c r="O55" s="118">
        <v>0.05</v>
      </c>
      <c r="Q55" s="65"/>
      <c r="R55" s="65"/>
      <c r="S55" s="65"/>
      <c r="T55" s="65"/>
      <c r="U55" s="65"/>
      <c r="V55" s="65"/>
      <c r="W55" s="65"/>
      <c r="X55" s="65"/>
      <c r="Y55" s="65"/>
      <c r="Z55" s="65"/>
      <c r="AA55" s="65"/>
      <c r="AB55" s="65"/>
      <c r="AC55" s="65"/>
      <c r="AD55" s="65"/>
      <c r="AE55" s="65"/>
      <c r="AF55" s="65"/>
      <c r="AG55" s="65"/>
      <c r="AH55" s="65"/>
      <c r="AI55" s="65"/>
    </row>
    <row r="56" spans="1:35" ht="18" x14ac:dyDescent="0.2">
      <c r="A56" s="146">
        <v>542</v>
      </c>
      <c r="B56" s="111">
        <v>542</v>
      </c>
      <c r="C56" s="112">
        <v>1580001278406</v>
      </c>
      <c r="D56" s="147">
        <v>785</v>
      </c>
      <c r="E56" s="113">
        <v>785</v>
      </c>
      <c r="F56" s="114">
        <v>1574000315040</v>
      </c>
      <c r="G56" s="38" t="s">
        <v>433</v>
      </c>
      <c r="H56" s="115">
        <v>0</v>
      </c>
      <c r="I56" s="116">
        <v>236.7</v>
      </c>
      <c r="J56" s="116">
        <v>0.84</v>
      </c>
      <c r="K56" s="116">
        <v>0.84</v>
      </c>
      <c r="L56" s="117">
        <v>0</v>
      </c>
      <c r="M56" s="118">
        <v>437.9</v>
      </c>
      <c r="N56" s="118">
        <v>0.05</v>
      </c>
      <c r="O56" s="118">
        <v>0.05</v>
      </c>
      <c r="Q56" s="65"/>
      <c r="R56" s="65"/>
      <c r="S56" s="65"/>
      <c r="T56" s="65"/>
      <c r="U56" s="65"/>
      <c r="V56" s="65"/>
      <c r="W56" s="65"/>
      <c r="X56" s="65"/>
      <c r="Y56" s="65"/>
      <c r="Z56" s="65"/>
      <c r="AA56" s="65"/>
      <c r="AB56" s="65"/>
      <c r="AC56" s="65"/>
      <c r="AD56" s="65"/>
      <c r="AE56" s="65"/>
      <c r="AF56" s="65"/>
      <c r="AG56" s="65"/>
      <c r="AH56" s="65"/>
      <c r="AI56" s="65"/>
    </row>
    <row r="57" spans="1:35" ht="18" x14ac:dyDescent="0.2">
      <c r="A57" s="146">
        <v>543</v>
      </c>
      <c r="B57" s="111">
        <v>543</v>
      </c>
      <c r="C57" s="112">
        <v>1580001278415</v>
      </c>
      <c r="D57" s="147" t="s">
        <v>396</v>
      </c>
      <c r="E57" s="113">
        <v>0</v>
      </c>
      <c r="F57" s="114" t="s">
        <v>396</v>
      </c>
      <c r="G57" s="38" t="s">
        <v>434</v>
      </c>
      <c r="H57" s="115">
        <v>0</v>
      </c>
      <c r="I57" s="116">
        <v>1448.6</v>
      </c>
      <c r="J57" s="116">
        <v>1.1200000000000001</v>
      </c>
      <c r="K57" s="116">
        <v>1.1200000000000001</v>
      </c>
      <c r="L57" s="117">
        <v>0</v>
      </c>
      <c r="M57" s="118">
        <v>0</v>
      </c>
      <c r="N57" s="118">
        <v>0</v>
      </c>
      <c r="O57" s="118">
        <v>0</v>
      </c>
      <c r="Q57" s="65"/>
      <c r="R57" s="65"/>
      <c r="S57" s="65"/>
      <c r="T57" s="65"/>
      <c r="U57" s="65"/>
      <c r="V57" s="65"/>
      <c r="W57" s="65"/>
      <c r="X57" s="65"/>
      <c r="Y57" s="65"/>
      <c r="Z57" s="65"/>
      <c r="AA57" s="65"/>
      <c r="AB57" s="65"/>
      <c r="AC57" s="65"/>
      <c r="AD57" s="65"/>
      <c r="AE57" s="65"/>
      <c r="AF57" s="65"/>
      <c r="AG57" s="65"/>
      <c r="AH57" s="65"/>
      <c r="AI57" s="65"/>
    </row>
    <row r="58" spans="1:35" ht="18" x14ac:dyDescent="0.2">
      <c r="A58" s="146">
        <v>545</v>
      </c>
      <c r="B58" s="111">
        <v>545</v>
      </c>
      <c r="C58" s="112">
        <v>1580001417656</v>
      </c>
      <c r="D58" s="147" t="s">
        <v>396</v>
      </c>
      <c r="E58" s="113">
        <v>0</v>
      </c>
      <c r="F58" s="114" t="s">
        <v>396</v>
      </c>
      <c r="G58" s="38" t="s">
        <v>435</v>
      </c>
      <c r="H58" s="115">
        <v>3.7999999999999999E-2</v>
      </c>
      <c r="I58" s="116">
        <v>20032.64</v>
      </c>
      <c r="J58" s="116">
        <v>1.63</v>
      </c>
      <c r="K58" s="116">
        <v>1.63</v>
      </c>
      <c r="L58" s="117">
        <v>0</v>
      </c>
      <c r="M58" s="118">
        <v>0</v>
      </c>
      <c r="N58" s="118">
        <v>0</v>
      </c>
      <c r="O58" s="118">
        <v>0</v>
      </c>
      <c r="Q58" s="65"/>
      <c r="R58" s="65"/>
      <c r="S58" s="65"/>
      <c r="T58" s="65"/>
      <c r="U58" s="65"/>
      <c r="V58" s="65"/>
      <c r="W58" s="65"/>
      <c r="X58" s="65"/>
      <c r="Y58" s="65"/>
      <c r="Z58" s="65"/>
      <c r="AA58" s="65"/>
      <c r="AB58" s="65"/>
      <c r="AC58" s="65"/>
      <c r="AD58" s="65"/>
      <c r="AE58" s="65"/>
      <c r="AF58" s="65"/>
      <c r="AG58" s="65"/>
      <c r="AH58" s="65"/>
      <c r="AI58" s="65"/>
    </row>
    <row r="59" spans="1:35" ht="18" x14ac:dyDescent="0.2">
      <c r="A59" s="146">
        <v>547</v>
      </c>
      <c r="B59" s="111">
        <v>547</v>
      </c>
      <c r="C59" s="112">
        <v>1580001440530</v>
      </c>
      <c r="D59" s="147">
        <v>787</v>
      </c>
      <c r="E59" s="113">
        <v>787</v>
      </c>
      <c r="F59" s="114">
        <v>1574000324470</v>
      </c>
      <c r="G59" s="38" t="s">
        <v>436</v>
      </c>
      <c r="H59" s="115">
        <v>0</v>
      </c>
      <c r="I59" s="116">
        <v>14.67</v>
      </c>
      <c r="J59" s="116">
        <v>1.32</v>
      </c>
      <c r="K59" s="116">
        <v>1.32</v>
      </c>
      <c r="L59" s="117">
        <v>0</v>
      </c>
      <c r="M59" s="118">
        <v>1013.05</v>
      </c>
      <c r="N59" s="118">
        <v>0.05</v>
      </c>
      <c r="O59" s="118">
        <v>0.05</v>
      </c>
      <c r="Q59" s="65"/>
      <c r="R59" s="65"/>
      <c r="S59" s="65"/>
      <c r="T59" s="65"/>
      <c r="U59" s="65"/>
      <c r="V59" s="65"/>
      <c r="W59" s="65"/>
      <c r="X59" s="65"/>
      <c r="Y59" s="65"/>
      <c r="Z59" s="65"/>
      <c r="AA59" s="65"/>
      <c r="AB59" s="65"/>
      <c r="AC59" s="65"/>
      <c r="AD59" s="65"/>
      <c r="AE59" s="65"/>
      <c r="AF59" s="65"/>
      <c r="AG59" s="65"/>
      <c r="AH59" s="65"/>
      <c r="AI59" s="65"/>
    </row>
    <row r="60" spans="1:35" ht="18" x14ac:dyDescent="0.2">
      <c r="A60" s="146">
        <v>548</v>
      </c>
      <c r="B60" s="111">
        <v>548</v>
      </c>
      <c r="C60" s="112">
        <v>1580001440520</v>
      </c>
      <c r="D60" s="147">
        <v>788</v>
      </c>
      <c r="E60" s="113">
        <v>788</v>
      </c>
      <c r="F60" s="114">
        <v>1574000324461</v>
      </c>
      <c r="G60" s="38" t="s">
        <v>437</v>
      </c>
      <c r="H60" s="115">
        <v>0</v>
      </c>
      <c r="I60" s="116">
        <v>55.93</v>
      </c>
      <c r="J60" s="116">
        <v>1.34</v>
      </c>
      <c r="K60" s="116">
        <v>1.34</v>
      </c>
      <c r="L60" s="117">
        <v>0</v>
      </c>
      <c r="M60" s="118">
        <v>4840.42</v>
      </c>
      <c r="N60" s="118">
        <v>0.05</v>
      </c>
      <c r="O60" s="118">
        <v>0.05</v>
      </c>
      <c r="Q60" s="65"/>
      <c r="R60" s="65"/>
      <c r="S60" s="65"/>
      <c r="T60" s="65"/>
      <c r="U60" s="65"/>
      <c r="V60" s="65"/>
      <c r="W60" s="65"/>
      <c r="X60" s="65"/>
      <c r="Y60" s="65"/>
      <c r="Z60" s="65"/>
      <c r="AA60" s="65"/>
      <c r="AB60" s="65"/>
      <c r="AC60" s="65"/>
      <c r="AD60" s="65"/>
      <c r="AE60" s="65"/>
      <c r="AF60" s="65"/>
      <c r="AG60" s="65"/>
      <c r="AH60" s="65"/>
      <c r="AI60" s="65"/>
    </row>
    <row r="61" spans="1:35" ht="18" x14ac:dyDescent="0.2">
      <c r="A61" s="146">
        <v>549</v>
      </c>
      <c r="B61" s="111">
        <v>549</v>
      </c>
      <c r="C61" s="112">
        <v>1580001487955</v>
      </c>
      <c r="D61" s="147">
        <v>789</v>
      </c>
      <c r="E61" s="113">
        <v>789</v>
      </c>
      <c r="F61" s="114">
        <v>1574000327286</v>
      </c>
      <c r="G61" s="38" t="s">
        <v>438</v>
      </c>
      <c r="H61" s="115">
        <v>0</v>
      </c>
      <c r="I61" s="116">
        <v>297.27999999999997</v>
      </c>
      <c r="J61" s="116">
        <v>1.21</v>
      </c>
      <c r="K61" s="116">
        <v>1.21</v>
      </c>
      <c r="L61" s="117">
        <v>0</v>
      </c>
      <c r="M61" s="118">
        <v>21008.03</v>
      </c>
      <c r="N61" s="118">
        <v>0.05</v>
      </c>
      <c r="O61" s="118">
        <v>0.05</v>
      </c>
      <c r="Q61" s="65"/>
      <c r="R61" s="65"/>
      <c r="S61" s="65"/>
      <c r="T61" s="65"/>
      <c r="U61" s="65"/>
      <c r="V61" s="65"/>
      <c r="W61" s="65"/>
      <c r="X61" s="65"/>
      <c r="Y61" s="65"/>
      <c r="Z61" s="65"/>
      <c r="AA61" s="65"/>
      <c r="AB61" s="65"/>
      <c r="AC61" s="65"/>
      <c r="AD61" s="65"/>
      <c r="AE61" s="65"/>
      <c r="AF61" s="65"/>
      <c r="AG61" s="65"/>
      <c r="AH61" s="65"/>
      <c r="AI61" s="65"/>
    </row>
    <row r="62" spans="1:35" ht="18" x14ac:dyDescent="0.2">
      <c r="A62" s="146">
        <v>560</v>
      </c>
      <c r="B62" s="111">
        <v>560</v>
      </c>
      <c r="C62" s="112" t="s">
        <v>459</v>
      </c>
      <c r="D62" s="147">
        <v>806</v>
      </c>
      <c r="E62" s="113">
        <v>806</v>
      </c>
      <c r="F62" s="114" t="s">
        <v>460</v>
      </c>
      <c r="G62" s="38" t="s">
        <v>439</v>
      </c>
      <c r="H62" s="115">
        <v>0</v>
      </c>
      <c r="I62" s="116">
        <v>18.559999999999999</v>
      </c>
      <c r="J62" s="116">
        <v>0.94</v>
      </c>
      <c r="K62" s="116">
        <v>0.94</v>
      </c>
      <c r="L62" s="117">
        <v>0</v>
      </c>
      <c r="M62" s="118">
        <v>1540.15</v>
      </c>
      <c r="N62" s="118">
        <v>0.05</v>
      </c>
      <c r="O62" s="118">
        <v>0.05</v>
      </c>
      <c r="Q62" s="65"/>
      <c r="R62" s="65"/>
      <c r="S62" s="65"/>
      <c r="T62" s="65"/>
      <c r="U62" s="65"/>
      <c r="V62" s="65"/>
      <c r="W62" s="65"/>
      <c r="X62" s="65"/>
      <c r="Y62" s="65"/>
      <c r="Z62" s="65"/>
      <c r="AA62" s="65"/>
      <c r="AB62" s="65"/>
      <c r="AC62" s="65"/>
      <c r="AD62" s="65"/>
      <c r="AE62" s="65"/>
      <c r="AF62" s="65"/>
      <c r="AG62" s="65"/>
      <c r="AH62" s="65"/>
      <c r="AI62" s="65"/>
    </row>
    <row r="63" spans="1:35" ht="18" x14ac:dyDescent="0.2">
      <c r="A63" s="146">
        <v>561</v>
      </c>
      <c r="B63" s="111">
        <v>561</v>
      </c>
      <c r="C63" s="112">
        <v>1580001519739</v>
      </c>
      <c r="D63" s="147">
        <v>807</v>
      </c>
      <c r="E63" s="113">
        <v>807</v>
      </c>
      <c r="F63" s="114">
        <v>1574000328420</v>
      </c>
      <c r="G63" s="38" t="s">
        <v>440</v>
      </c>
      <c r="H63" s="115">
        <v>0</v>
      </c>
      <c r="I63" s="116">
        <v>748.7</v>
      </c>
      <c r="J63" s="116">
        <v>2.06</v>
      </c>
      <c r="K63" s="116">
        <v>2.06</v>
      </c>
      <c r="L63" s="117">
        <v>0</v>
      </c>
      <c r="M63" s="118">
        <v>9654.35</v>
      </c>
      <c r="N63" s="118">
        <v>0.05</v>
      </c>
      <c r="O63" s="118">
        <v>0.05</v>
      </c>
      <c r="Q63" s="65"/>
      <c r="R63" s="65"/>
      <c r="S63" s="65"/>
      <c r="T63" s="65"/>
      <c r="U63" s="65"/>
      <c r="V63" s="65"/>
      <c r="W63" s="65"/>
      <c r="X63" s="65"/>
      <c r="Y63" s="65"/>
      <c r="Z63" s="65"/>
      <c r="AA63" s="65"/>
      <c r="AB63" s="65"/>
      <c r="AC63" s="65"/>
      <c r="AD63" s="65"/>
      <c r="AE63" s="65"/>
      <c r="AF63" s="65"/>
      <c r="AG63" s="65"/>
      <c r="AH63" s="65"/>
      <c r="AI63" s="65"/>
    </row>
    <row r="64" spans="1:35" ht="18" x14ac:dyDescent="0.2">
      <c r="A64" s="146">
        <v>563</v>
      </c>
      <c r="B64" s="111">
        <v>563</v>
      </c>
      <c r="C64" s="112">
        <v>1580001448895</v>
      </c>
      <c r="D64" s="147">
        <v>802</v>
      </c>
      <c r="E64" s="113">
        <v>802</v>
      </c>
      <c r="F64" s="114">
        <v>1574000324790</v>
      </c>
      <c r="G64" s="38" t="s">
        <v>441</v>
      </c>
      <c r="H64" s="115">
        <v>0.68</v>
      </c>
      <c r="I64" s="116">
        <v>1.54</v>
      </c>
      <c r="J64" s="116">
        <v>2.14</v>
      </c>
      <c r="K64" s="116">
        <v>2.14</v>
      </c>
      <c r="L64" s="117">
        <v>0</v>
      </c>
      <c r="M64" s="118">
        <v>145.76</v>
      </c>
      <c r="N64" s="118">
        <v>0.05</v>
      </c>
      <c r="O64" s="118">
        <v>0.05</v>
      </c>
      <c r="Q64" s="65"/>
      <c r="R64" s="65"/>
      <c r="S64" s="65"/>
      <c r="T64" s="65"/>
      <c r="U64" s="65"/>
      <c r="V64" s="65"/>
      <c r="W64" s="65"/>
      <c r="X64" s="65"/>
      <c r="Y64" s="65"/>
      <c r="Z64" s="65"/>
      <c r="AA64" s="65"/>
      <c r="AB64" s="65"/>
      <c r="AC64" s="65"/>
      <c r="AD64" s="65"/>
      <c r="AE64" s="65"/>
      <c r="AF64" s="65"/>
      <c r="AG64" s="65"/>
      <c r="AH64" s="65"/>
      <c r="AI64" s="65"/>
    </row>
    <row r="65" spans="1:35" ht="18" x14ac:dyDescent="0.2">
      <c r="A65" s="146">
        <v>562</v>
      </c>
      <c r="B65" s="111">
        <v>562</v>
      </c>
      <c r="C65" s="112">
        <v>1580001448900</v>
      </c>
      <c r="D65" s="147">
        <v>769</v>
      </c>
      <c r="E65" s="113">
        <v>769</v>
      </c>
      <c r="F65" s="114">
        <v>1574000324781</v>
      </c>
      <c r="G65" s="38" t="s">
        <v>442</v>
      </c>
      <c r="H65" s="115">
        <v>0.68</v>
      </c>
      <c r="I65" s="116">
        <v>1.54</v>
      </c>
      <c r="J65" s="116">
        <v>2.06</v>
      </c>
      <c r="K65" s="116">
        <v>2.06</v>
      </c>
      <c r="L65" s="117">
        <v>0</v>
      </c>
      <c r="M65" s="118">
        <v>145.76</v>
      </c>
      <c r="N65" s="118">
        <v>0.05</v>
      </c>
      <c r="O65" s="118">
        <v>0.05</v>
      </c>
      <c r="Q65" s="65"/>
      <c r="R65" s="65"/>
      <c r="S65" s="65"/>
      <c r="T65" s="65"/>
      <c r="U65" s="65"/>
      <c r="V65" s="65"/>
      <c r="W65" s="65"/>
      <c r="X65" s="65"/>
      <c r="Y65" s="65"/>
      <c r="Z65" s="65"/>
      <c r="AA65" s="65"/>
      <c r="AB65" s="65"/>
      <c r="AC65" s="65"/>
      <c r="AD65" s="65"/>
      <c r="AE65" s="65"/>
      <c r="AF65" s="65"/>
      <c r="AG65" s="65"/>
      <c r="AH65" s="65"/>
      <c r="AI65" s="65"/>
    </row>
    <row r="66" spans="1:35" ht="18" x14ac:dyDescent="0.2">
      <c r="A66" s="146">
        <v>564</v>
      </c>
      <c r="B66" s="111">
        <v>564</v>
      </c>
      <c r="C66" s="112" t="s">
        <v>461</v>
      </c>
      <c r="D66" s="147">
        <v>803</v>
      </c>
      <c r="E66" s="113">
        <v>803</v>
      </c>
      <c r="F66" s="114" t="s">
        <v>462</v>
      </c>
      <c r="G66" s="38" t="s">
        <v>443</v>
      </c>
      <c r="H66" s="115">
        <v>0</v>
      </c>
      <c r="I66" s="116">
        <v>285.22000000000003</v>
      </c>
      <c r="J66" s="116">
        <v>0.95</v>
      </c>
      <c r="K66" s="116">
        <v>0.95</v>
      </c>
      <c r="L66" s="117">
        <v>0</v>
      </c>
      <c r="M66" s="118">
        <v>285.24</v>
      </c>
      <c r="N66" s="118">
        <v>0.05</v>
      </c>
      <c r="O66" s="118">
        <v>0.05</v>
      </c>
      <c r="Q66" s="65"/>
      <c r="R66" s="65"/>
      <c r="S66" s="65"/>
      <c r="T66" s="65"/>
      <c r="U66" s="65"/>
      <c r="V66" s="65"/>
      <c r="W66" s="65"/>
      <c r="X66" s="65"/>
      <c r="Y66" s="65"/>
      <c r="Z66" s="65"/>
      <c r="AA66" s="65"/>
      <c r="AB66" s="65"/>
      <c r="AC66" s="65"/>
      <c r="AD66" s="65"/>
      <c r="AE66" s="65"/>
      <c r="AF66" s="65"/>
      <c r="AG66" s="65"/>
      <c r="AH66" s="65"/>
      <c r="AI66" s="65"/>
    </row>
    <row r="67" spans="1:35" ht="18" x14ac:dyDescent="0.2">
      <c r="A67" s="146">
        <v>565</v>
      </c>
      <c r="B67" s="111">
        <v>565</v>
      </c>
      <c r="C67" s="112">
        <v>1580001498380</v>
      </c>
      <c r="D67" s="147">
        <v>805</v>
      </c>
      <c r="E67" s="113">
        <v>805</v>
      </c>
      <c r="F67" s="114">
        <v>1574000327505</v>
      </c>
      <c r="G67" s="38" t="s">
        <v>444</v>
      </c>
      <c r="H67" s="115">
        <v>5.1999999999999998E-2</v>
      </c>
      <c r="I67" s="116">
        <v>149.91999999999999</v>
      </c>
      <c r="J67" s="116">
        <v>1.34</v>
      </c>
      <c r="K67" s="116">
        <v>1.34</v>
      </c>
      <c r="L67" s="117">
        <v>-0.14399999999999999</v>
      </c>
      <c r="M67" s="118">
        <v>587.09</v>
      </c>
      <c r="N67" s="118">
        <v>0.05</v>
      </c>
      <c r="O67" s="118">
        <v>0.05</v>
      </c>
      <c r="Q67" s="65"/>
      <c r="R67" s="65"/>
      <c r="S67" s="65"/>
      <c r="T67" s="65"/>
      <c r="U67" s="65"/>
      <c r="V67" s="65"/>
      <c r="W67" s="65"/>
      <c r="X67" s="65"/>
      <c r="Y67" s="65"/>
      <c r="Z67" s="65"/>
      <c r="AA67" s="65"/>
      <c r="AB67" s="65"/>
      <c r="AC67" s="65"/>
      <c r="AD67" s="65"/>
      <c r="AE67" s="65"/>
      <c r="AF67" s="65"/>
      <c r="AG67" s="65"/>
      <c r="AH67" s="65"/>
      <c r="AI67" s="65"/>
    </row>
    <row r="68" spans="1:35" ht="18" x14ac:dyDescent="0.2">
      <c r="A68" s="146">
        <v>567</v>
      </c>
      <c r="B68" s="111">
        <v>567</v>
      </c>
      <c r="C68" s="112">
        <v>1580001531639</v>
      </c>
      <c r="D68" s="147">
        <v>809</v>
      </c>
      <c r="E68" s="113">
        <v>809</v>
      </c>
      <c r="F68" s="114">
        <v>1574000328810</v>
      </c>
      <c r="G68" s="38" t="s">
        <v>445</v>
      </c>
      <c r="H68" s="115">
        <v>0.28299999999999997</v>
      </c>
      <c r="I68" s="116">
        <v>7.97</v>
      </c>
      <c r="J68" s="116">
        <v>1.73</v>
      </c>
      <c r="K68" s="116">
        <v>1.73</v>
      </c>
      <c r="L68" s="117">
        <v>0</v>
      </c>
      <c r="M68" s="118">
        <v>697.32</v>
      </c>
      <c r="N68" s="118">
        <v>0.05</v>
      </c>
      <c r="O68" s="118">
        <v>0.05</v>
      </c>
      <c r="Q68" s="65"/>
      <c r="R68" s="65"/>
      <c r="S68" s="65"/>
      <c r="T68" s="65"/>
      <c r="U68" s="65"/>
      <c r="V68" s="65"/>
      <c r="W68" s="65"/>
      <c r="X68" s="65"/>
      <c r="Y68" s="65"/>
      <c r="Z68" s="65"/>
      <c r="AA68" s="65"/>
      <c r="AB68" s="65"/>
      <c r="AC68" s="65"/>
      <c r="AD68" s="65"/>
      <c r="AE68" s="65"/>
      <c r="AF68" s="65"/>
      <c r="AG68" s="65"/>
      <c r="AH68" s="65"/>
      <c r="AI68" s="65"/>
    </row>
    <row r="69" spans="1:35" ht="18" x14ac:dyDescent="0.2">
      <c r="A69" s="146">
        <v>566</v>
      </c>
      <c r="B69" s="111">
        <v>566</v>
      </c>
      <c r="C69" s="112">
        <v>1580001511800</v>
      </c>
      <c r="D69" s="147">
        <v>808</v>
      </c>
      <c r="E69" s="113">
        <v>808</v>
      </c>
      <c r="F69" s="114">
        <v>1574000328094</v>
      </c>
      <c r="G69" s="38" t="s">
        <v>446</v>
      </c>
      <c r="H69" s="115">
        <v>1E-3</v>
      </c>
      <c r="I69" s="116">
        <v>585.46</v>
      </c>
      <c r="J69" s="116">
        <v>1.28</v>
      </c>
      <c r="K69" s="116">
        <v>1.28</v>
      </c>
      <c r="L69" s="117">
        <v>-8.9999999999999993E-3</v>
      </c>
      <c r="M69" s="118">
        <v>2351.2399999999998</v>
      </c>
      <c r="N69" s="118">
        <v>0.05</v>
      </c>
      <c r="O69" s="118">
        <v>0.05</v>
      </c>
      <c r="Q69" s="65"/>
      <c r="R69" s="65"/>
      <c r="S69" s="65"/>
      <c r="T69" s="65"/>
      <c r="U69" s="65"/>
      <c r="V69" s="65"/>
      <c r="W69" s="65"/>
      <c r="X69" s="65"/>
      <c r="Y69" s="65"/>
      <c r="Z69" s="65"/>
      <c r="AA69" s="65"/>
      <c r="AB69" s="65"/>
      <c r="AC69" s="65"/>
      <c r="AD69" s="65"/>
      <c r="AE69" s="65"/>
      <c r="AF69" s="65"/>
      <c r="AG69" s="65"/>
      <c r="AH69" s="65"/>
      <c r="AI69" s="65"/>
    </row>
    <row r="70" spans="1:35" x14ac:dyDescent="0.2">
      <c r="A70" s="146">
        <v>696</v>
      </c>
      <c r="B70" s="111">
        <v>696</v>
      </c>
      <c r="C70" s="112">
        <v>1592007351503</v>
      </c>
      <c r="D70" s="147" t="s">
        <v>396</v>
      </c>
      <c r="E70" s="113">
        <v>0</v>
      </c>
      <c r="F70" s="114" t="s">
        <v>396</v>
      </c>
      <c r="G70" s="38" t="s">
        <v>447</v>
      </c>
      <c r="H70" s="115">
        <v>1.0589999999999999</v>
      </c>
      <c r="I70" s="116">
        <v>47.52</v>
      </c>
      <c r="J70" s="116">
        <v>6.7</v>
      </c>
      <c r="K70" s="116">
        <v>6.7</v>
      </c>
      <c r="L70" s="117">
        <v>0</v>
      </c>
      <c r="M70" s="118">
        <v>0</v>
      </c>
      <c r="N70" s="118">
        <v>0</v>
      </c>
      <c r="O70" s="118">
        <v>0</v>
      </c>
    </row>
    <row r="71" spans="1:35" x14ac:dyDescent="0.2">
      <c r="A71" s="146">
        <v>568</v>
      </c>
      <c r="B71" s="111">
        <v>568</v>
      </c>
      <c r="C71" s="112">
        <v>1580001589053</v>
      </c>
      <c r="D71" s="147" t="s">
        <v>396</v>
      </c>
      <c r="E71" s="113">
        <v>0</v>
      </c>
      <c r="F71" s="114" t="s">
        <v>396</v>
      </c>
      <c r="G71" s="38" t="s">
        <v>448</v>
      </c>
      <c r="H71" s="115">
        <v>1.028</v>
      </c>
      <c r="I71" s="116">
        <v>444.3</v>
      </c>
      <c r="J71" s="116">
        <v>3.1</v>
      </c>
      <c r="K71" s="116">
        <v>3.1</v>
      </c>
      <c r="L71" s="117">
        <v>0</v>
      </c>
      <c r="M71" s="118">
        <v>0</v>
      </c>
      <c r="N71" s="118">
        <v>0</v>
      </c>
      <c r="O71" s="118">
        <v>0</v>
      </c>
    </row>
    <row r="72" spans="1:35" x14ac:dyDescent="0.2">
      <c r="A72" s="146">
        <v>569</v>
      </c>
      <c r="B72" s="111">
        <v>569</v>
      </c>
      <c r="C72" s="112">
        <v>1580001659366</v>
      </c>
      <c r="D72" s="147">
        <v>810</v>
      </c>
      <c r="E72" s="113">
        <v>810</v>
      </c>
      <c r="F72" s="114">
        <v>1574000332338</v>
      </c>
      <c r="G72" s="38" t="s">
        <v>759</v>
      </c>
      <c r="H72" s="115">
        <v>5.8000000000000003E-2</v>
      </c>
      <c r="I72" s="116">
        <v>370.88</v>
      </c>
      <c r="J72" s="116">
        <v>2.89</v>
      </c>
      <c r="K72" s="116">
        <v>2.89</v>
      </c>
      <c r="L72" s="117">
        <v>-5.8000000000000003E-2</v>
      </c>
      <c r="M72" s="118">
        <v>1001.98</v>
      </c>
      <c r="N72" s="118">
        <v>0.05</v>
      </c>
      <c r="O72" s="118">
        <v>0.05</v>
      </c>
    </row>
  </sheetData>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86614173228346458" bottom="0.55118110236220474" header="0.27559055118110237" footer="0.27559055118110237"/>
  <pageSetup paperSize="9" scale="65"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firstHeader>&amp;L&amp;"Trebuchet MS,Regular"
&amp;"Trebuchet MS,Bold"Annex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67"/>
  <sheetViews>
    <sheetView zoomScaleNormal="100" zoomScaleSheetLayoutView="100" workbookViewId="0">
      <selection activeCell="A2" sqref="A2:H2"/>
    </sheetView>
  </sheetViews>
  <sheetFormatPr defaultRowHeight="12.75" x14ac:dyDescent="0.2"/>
  <cols>
    <col min="1" max="1" width="14.7109375" style="32" customWidth="1"/>
    <col min="2" max="2" width="8.7109375" style="32" customWidth="1"/>
    <col min="3" max="3" width="15.7109375" style="39" bestFit="1" customWidth="1"/>
    <col min="4" max="4" width="50.7109375" style="39" customWidth="1"/>
    <col min="5" max="5" width="14.7109375" style="40" customWidth="1"/>
    <col min="6" max="7" width="14.7109375" style="41" customWidth="1"/>
    <col min="8" max="8" width="14.7109375" style="32" customWidth="1"/>
    <col min="9" max="9" width="15.5703125" style="32" customWidth="1"/>
    <col min="10" max="13" width="9.140625" style="32"/>
    <col min="14" max="14" width="9.42578125" style="32" bestFit="1" customWidth="1"/>
    <col min="15" max="16384" width="9.140625" style="32"/>
  </cols>
  <sheetData>
    <row r="1" spans="1:14" x14ac:dyDescent="0.2">
      <c r="A1" s="235" t="s">
        <v>300</v>
      </c>
      <c r="B1" s="235"/>
      <c r="C1" s="235"/>
      <c r="D1" s="235"/>
      <c r="E1" s="235"/>
      <c r="F1" s="235"/>
      <c r="G1" s="235"/>
      <c r="H1" s="235"/>
    </row>
    <row r="2" spans="1:14" s="33" customFormat="1" ht="18" x14ac:dyDescent="0.2">
      <c r="A2" s="240" t="str">
        <f>Overview!B4&amp; " - Effective from "&amp;Overview!D4&amp;" - "&amp;Overview!E4&amp;" EDCM import charges"</f>
        <v>Northern Powergrid (Northeast) plc - Effective from 1 April 2021 - Final EDCM import charges</v>
      </c>
      <c r="B2" s="241"/>
      <c r="C2" s="241"/>
      <c r="D2" s="241"/>
      <c r="E2" s="241"/>
      <c r="F2" s="241"/>
      <c r="G2" s="241"/>
      <c r="H2" s="242"/>
    </row>
    <row r="3" spans="1:14" s="65" customFormat="1" ht="18" x14ac:dyDescent="0.2">
      <c r="A3" s="71"/>
      <c r="B3" s="71"/>
      <c r="C3" s="71"/>
      <c r="D3" s="72"/>
      <c r="E3" s="73"/>
      <c r="F3" s="73"/>
      <c r="G3" s="74"/>
      <c r="H3" s="74"/>
      <c r="I3" s="62"/>
      <c r="J3" s="32"/>
      <c r="K3" s="32"/>
      <c r="L3" s="32"/>
      <c r="M3" s="32"/>
      <c r="N3" s="32"/>
    </row>
    <row r="4" spans="1:14" ht="63.75" x14ac:dyDescent="0.2">
      <c r="A4" s="34" t="s">
        <v>274</v>
      </c>
      <c r="B4" s="35" t="s">
        <v>263</v>
      </c>
      <c r="C4" s="34" t="s">
        <v>264</v>
      </c>
      <c r="D4" s="36" t="s">
        <v>30</v>
      </c>
      <c r="E4" s="94" t="str">
        <f>'Annex 2 EHV charges'!H9</f>
        <v>Import
Super Red
unit charge
(p/kWh)</v>
      </c>
      <c r="F4" s="94" t="str">
        <f>'Annex 2 EHV charges'!I9</f>
        <v>Import
fixed charge
(p/day)</v>
      </c>
      <c r="G4" s="94" t="str">
        <f>'Annex 2 EHV charges'!J9</f>
        <v>Import
capacity charge
(p/kVA/day)</v>
      </c>
      <c r="H4" s="94" t="str">
        <f>'Annex 2 EHV charges'!K9</f>
        <v>Import
exceeded capacity charge
(p/kVA/day)</v>
      </c>
    </row>
    <row r="5" spans="1:14" ht="25.5" x14ac:dyDescent="0.2">
      <c r="A5" s="119">
        <f t="array" ref="A5">IFERROR(INDEX('Annex 2 EHV charges'!$A$10:$A$72, MATCH(0, IF(('Annex 2 EHV charges'!$A$10:$A$72=""),1, COUNTIF(A$4:$A4, 'Annex 2 EHV charges'!$A$10:$A$72)), 0)),"")</f>
        <v>601</v>
      </c>
      <c r="B5" s="120">
        <f>IF($A5="","",VLOOKUP($A5,'Annex 2 EHV charges'!$A:$O,2,0))</f>
        <v>601</v>
      </c>
      <c r="C5" s="121" t="str">
        <f>IF($A5="","",VLOOKUP($A5,'Annex 2 EHV charges'!$A:$O,3,0))</f>
        <v>1592001005770
1592101005776</v>
      </c>
      <c r="D5" s="80" t="str">
        <f>IF($A5="","",VLOOKUP($A5,'Annex 2 EHV charges'!$A:$O,7,0))</f>
        <v>EHV Site Specific - Generation Exempt (LLFC 601 &amp; 701)</v>
      </c>
      <c r="E5" s="122" t="str">
        <f>IFERROR(IF(VLOOKUP($A5,'Annex 2 EHV charges'!$A:$O,8,FALSE)=0,"",VLOOKUP($A5,'Annex 2 EHV charges'!$A:$O,8,FALSE)),"")</f>
        <v/>
      </c>
      <c r="F5" s="123">
        <f>IFERROR(IF(VLOOKUP($A5,'Annex 2 EHV charges'!$A:$O,9,FALSE)=0,"",VLOOKUP($A5,'Annex 2 EHV charges'!$A:$O,9,FALSE)),"")</f>
        <v>798.39</v>
      </c>
      <c r="G5" s="124">
        <f>IFERROR(IF(VLOOKUP($A5,'Annex 2 EHV charges'!$A:$O,10,FALSE)=0,"",VLOOKUP($A5,'Annex 2 EHV charges'!$A:$O,10,FALSE)),"")</f>
        <v>1.19</v>
      </c>
      <c r="H5" s="124">
        <f>IFERROR(IF(VLOOKUP($A5,'Annex 2 EHV charges'!$A:$O,11,FALSE)=0,"",VLOOKUP($A5,'Annex 2 EHV charges'!$A:$O,11,FALSE)),"")</f>
        <v>1.19</v>
      </c>
    </row>
    <row r="6" spans="1:14" x14ac:dyDescent="0.2">
      <c r="A6" s="119">
        <f t="array" ref="A6">IFERROR(INDEX('Annex 2 EHV charges'!$A$10:$A$72, MATCH(0, IF(('Annex 2 EHV charges'!$A$10:$A$72=""),1, COUNTIF(A$4:$A5, 'Annex 2 EHV charges'!$A$10:$A$72)), 0)),"")</f>
        <v>603</v>
      </c>
      <c r="B6" s="120">
        <f>IF($A6="","",VLOOKUP($A6,'Annex 2 EHV charges'!$A:$O,2,0))</f>
        <v>603</v>
      </c>
      <c r="C6" s="121">
        <f>IF($A6="","",VLOOKUP($A6,'Annex 2 EHV charges'!$A:$O,3,0))</f>
        <v>1592001051182</v>
      </c>
      <c r="D6" s="80" t="str">
        <f>IF($A6="","",VLOOKUP($A6,'Annex 2 EHV charges'!$A:$O,7,0))</f>
        <v>EHV Site Specific (LLFC 603)</v>
      </c>
      <c r="E6" s="122" t="str">
        <f>IFERROR(IF(VLOOKUP($A6,'Annex 2 EHV charges'!$A:$O,8,FALSE)=0,"",VLOOKUP($A6,'Annex 2 EHV charges'!$A:$O,8,FALSE)),"")</f>
        <v/>
      </c>
      <c r="F6" s="123">
        <f>IFERROR(IF(VLOOKUP($A6,'Annex 2 EHV charges'!$A:$O,9,FALSE)=0,"",VLOOKUP($A6,'Annex 2 EHV charges'!$A:$O,9,FALSE)),"")</f>
        <v>9492.7999999999993</v>
      </c>
      <c r="G6" s="124">
        <f>IFERROR(IF(VLOOKUP($A6,'Annex 2 EHV charges'!$A:$O,10,FALSE)=0,"",VLOOKUP($A6,'Annex 2 EHV charges'!$A:$O,10,FALSE)),"")</f>
        <v>2.17</v>
      </c>
      <c r="H6" s="124">
        <f>IFERROR(IF(VLOOKUP($A6,'Annex 2 EHV charges'!$A:$O,11,FALSE)=0,"",VLOOKUP($A6,'Annex 2 EHV charges'!$A:$O,11,FALSE)),"")</f>
        <v>2.17</v>
      </c>
    </row>
    <row r="7" spans="1:14" x14ac:dyDescent="0.2">
      <c r="A7" s="119">
        <f t="array" ref="A7">IFERROR(INDEX('Annex 2 EHV charges'!$A$10:$A$72, MATCH(0, IF(('Annex 2 EHV charges'!$A$10:$A$72=""),1, COUNTIF(A$4:$A6, 'Annex 2 EHV charges'!$A$10:$A$72)), 0)),"")</f>
        <v>604</v>
      </c>
      <c r="B7" s="120">
        <f>IF($A7="","",VLOOKUP($A7,'Annex 2 EHV charges'!$A:$O,2,0))</f>
        <v>604</v>
      </c>
      <c r="C7" s="121" t="str">
        <f>IF($A7="","",VLOOKUP($A7,'Annex 2 EHV charges'!$A:$O,3,0))</f>
        <v>MSID_7299</v>
      </c>
      <c r="D7" s="80" t="str">
        <f>IF($A7="","",VLOOKUP($A7,'Annex 2 EHV charges'!$A:$O,7,0))</f>
        <v>EHV Site Specific (LLFC 604 &amp; 727)</v>
      </c>
      <c r="E7" s="122" t="str">
        <f>IFERROR(IF(VLOOKUP($A7,'Annex 2 EHV charges'!$A:$O,8,FALSE)=0,"",VLOOKUP($A7,'Annex 2 EHV charges'!$A:$O,8,FALSE)),"")</f>
        <v/>
      </c>
      <c r="F7" s="123">
        <f>IFERROR(IF(VLOOKUP($A7,'Annex 2 EHV charges'!$A:$O,9,FALSE)=0,"",VLOOKUP($A7,'Annex 2 EHV charges'!$A:$O,9,FALSE)),"")</f>
        <v>72.31</v>
      </c>
      <c r="G7" s="124">
        <f>IFERROR(IF(VLOOKUP($A7,'Annex 2 EHV charges'!$A:$O,10,FALSE)=0,"",VLOOKUP($A7,'Annex 2 EHV charges'!$A:$O,10,FALSE)),"")</f>
        <v>0.89</v>
      </c>
      <c r="H7" s="124">
        <f>IFERROR(IF(VLOOKUP($A7,'Annex 2 EHV charges'!$A:$O,11,FALSE)=0,"",VLOOKUP($A7,'Annex 2 EHV charges'!$A:$O,11,FALSE)),"")</f>
        <v>0.89</v>
      </c>
    </row>
    <row r="8" spans="1:14" x14ac:dyDescent="0.2">
      <c r="A8" s="119">
        <f t="array" ref="A8">IFERROR(INDEX('Annex 2 EHV charges'!$A$10:$A$72, MATCH(0, IF(('Annex 2 EHV charges'!$A$10:$A$72=""),1, COUNTIF(A$4:$A7, 'Annex 2 EHV charges'!$A$10:$A$72)), 0)),"")</f>
        <v>605</v>
      </c>
      <c r="B8" s="120">
        <f>IF($A8="","",VLOOKUP($A8,'Annex 2 EHV charges'!$A:$O,2,0))</f>
        <v>605</v>
      </c>
      <c r="C8" s="121">
        <f>IF($A8="","",VLOOKUP($A8,'Annex 2 EHV charges'!$A:$O,3,0))</f>
        <v>1592001092676</v>
      </c>
      <c r="D8" s="80" t="str">
        <f>IF($A8="","",VLOOKUP($A8,'Annex 2 EHV charges'!$A:$O,7,0))</f>
        <v>EHV Site Specific (LLFC 605)</v>
      </c>
      <c r="E8" s="122">
        <f>IFERROR(IF(VLOOKUP($A8,'Annex 2 EHV charges'!$A:$O,8,FALSE)=0,"",VLOOKUP($A8,'Annex 2 EHV charges'!$A:$O,8,FALSE)),"")</f>
        <v>0.16900000000000001</v>
      </c>
      <c r="F8" s="123">
        <f>IFERROR(IF(VLOOKUP($A8,'Annex 2 EHV charges'!$A:$O,9,FALSE)=0,"",VLOOKUP($A8,'Annex 2 EHV charges'!$A:$O,9,FALSE)),"")</f>
        <v>2295.1999999999998</v>
      </c>
      <c r="G8" s="124">
        <f>IFERROR(IF(VLOOKUP($A8,'Annex 2 EHV charges'!$A:$O,10,FALSE)=0,"",VLOOKUP($A8,'Annex 2 EHV charges'!$A:$O,10,FALSE)),"")</f>
        <v>2.2000000000000002</v>
      </c>
      <c r="H8" s="124">
        <f>IFERROR(IF(VLOOKUP($A8,'Annex 2 EHV charges'!$A:$O,11,FALSE)=0,"",VLOOKUP($A8,'Annex 2 EHV charges'!$A:$O,11,FALSE)),"")</f>
        <v>2.2000000000000002</v>
      </c>
    </row>
    <row r="9" spans="1:14" x14ac:dyDescent="0.2">
      <c r="A9" s="119">
        <f t="array" ref="A9">IFERROR(INDEX('Annex 2 EHV charges'!$A$10:$A$72, MATCH(0, IF(('Annex 2 EHV charges'!$A$10:$A$72=""),1, COUNTIF(A$4:$A8, 'Annex 2 EHV charges'!$A$10:$A$72)), 0)),"")</f>
        <v>606</v>
      </c>
      <c r="B9" s="120">
        <f>IF($A9="","",VLOOKUP($A9,'Annex 2 EHV charges'!$A:$O,2,0))</f>
        <v>606</v>
      </c>
      <c r="C9" s="121">
        <f>IF($A9="","",VLOOKUP($A9,'Annex 2 EHV charges'!$A:$O,3,0))</f>
        <v>1592001092719</v>
      </c>
      <c r="D9" s="80" t="str">
        <f>IF($A9="","",VLOOKUP($A9,'Annex 2 EHV charges'!$A:$O,7,0))</f>
        <v>EHV Site Specific (LLFC 606)</v>
      </c>
      <c r="E9" s="122">
        <f>IFERROR(IF(VLOOKUP($A9,'Annex 2 EHV charges'!$A:$O,8,FALSE)=0,"",VLOOKUP($A9,'Annex 2 EHV charges'!$A:$O,8,FALSE)),"")</f>
        <v>0.375</v>
      </c>
      <c r="F9" s="123">
        <f>IFERROR(IF(VLOOKUP($A9,'Annex 2 EHV charges'!$A:$O,9,FALSE)=0,"",VLOOKUP($A9,'Annex 2 EHV charges'!$A:$O,9,FALSE)),"")</f>
        <v>4590.3999999999996</v>
      </c>
      <c r="G9" s="124">
        <f>IFERROR(IF(VLOOKUP($A9,'Annex 2 EHV charges'!$A:$O,10,FALSE)=0,"",VLOOKUP($A9,'Annex 2 EHV charges'!$A:$O,10,FALSE)),"")</f>
        <v>2.33</v>
      </c>
      <c r="H9" s="124">
        <f>IFERROR(IF(VLOOKUP($A9,'Annex 2 EHV charges'!$A:$O,11,FALSE)=0,"",VLOOKUP($A9,'Annex 2 EHV charges'!$A:$O,11,FALSE)),"")</f>
        <v>2.33</v>
      </c>
    </row>
    <row r="10" spans="1:14" x14ac:dyDescent="0.2">
      <c r="A10" s="119">
        <f t="array" ref="A10">IFERROR(INDEX('Annex 2 EHV charges'!$A$10:$A$72, MATCH(0, IF(('Annex 2 EHV charges'!$A$10:$A$72=""),1, COUNTIF(A$4:$A9, 'Annex 2 EHV charges'!$A$10:$A$72)), 0)),"")</f>
        <v>607</v>
      </c>
      <c r="B10" s="120">
        <f>IF($A10="","",VLOOKUP($A10,'Annex 2 EHV charges'!$A:$O,2,0))</f>
        <v>607</v>
      </c>
      <c r="C10" s="121">
        <f>IF($A10="","",VLOOKUP($A10,'Annex 2 EHV charges'!$A:$O,3,0))</f>
        <v>1592001092728</v>
      </c>
      <c r="D10" s="80" t="str">
        <f>IF($A10="","",VLOOKUP($A10,'Annex 2 EHV charges'!$A:$O,7,0))</f>
        <v>EHV Site Specific (LLFC 607)</v>
      </c>
      <c r="E10" s="122">
        <f>IFERROR(IF(VLOOKUP($A10,'Annex 2 EHV charges'!$A:$O,8,FALSE)=0,"",VLOOKUP($A10,'Annex 2 EHV charges'!$A:$O,8,FALSE)),"")</f>
        <v>0.94099999999999995</v>
      </c>
      <c r="F10" s="123">
        <f>IFERROR(IF(VLOOKUP($A10,'Annex 2 EHV charges'!$A:$O,9,FALSE)=0,"",VLOOKUP($A10,'Annex 2 EHV charges'!$A:$O,9,FALSE)),"")</f>
        <v>4590.3999999999996</v>
      </c>
      <c r="G10" s="124">
        <f>IFERROR(IF(VLOOKUP($A10,'Annex 2 EHV charges'!$A:$O,10,FALSE)=0,"",VLOOKUP($A10,'Annex 2 EHV charges'!$A:$O,10,FALSE)),"")</f>
        <v>3.81</v>
      </c>
      <c r="H10" s="124">
        <f>IFERROR(IF(VLOOKUP($A10,'Annex 2 EHV charges'!$A:$O,11,FALSE)=0,"",VLOOKUP($A10,'Annex 2 EHV charges'!$A:$O,11,FALSE)),"")</f>
        <v>3.81</v>
      </c>
    </row>
    <row r="11" spans="1:14" x14ac:dyDescent="0.2">
      <c r="A11" s="119">
        <f t="array" ref="A11">IFERROR(INDEX('Annex 2 EHV charges'!$A$10:$A$72, MATCH(0, IF(('Annex 2 EHV charges'!$A$10:$A$72=""),1, COUNTIF(A$4:$A10, 'Annex 2 EHV charges'!$A$10:$A$72)), 0)),"")</f>
        <v>608</v>
      </c>
      <c r="B11" s="120">
        <f>IF($A11="","",VLOOKUP($A11,'Annex 2 EHV charges'!$A:$O,2,0))</f>
        <v>608</v>
      </c>
      <c r="C11" s="121">
        <f>IF($A11="","",VLOOKUP($A11,'Annex 2 EHV charges'!$A:$O,3,0))</f>
        <v>1592001092737</v>
      </c>
      <c r="D11" s="80" t="str">
        <f>IF($A11="","",VLOOKUP($A11,'Annex 2 EHV charges'!$A:$O,7,0))</f>
        <v>EHV Site Specific (LLFC 608)</v>
      </c>
      <c r="E11" s="122">
        <f>IFERROR(IF(VLOOKUP($A11,'Annex 2 EHV charges'!$A:$O,8,FALSE)=0,"",VLOOKUP($A11,'Annex 2 EHV charges'!$A:$O,8,FALSE)),"")</f>
        <v>1.0999999999999999E-2</v>
      </c>
      <c r="F11" s="123">
        <f>IFERROR(IF(VLOOKUP($A11,'Annex 2 EHV charges'!$A:$O,9,FALSE)=0,"",VLOOKUP($A11,'Annex 2 EHV charges'!$A:$O,9,FALSE)),"")</f>
        <v>4590.3999999999996</v>
      </c>
      <c r="G11" s="124">
        <f>IFERROR(IF(VLOOKUP($A11,'Annex 2 EHV charges'!$A:$O,10,FALSE)=0,"",VLOOKUP($A11,'Annex 2 EHV charges'!$A:$O,10,FALSE)),"")</f>
        <v>3.85</v>
      </c>
      <c r="H11" s="124">
        <f>IFERROR(IF(VLOOKUP($A11,'Annex 2 EHV charges'!$A:$O,11,FALSE)=0,"",VLOOKUP($A11,'Annex 2 EHV charges'!$A:$O,11,FALSE)),"")</f>
        <v>3.85</v>
      </c>
    </row>
    <row r="12" spans="1:14" x14ac:dyDescent="0.2">
      <c r="A12" s="119">
        <f t="array" ref="A12">IFERROR(INDEX('Annex 2 EHV charges'!$A$10:$A$72, MATCH(0, IF(('Annex 2 EHV charges'!$A$10:$A$72=""),1, COUNTIF(A$4:$A11, 'Annex 2 EHV charges'!$A$10:$A$72)), 0)),"")</f>
        <v>609</v>
      </c>
      <c r="B12" s="120">
        <f>IF($A12="","",VLOOKUP($A12,'Annex 2 EHV charges'!$A:$O,2,0))</f>
        <v>609</v>
      </c>
      <c r="C12" s="121">
        <f>IF($A12="","",VLOOKUP($A12,'Annex 2 EHV charges'!$A:$O,3,0))</f>
        <v>1592001046085</v>
      </c>
      <c r="D12" s="80" t="str">
        <f>IF($A12="","",VLOOKUP($A12,'Annex 2 EHV charges'!$A:$O,7,0))</f>
        <v>EHV Site Specific (LLFC 609)</v>
      </c>
      <c r="E12" s="122" t="str">
        <f>IFERROR(IF(VLOOKUP($A12,'Annex 2 EHV charges'!$A:$O,8,FALSE)=0,"",VLOOKUP($A12,'Annex 2 EHV charges'!$A:$O,8,FALSE)),"")</f>
        <v/>
      </c>
      <c r="F12" s="123">
        <f>IFERROR(IF(VLOOKUP($A12,'Annex 2 EHV charges'!$A:$O,9,FALSE)=0,"",VLOOKUP($A12,'Annex 2 EHV charges'!$A:$O,9,FALSE)),"")</f>
        <v>888.6</v>
      </c>
      <c r="G12" s="124">
        <f>IFERROR(IF(VLOOKUP($A12,'Annex 2 EHV charges'!$A:$O,10,FALSE)=0,"",VLOOKUP($A12,'Annex 2 EHV charges'!$A:$O,10,FALSE)),"")</f>
        <v>4.5999999999999996</v>
      </c>
      <c r="H12" s="124">
        <f>IFERROR(IF(VLOOKUP($A12,'Annex 2 EHV charges'!$A:$O,11,FALSE)=0,"",VLOOKUP($A12,'Annex 2 EHV charges'!$A:$O,11,FALSE)),"")</f>
        <v>4.5999999999999996</v>
      </c>
    </row>
    <row r="13" spans="1:14" x14ac:dyDescent="0.2">
      <c r="A13" s="119">
        <f t="array" ref="A13">IFERROR(INDEX('Annex 2 EHV charges'!$A$10:$A$72, MATCH(0, IF(('Annex 2 EHV charges'!$A$10:$A$72=""),1, COUNTIF(A$4:$A12, 'Annex 2 EHV charges'!$A$10:$A$72)), 0)),"")</f>
        <v>570</v>
      </c>
      <c r="B13" s="120">
        <f>IF($A13="","",VLOOKUP($A13,'Annex 2 EHV charges'!$A:$O,2,0))</f>
        <v>570</v>
      </c>
      <c r="C13" s="121">
        <f>IF($A13="","",VLOOKUP($A13,'Annex 2 EHV charges'!$A:$O,3,0))</f>
        <v>1592001111628</v>
      </c>
      <c r="D13" s="80" t="str">
        <f>IF($A13="","",VLOOKUP($A13,'Annex 2 EHV charges'!$A:$O,7,0))</f>
        <v>EHV Site Specific (LLFC 570 &amp; 811)</v>
      </c>
      <c r="E13" s="122" t="str">
        <f>IFERROR(IF(VLOOKUP($A13,'Annex 2 EHV charges'!$A:$O,8,FALSE)=0,"",VLOOKUP($A13,'Annex 2 EHV charges'!$A:$O,8,FALSE)),"")</f>
        <v/>
      </c>
      <c r="F13" s="123">
        <f>IFERROR(IF(VLOOKUP($A13,'Annex 2 EHV charges'!$A:$O,9,FALSE)=0,"",VLOOKUP($A13,'Annex 2 EHV charges'!$A:$O,9,FALSE)),"")</f>
        <v>2971.17</v>
      </c>
      <c r="G13" s="124">
        <f>IFERROR(IF(VLOOKUP($A13,'Annex 2 EHV charges'!$A:$O,10,FALSE)=0,"",VLOOKUP($A13,'Annex 2 EHV charges'!$A:$O,10,FALSE)),"")</f>
        <v>6.9</v>
      </c>
      <c r="H13" s="124">
        <f>IFERROR(IF(VLOOKUP($A13,'Annex 2 EHV charges'!$A:$O,11,FALSE)=0,"",VLOOKUP($A13,'Annex 2 EHV charges'!$A:$O,11,FALSE)),"")</f>
        <v>6.9</v>
      </c>
    </row>
    <row r="14" spans="1:14" x14ac:dyDescent="0.2">
      <c r="A14" s="119">
        <f t="array" ref="A14">IFERROR(INDEX('Annex 2 EHV charges'!$A$10:$A$72, MATCH(0, IF(('Annex 2 EHV charges'!$A$10:$A$72=""),1, COUNTIF(A$4:$A13, 'Annex 2 EHV charges'!$A$10:$A$72)), 0)),"")</f>
        <v>612</v>
      </c>
      <c r="B14" s="120">
        <f>IF($A14="","",VLOOKUP($A14,'Annex 2 EHV charges'!$A:$O,2,0))</f>
        <v>612</v>
      </c>
      <c r="C14" s="121">
        <f>IF($A14="","",VLOOKUP($A14,'Annex 2 EHV charges'!$A:$O,3,0))</f>
        <v>1592001073112</v>
      </c>
      <c r="D14" s="80" t="str">
        <f>IF($A14="","",VLOOKUP($A14,'Annex 2 EHV charges'!$A:$O,7,0))</f>
        <v>EHV Site Specific (LLFC 612 &amp; 704)</v>
      </c>
      <c r="E14" s="122">
        <f>IFERROR(IF(VLOOKUP($A14,'Annex 2 EHV charges'!$A:$O,8,FALSE)=0,"",VLOOKUP($A14,'Annex 2 EHV charges'!$A:$O,8,FALSE)),"")</f>
        <v>0.44</v>
      </c>
      <c r="F14" s="123">
        <f>IFERROR(IF(VLOOKUP($A14,'Annex 2 EHV charges'!$A:$O,9,FALSE)=0,"",VLOOKUP($A14,'Annex 2 EHV charges'!$A:$O,9,FALSE)),"")</f>
        <v>70.17</v>
      </c>
      <c r="G14" s="124">
        <f>IFERROR(IF(VLOOKUP($A14,'Annex 2 EHV charges'!$A:$O,10,FALSE)=0,"",VLOOKUP($A14,'Annex 2 EHV charges'!$A:$O,10,FALSE)),"")</f>
        <v>1.37</v>
      </c>
      <c r="H14" s="124">
        <f>IFERROR(IF(VLOOKUP($A14,'Annex 2 EHV charges'!$A:$O,11,FALSE)=0,"",VLOOKUP($A14,'Annex 2 EHV charges'!$A:$O,11,FALSE)),"")</f>
        <v>1.37</v>
      </c>
    </row>
    <row r="15" spans="1:14" x14ac:dyDescent="0.2">
      <c r="A15" s="119">
        <f t="array" ref="A15">IFERROR(INDEX('Annex 2 EHV charges'!$A$10:$A$72, MATCH(0, IF(('Annex 2 EHV charges'!$A$10:$A$72=""),1, COUNTIF(A$4:$A14, 'Annex 2 EHV charges'!$A$10:$A$72)), 0)),"")</f>
        <v>614</v>
      </c>
      <c r="B15" s="120">
        <f>IF($A15="","",VLOOKUP($A15,'Annex 2 EHV charges'!$A:$O,2,0))</f>
        <v>614</v>
      </c>
      <c r="C15" s="121">
        <f>IF($A15="","",VLOOKUP($A15,'Annex 2 EHV charges'!$A:$O,3,0))</f>
        <v>1592001055257</v>
      </c>
      <c r="D15" s="80" t="str">
        <f>IF($A15="","",VLOOKUP($A15,'Annex 2 EHV charges'!$A:$O,7,0))</f>
        <v>EHV Site Specific (LLFC 614 &amp; 709)</v>
      </c>
      <c r="E15" s="122" t="str">
        <f>IFERROR(IF(VLOOKUP($A15,'Annex 2 EHV charges'!$A:$O,8,FALSE)=0,"",VLOOKUP($A15,'Annex 2 EHV charges'!$A:$O,8,FALSE)),"")</f>
        <v/>
      </c>
      <c r="F15" s="123">
        <f>IFERROR(IF(VLOOKUP($A15,'Annex 2 EHV charges'!$A:$O,9,FALSE)=0,"",VLOOKUP($A15,'Annex 2 EHV charges'!$A:$O,9,FALSE)),"")</f>
        <v>7511.7</v>
      </c>
      <c r="G15" s="124">
        <f>IFERROR(IF(VLOOKUP($A15,'Annex 2 EHV charges'!$A:$O,10,FALSE)=0,"",VLOOKUP($A15,'Annex 2 EHV charges'!$A:$O,10,FALSE)),"")</f>
        <v>1.06</v>
      </c>
      <c r="H15" s="124">
        <f>IFERROR(IF(VLOOKUP($A15,'Annex 2 EHV charges'!$A:$O,11,FALSE)=0,"",VLOOKUP($A15,'Annex 2 EHV charges'!$A:$O,11,FALSE)),"")</f>
        <v>1.06</v>
      </c>
    </row>
    <row r="16" spans="1:14" ht="25.5" x14ac:dyDescent="0.2">
      <c r="A16" s="119" t="str">
        <f t="array" ref="A16">IFERROR(INDEX('Annex 2 EHV charges'!$A$10:$A$72, MATCH(0, IF(('Annex 2 EHV charges'!$A$10:$A$72=""),1, COUNTIF(A$4:$A15, 'Annex 2 EHV charges'!$A$10:$A$72)), 0)),"")</f>
        <v>615 &amp; 616</v>
      </c>
      <c r="B16" s="120" t="str">
        <f>IF($A16="","",VLOOKUP($A16,'Annex 2 EHV charges'!$A:$O,2,0))</f>
        <v>615 &amp; 616</v>
      </c>
      <c r="C16" s="121" t="str">
        <f>IF($A16="","",VLOOKUP($A16,'Annex 2 EHV charges'!$A:$O,3,0))</f>
        <v>1592001055239
1592001055248</v>
      </c>
      <c r="D16" s="80" t="str">
        <f>IF($A16="","",VLOOKUP($A16,'Annex 2 EHV charges'!$A:$O,7,0))</f>
        <v>EHV Site Specific (LLFC 615 &amp; 616)</v>
      </c>
      <c r="E16" s="122">
        <f>IFERROR(IF(VLOOKUP($A16,'Annex 2 EHV charges'!$A:$O,8,FALSE)=0,"",VLOOKUP($A16,'Annex 2 EHV charges'!$A:$O,8,FALSE)),"")</f>
        <v>0.28499999999999998</v>
      </c>
      <c r="F16" s="123">
        <f>IFERROR(IF(VLOOKUP($A16,'Annex 2 EHV charges'!$A:$O,9,FALSE)=0,"",VLOOKUP($A16,'Annex 2 EHV charges'!$A:$O,9,FALSE)),"")</f>
        <v>1983.58</v>
      </c>
      <c r="G16" s="124">
        <f>IFERROR(IF(VLOOKUP($A16,'Annex 2 EHV charges'!$A:$O,10,FALSE)=0,"",VLOOKUP($A16,'Annex 2 EHV charges'!$A:$O,10,FALSE)),"")</f>
        <v>2.9</v>
      </c>
      <c r="H16" s="124">
        <f>IFERROR(IF(VLOOKUP($A16,'Annex 2 EHV charges'!$A:$O,11,FALSE)=0,"",VLOOKUP($A16,'Annex 2 EHV charges'!$A:$O,11,FALSE)),"")</f>
        <v>2.9</v>
      </c>
    </row>
    <row r="17" spans="1:8" x14ac:dyDescent="0.2">
      <c r="A17" s="119">
        <f t="array" ref="A17">IFERROR(INDEX('Annex 2 EHV charges'!$A$10:$A$72, MATCH(0, IF(('Annex 2 EHV charges'!$A$10:$A$72=""),1, COUNTIF(A$4:$A16, 'Annex 2 EHV charges'!$A$10:$A$72)), 0)),"")</f>
        <v>617</v>
      </c>
      <c r="B17" s="120">
        <f>IF($A17="","",VLOOKUP($A17,'Annex 2 EHV charges'!$A:$O,2,0))</f>
        <v>617</v>
      </c>
      <c r="C17" s="121">
        <f>IF($A17="","",VLOOKUP($A17,'Annex 2 EHV charges'!$A:$O,3,0))</f>
        <v>1592001110572</v>
      </c>
      <c r="D17" s="80" t="str">
        <f>IF($A17="","",VLOOKUP($A17,'Annex 2 EHV charges'!$A:$O,7,0))</f>
        <v>EHV Site Specific (LLFC 617)</v>
      </c>
      <c r="E17" s="122" t="str">
        <f>IFERROR(IF(VLOOKUP($A17,'Annex 2 EHV charges'!$A:$O,8,FALSE)=0,"",VLOOKUP($A17,'Annex 2 EHV charges'!$A:$O,8,FALSE)),"")</f>
        <v/>
      </c>
      <c r="F17" s="123">
        <f>IFERROR(IF(VLOOKUP($A17,'Annex 2 EHV charges'!$A:$O,9,FALSE)=0,"",VLOOKUP($A17,'Annex 2 EHV charges'!$A:$O,9,FALSE)),"")</f>
        <v>11042</v>
      </c>
      <c r="G17" s="124">
        <f>IFERROR(IF(VLOOKUP($A17,'Annex 2 EHV charges'!$A:$O,10,FALSE)=0,"",VLOOKUP($A17,'Annex 2 EHV charges'!$A:$O,10,FALSE)),"")</f>
        <v>1.79</v>
      </c>
      <c r="H17" s="124">
        <f>IFERROR(IF(VLOOKUP($A17,'Annex 2 EHV charges'!$A:$O,11,FALSE)=0,"",VLOOKUP($A17,'Annex 2 EHV charges'!$A:$O,11,FALSE)),"")</f>
        <v>1.79</v>
      </c>
    </row>
    <row r="18" spans="1:8" x14ac:dyDescent="0.2">
      <c r="A18" s="119">
        <f t="array" ref="A18">IFERROR(INDEX('Annex 2 EHV charges'!$A$10:$A$72, MATCH(0, IF(('Annex 2 EHV charges'!$A$10:$A$72=""),1, COUNTIF(A$4:$A17, 'Annex 2 EHV charges'!$A$10:$A$72)), 0)),"")</f>
        <v>618</v>
      </c>
      <c r="B18" s="120">
        <f>IF($A18="","",VLOOKUP($A18,'Annex 2 EHV charges'!$A:$O,2,0))</f>
        <v>618</v>
      </c>
      <c r="C18" s="121">
        <f>IF($A18="","",VLOOKUP($A18,'Annex 2 EHV charges'!$A:$O,3,0))</f>
        <v>1592001094308</v>
      </c>
      <c r="D18" s="80" t="str">
        <f>IF($A18="","",VLOOKUP($A18,'Annex 2 EHV charges'!$A:$O,7,0))</f>
        <v>EHV Site Specific (LLFC 618)</v>
      </c>
      <c r="E18" s="122">
        <f>IFERROR(IF(VLOOKUP($A18,'Annex 2 EHV charges'!$A:$O,8,FALSE)=0,"",VLOOKUP($A18,'Annex 2 EHV charges'!$A:$O,8,FALSE)),"")</f>
        <v>0.254</v>
      </c>
      <c r="F18" s="123">
        <f>IFERROR(IF(VLOOKUP($A18,'Annex 2 EHV charges'!$A:$O,9,FALSE)=0,"",VLOOKUP($A18,'Annex 2 EHV charges'!$A:$O,9,FALSE)),"")</f>
        <v>3839.8</v>
      </c>
      <c r="G18" s="124">
        <f>IFERROR(IF(VLOOKUP($A18,'Annex 2 EHV charges'!$A:$O,10,FALSE)=0,"",VLOOKUP($A18,'Annex 2 EHV charges'!$A:$O,10,FALSE)),"")</f>
        <v>6.71</v>
      </c>
      <c r="H18" s="124">
        <f>IFERROR(IF(VLOOKUP($A18,'Annex 2 EHV charges'!$A:$O,11,FALSE)=0,"",VLOOKUP($A18,'Annex 2 EHV charges'!$A:$O,11,FALSE)),"")</f>
        <v>6.71</v>
      </c>
    </row>
    <row r="19" spans="1:8" x14ac:dyDescent="0.2">
      <c r="A19" s="119">
        <f t="array" ref="A19">IFERROR(INDEX('Annex 2 EHV charges'!$A$10:$A$72, MATCH(0, IF(('Annex 2 EHV charges'!$A$10:$A$72=""),1, COUNTIF(A$4:$A18, 'Annex 2 EHV charges'!$A$10:$A$72)), 0)),"")</f>
        <v>619</v>
      </c>
      <c r="B19" s="120">
        <f>IF($A19="","",VLOOKUP($A19,'Annex 2 EHV charges'!$A:$O,2,0))</f>
        <v>619</v>
      </c>
      <c r="C19" s="121">
        <f>IF($A19="","",VLOOKUP($A19,'Annex 2 EHV charges'!$A:$O,3,0))</f>
        <v>1570000150382</v>
      </c>
      <c r="D19" s="80" t="str">
        <f>IF($A19="","",VLOOKUP($A19,'Annex 2 EHV charges'!$A:$O,7,0))</f>
        <v>EHV Site Specific - Generation Exempt (LLFC 619 &amp; 710)</v>
      </c>
      <c r="E19" s="122">
        <f>IFERROR(IF(VLOOKUP($A19,'Annex 2 EHV charges'!$A:$O,8,FALSE)=0,"",VLOOKUP($A19,'Annex 2 EHV charges'!$A:$O,8,FALSE)),"")</f>
        <v>2.1000000000000001E-2</v>
      </c>
      <c r="F19" s="123">
        <f>IFERROR(IF(VLOOKUP($A19,'Annex 2 EHV charges'!$A:$O,9,FALSE)=0,"",VLOOKUP($A19,'Annex 2 EHV charges'!$A:$O,9,FALSE)),"")</f>
        <v>27.55</v>
      </c>
      <c r="G19" s="124">
        <f>IFERROR(IF(VLOOKUP($A19,'Annex 2 EHV charges'!$A:$O,10,FALSE)=0,"",VLOOKUP($A19,'Annex 2 EHV charges'!$A:$O,10,FALSE)),"")</f>
        <v>1.43</v>
      </c>
      <c r="H19" s="124">
        <f>IFERROR(IF(VLOOKUP($A19,'Annex 2 EHV charges'!$A:$O,11,FALSE)=0,"",VLOOKUP($A19,'Annex 2 EHV charges'!$A:$O,11,FALSE)),"")</f>
        <v>1.43</v>
      </c>
    </row>
    <row r="20" spans="1:8" x14ac:dyDescent="0.2">
      <c r="A20" s="119">
        <f t="array" ref="A20">IFERROR(INDEX('Annex 2 EHV charges'!$A$10:$A$72, MATCH(0, IF(('Annex 2 EHV charges'!$A$10:$A$72=""),1, COUNTIF(A$4:$A19, 'Annex 2 EHV charges'!$A$10:$A$72)), 0)),"")</f>
        <v>620</v>
      </c>
      <c r="B20" s="120">
        <f>IF($A20="","",VLOOKUP($A20,'Annex 2 EHV charges'!$A:$O,2,0))</f>
        <v>620</v>
      </c>
      <c r="C20" s="121">
        <f>IF($A20="","",VLOOKUP($A20,'Annex 2 EHV charges'!$A:$O,3,0))</f>
        <v>1592001007476</v>
      </c>
      <c r="D20" s="80" t="str">
        <f>IF($A20="","",VLOOKUP($A20,'Annex 2 EHV charges'!$A:$O,7,0))</f>
        <v>EHV Site Specific (LLFC 620)</v>
      </c>
      <c r="E20" s="122" t="str">
        <f>IFERROR(IF(VLOOKUP($A20,'Annex 2 EHV charges'!$A:$O,8,FALSE)=0,"",VLOOKUP($A20,'Annex 2 EHV charges'!$A:$O,8,FALSE)),"")</f>
        <v/>
      </c>
      <c r="F20" s="123">
        <f>IFERROR(IF(VLOOKUP($A20,'Annex 2 EHV charges'!$A:$O,9,FALSE)=0,"",VLOOKUP($A20,'Annex 2 EHV charges'!$A:$O,9,FALSE)),"")</f>
        <v>1777.21</v>
      </c>
      <c r="G20" s="124">
        <f>IFERROR(IF(VLOOKUP($A20,'Annex 2 EHV charges'!$A:$O,10,FALSE)=0,"",VLOOKUP($A20,'Annex 2 EHV charges'!$A:$O,10,FALSE)),"")</f>
        <v>5.94</v>
      </c>
      <c r="H20" s="124">
        <f>IFERROR(IF(VLOOKUP($A20,'Annex 2 EHV charges'!$A:$O,11,FALSE)=0,"",VLOOKUP($A20,'Annex 2 EHV charges'!$A:$O,11,FALSE)),"")</f>
        <v>5.94</v>
      </c>
    </row>
    <row r="21" spans="1:8" x14ac:dyDescent="0.2">
      <c r="A21" s="119">
        <f t="array" ref="A21">IFERROR(INDEX('Annex 2 EHV charges'!$A$10:$A$72, MATCH(0, IF(('Annex 2 EHV charges'!$A$10:$A$72=""),1, COUNTIF(A$4:$A20, 'Annex 2 EHV charges'!$A$10:$A$72)), 0)),"")</f>
        <v>621</v>
      </c>
      <c r="B21" s="120">
        <f>IF($A21="","",VLOOKUP($A21,'Annex 2 EHV charges'!$A:$O,2,0))</f>
        <v>621</v>
      </c>
      <c r="C21" s="121">
        <f>IF($A21="","",VLOOKUP($A21,'Annex 2 EHV charges'!$A:$O,3,0))</f>
        <v>1592001007494</v>
      </c>
      <c r="D21" s="80" t="str">
        <f>IF($A21="","",VLOOKUP($A21,'Annex 2 EHV charges'!$A:$O,7,0))</f>
        <v>EHV Site Specific (LLFC 621)</v>
      </c>
      <c r="E21" s="122">
        <f>IFERROR(IF(VLOOKUP($A21,'Annex 2 EHV charges'!$A:$O,8,FALSE)=0,"",VLOOKUP($A21,'Annex 2 EHV charges'!$A:$O,8,FALSE)),"")</f>
        <v>0.153</v>
      </c>
      <c r="F21" s="123">
        <f>IFERROR(IF(VLOOKUP($A21,'Annex 2 EHV charges'!$A:$O,9,FALSE)=0,"",VLOOKUP($A21,'Annex 2 EHV charges'!$A:$O,9,FALSE)),"")</f>
        <v>95.04</v>
      </c>
      <c r="G21" s="124">
        <f>IFERROR(IF(VLOOKUP($A21,'Annex 2 EHV charges'!$A:$O,10,FALSE)=0,"",VLOOKUP($A21,'Annex 2 EHV charges'!$A:$O,10,FALSE)),"")</f>
        <v>2.44</v>
      </c>
      <c r="H21" s="124">
        <f>IFERROR(IF(VLOOKUP($A21,'Annex 2 EHV charges'!$A:$O,11,FALSE)=0,"",VLOOKUP($A21,'Annex 2 EHV charges'!$A:$O,11,FALSE)),"")</f>
        <v>2.44</v>
      </c>
    </row>
    <row r="22" spans="1:8" x14ac:dyDescent="0.2">
      <c r="A22" s="119">
        <f t="array" ref="A22">IFERROR(INDEX('Annex 2 EHV charges'!$A$10:$A$72, MATCH(0, IF(('Annex 2 EHV charges'!$A$10:$A$72=""),1, COUNTIF(A$4:$A21, 'Annex 2 EHV charges'!$A$10:$A$72)), 0)),"")</f>
        <v>622</v>
      </c>
      <c r="B22" s="120">
        <f>IF($A22="","",VLOOKUP($A22,'Annex 2 EHV charges'!$A:$O,2,0))</f>
        <v>622</v>
      </c>
      <c r="C22" s="121">
        <f>IF($A22="","",VLOOKUP($A22,'Annex 2 EHV charges'!$A:$O,3,0))</f>
        <v>1592001036574</v>
      </c>
      <c r="D22" s="80" t="str">
        <f>IF($A22="","",VLOOKUP($A22,'Annex 2 EHV charges'!$A:$O,7,0))</f>
        <v>EHV Site Specific (LLFC 622 &amp; 711)</v>
      </c>
      <c r="E22" s="122">
        <f>IFERROR(IF(VLOOKUP($A22,'Annex 2 EHV charges'!$A:$O,8,FALSE)=0,"",VLOOKUP($A22,'Annex 2 EHV charges'!$A:$O,8,FALSE)),"")</f>
        <v>0.128</v>
      </c>
      <c r="F22" s="123">
        <f>IFERROR(IF(VLOOKUP($A22,'Annex 2 EHV charges'!$A:$O,9,FALSE)=0,"",VLOOKUP($A22,'Annex 2 EHV charges'!$A:$O,9,FALSE)),"")</f>
        <v>944.52</v>
      </c>
      <c r="G22" s="124">
        <f>IFERROR(IF(VLOOKUP($A22,'Annex 2 EHV charges'!$A:$O,10,FALSE)=0,"",VLOOKUP($A22,'Annex 2 EHV charges'!$A:$O,10,FALSE)),"")</f>
        <v>1.81</v>
      </c>
      <c r="H22" s="124">
        <f>IFERROR(IF(VLOOKUP($A22,'Annex 2 EHV charges'!$A:$O,11,FALSE)=0,"",VLOOKUP($A22,'Annex 2 EHV charges'!$A:$O,11,FALSE)),"")</f>
        <v>1.81</v>
      </c>
    </row>
    <row r="23" spans="1:8" x14ac:dyDescent="0.2">
      <c r="A23" s="119">
        <f t="array" ref="A23">IFERROR(INDEX('Annex 2 EHV charges'!$A$10:$A$72, MATCH(0, IF(('Annex 2 EHV charges'!$A$10:$A$72=""),1, COUNTIF(A$4:$A22, 'Annex 2 EHV charges'!$A$10:$A$72)), 0)),"")</f>
        <v>624</v>
      </c>
      <c r="B23" s="120">
        <f>IF($A23="","",VLOOKUP($A23,'Annex 2 EHV charges'!$A:$O,2,0))</f>
        <v>624</v>
      </c>
      <c r="C23" s="121">
        <f>IF($A23="","",VLOOKUP($A23,'Annex 2 EHV charges'!$A:$O,3,0))</f>
        <v>1592001063540</v>
      </c>
      <c r="D23" s="80" t="str">
        <f>IF($A23="","",VLOOKUP($A23,'Annex 2 EHV charges'!$A:$O,7,0))</f>
        <v>EHV Site Specific (LLFC 624 &amp; 804)</v>
      </c>
      <c r="E23" s="122">
        <f>IFERROR(IF(VLOOKUP($A23,'Annex 2 EHV charges'!$A:$O,8,FALSE)=0,"",VLOOKUP($A23,'Annex 2 EHV charges'!$A:$O,8,FALSE)),"")</f>
        <v>7.0000000000000001E-3</v>
      </c>
      <c r="F23" s="123">
        <f>IFERROR(IF(VLOOKUP($A23,'Annex 2 EHV charges'!$A:$O,9,FALSE)=0,"",VLOOKUP($A23,'Annex 2 EHV charges'!$A:$O,9,FALSE)),"")</f>
        <v>3519.38</v>
      </c>
      <c r="G23" s="124">
        <f>IFERROR(IF(VLOOKUP($A23,'Annex 2 EHV charges'!$A:$O,10,FALSE)=0,"",VLOOKUP($A23,'Annex 2 EHV charges'!$A:$O,10,FALSE)),"")</f>
        <v>2.46</v>
      </c>
      <c r="H23" s="124">
        <f>IFERROR(IF(VLOOKUP($A23,'Annex 2 EHV charges'!$A:$O,11,FALSE)=0,"",VLOOKUP($A23,'Annex 2 EHV charges'!$A:$O,11,FALSE)),"")</f>
        <v>2.46</v>
      </c>
    </row>
    <row r="24" spans="1:8" x14ac:dyDescent="0.2">
      <c r="A24" s="119">
        <f t="array" ref="A24">IFERROR(INDEX('Annex 2 EHV charges'!$A$10:$A$72, MATCH(0, IF(('Annex 2 EHV charges'!$A$10:$A$72=""),1, COUNTIF(A$4:$A23, 'Annex 2 EHV charges'!$A$10:$A$72)), 0)),"")</f>
        <v>625</v>
      </c>
      <c r="B24" s="120">
        <f>IF($A24="","",VLOOKUP($A24,'Annex 2 EHV charges'!$A:$O,2,0))</f>
        <v>625</v>
      </c>
      <c r="C24" s="121">
        <f>IF($A24="","",VLOOKUP($A24,'Annex 2 EHV charges'!$A:$O,3,0))</f>
        <v>1592001006890</v>
      </c>
      <c r="D24" s="80" t="str">
        <f>IF($A24="","",VLOOKUP($A24,'Annex 2 EHV charges'!$A:$O,7,0))</f>
        <v>EHV Site Specific - Generation Exempt (LLFC 625 &amp; 748)</v>
      </c>
      <c r="E24" s="122">
        <f>IFERROR(IF(VLOOKUP($A24,'Annex 2 EHV charges'!$A:$O,8,FALSE)=0,"",VLOOKUP($A24,'Annex 2 EHV charges'!$A:$O,8,FALSE)),"")</f>
        <v>1.2230000000000001</v>
      </c>
      <c r="F24" s="123">
        <f>IFERROR(IF(VLOOKUP($A24,'Annex 2 EHV charges'!$A:$O,9,FALSE)=0,"",VLOOKUP($A24,'Annex 2 EHV charges'!$A:$O,9,FALSE)),"")</f>
        <v>34.42</v>
      </c>
      <c r="G24" s="124">
        <f>IFERROR(IF(VLOOKUP($A24,'Annex 2 EHV charges'!$A:$O,10,FALSE)=0,"",VLOOKUP($A24,'Annex 2 EHV charges'!$A:$O,10,FALSE)),"")</f>
        <v>4.12</v>
      </c>
      <c r="H24" s="124">
        <f>IFERROR(IF(VLOOKUP($A24,'Annex 2 EHV charges'!$A:$O,11,FALSE)=0,"",VLOOKUP($A24,'Annex 2 EHV charges'!$A:$O,11,FALSE)),"")</f>
        <v>4.12</v>
      </c>
    </row>
    <row r="25" spans="1:8" x14ac:dyDescent="0.2">
      <c r="A25" s="119">
        <f t="array" ref="A25">IFERROR(INDEX('Annex 2 EHV charges'!$A$10:$A$72, MATCH(0, IF(('Annex 2 EHV charges'!$A$10:$A$72=""),1, COUNTIF(A$4:$A24, 'Annex 2 EHV charges'!$A$10:$A$72)), 0)),"")</f>
        <v>627</v>
      </c>
      <c r="B25" s="120">
        <f>IF($A25="","",VLOOKUP($A25,'Annex 2 EHV charges'!$A:$O,2,0))</f>
        <v>627</v>
      </c>
      <c r="C25" s="121">
        <f>IF($A25="","",VLOOKUP($A25,'Annex 2 EHV charges'!$A:$O,3,0))</f>
        <v>1570000199077</v>
      </c>
      <c r="D25" s="80" t="str">
        <f>IF($A25="","",VLOOKUP($A25,'Annex 2 EHV charges'!$A:$O,7,0))</f>
        <v>EHV Site Specific - Generation Exempt (LLFC 627 &amp; 729)</v>
      </c>
      <c r="E25" s="122" t="str">
        <f>IFERROR(IF(VLOOKUP($A25,'Annex 2 EHV charges'!$A:$O,8,FALSE)=0,"",VLOOKUP($A25,'Annex 2 EHV charges'!$A:$O,8,FALSE)),"")</f>
        <v/>
      </c>
      <c r="F25" s="123">
        <f>IFERROR(IF(VLOOKUP($A25,'Annex 2 EHV charges'!$A:$O,9,FALSE)=0,"",VLOOKUP($A25,'Annex 2 EHV charges'!$A:$O,9,FALSE)),"")</f>
        <v>1204.33</v>
      </c>
      <c r="G25" s="124">
        <f>IFERROR(IF(VLOOKUP($A25,'Annex 2 EHV charges'!$A:$O,10,FALSE)=0,"",VLOOKUP($A25,'Annex 2 EHV charges'!$A:$O,10,FALSE)),"")</f>
        <v>1.33</v>
      </c>
      <c r="H25" s="124">
        <f>IFERROR(IF(VLOOKUP($A25,'Annex 2 EHV charges'!$A:$O,11,FALSE)=0,"",VLOOKUP($A25,'Annex 2 EHV charges'!$A:$O,11,FALSE)),"")</f>
        <v>1.33</v>
      </c>
    </row>
    <row r="26" spans="1:8" x14ac:dyDescent="0.2">
      <c r="A26" s="119">
        <f t="array" ref="A26">IFERROR(INDEX('Annex 2 EHV charges'!$A$10:$A$72, MATCH(0, IF(('Annex 2 EHV charges'!$A$10:$A$72=""),1, COUNTIF(A$4:$A25, 'Annex 2 EHV charges'!$A$10:$A$72)), 0)),"")</f>
        <v>626</v>
      </c>
      <c r="B26" s="120">
        <f>IF($A26="","",VLOOKUP($A26,'Annex 2 EHV charges'!$A:$O,2,0))</f>
        <v>626</v>
      </c>
      <c r="C26" s="121">
        <f>IF($A26="","",VLOOKUP($A26,'Annex 2 EHV charges'!$A:$O,3,0))</f>
        <v>1592001005637</v>
      </c>
      <c r="D26" s="80" t="str">
        <f>IF($A26="","",VLOOKUP($A26,'Annex 2 EHV charges'!$A:$O,7,0))</f>
        <v>EHV Site Specific (LLFC 626)</v>
      </c>
      <c r="E26" s="122">
        <f>IFERROR(IF(VLOOKUP($A26,'Annex 2 EHV charges'!$A:$O,8,FALSE)=0,"",VLOOKUP($A26,'Annex 2 EHV charges'!$A:$O,8,FALSE)),"")</f>
        <v>0.22600000000000001</v>
      </c>
      <c r="F26" s="123">
        <f>IFERROR(IF(VLOOKUP($A26,'Annex 2 EHV charges'!$A:$O,9,FALSE)=0,"",VLOOKUP($A26,'Annex 2 EHV charges'!$A:$O,9,FALSE)),"")</f>
        <v>3598.43</v>
      </c>
      <c r="G26" s="124">
        <f>IFERROR(IF(VLOOKUP($A26,'Annex 2 EHV charges'!$A:$O,10,FALSE)=0,"",VLOOKUP($A26,'Annex 2 EHV charges'!$A:$O,10,FALSE)),"")</f>
        <v>5.28</v>
      </c>
      <c r="H26" s="124">
        <f>IFERROR(IF(VLOOKUP($A26,'Annex 2 EHV charges'!$A:$O,11,FALSE)=0,"",VLOOKUP($A26,'Annex 2 EHV charges'!$A:$O,11,FALSE)),"")</f>
        <v>5.28</v>
      </c>
    </row>
    <row r="27" spans="1:8" x14ac:dyDescent="0.2">
      <c r="A27" s="119">
        <f t="array" ref="A27">IFERROR(INDEX('Annex 2 EHV charges'!$A$10:$A$72, MATCH(0, IF(('Annex 2 EHV charges'!$A$10:$A$72=""),1, COUNTIF(A$4:$A26, 'Annex 2 EHV charges'!$A$10:$A$72)), 0)),"")</f>
        <v>628</v>
      </c>
      <c r="B27" s="120">
        <f>IF($A27="","",VLOOKUP($A27,'Annex 2 EHV charges'!$A:$O,2,0))</f>
        <v>628</v>
      </c>
      <c r="C27" s="121">
        <f>IF($A27="","",VLOOKUP($A27,'Annex 2 EHV charges'!$A:$O,3,0))</f>
        <v>1592001111405</v>
      </c>
      <c r="D27" s="80" t="str">
        <f>IF($A27="","",VLOOKUP($A27,'Annex 2 EHV charges'!$A:$O,7,0))</f>
        <v>EHV Site Specific (LLFC 628)</v>
      </c>
      <c r="E27" s="122">
        <f>IFERROR(IF(VLOOKUP($A27,'Annex 2 EHV charges'!$A:$O,8,FALSE)=0,"",VLOOKUP($A27,'Annex 2 EHV charges'!$A:$O,8,FALSE)),"")</f>
        <v>0.93400000000000005</v>
      </c>
      <c r="F27" s="123">
        <f>IFERROR(IF(VLOOKUP($A27,'Annex 2 EHV charges'!$A:$O,9,FALSE)=0,"",VLOOKUP($A27,'Annex 2 EHV charges'!$A:$O,9,FALSE)),"")</f>
        <v>691.14</v>
      </c>
      <c r="G27" s="124">
        <f>IFERROR(IF(VLOOKUP($A27,'Annex 2 EHV charges'!$A:$O,10,FALSE)=0,"",VLOOKUP($A27,'Annex 2 EHV charges'!$A:$O,10,FALSE)),"")</f>
        <v>7.72</v>
      </c>
      <c r="H27" s="124">
        <f>IFERROR(IF(VLOOKUP($A27,'Annex 2 EHV charges'!$A:$O,11,FALSE)=0,"",VLOOKUP($A27,'Annex 2 EHV charges'!$A:$O,11,FALSE)),"")</f>
        <v>7.72</v>
      </c>
    </row>
    <row r="28" spans="1:8" x14ac:dyDescent="0.2">
      <c r="A28" s="119">
        <f t="array" ref="A28">IFERROR(INDEX('Annex 2 EHV charges'!$A$10:$A$72, MATCH(0, IF(('Annex 2 EHV charges'!$A$10:$A$72=""),1, COUNTIF(A$4:$A27, 'Annex 2 EHV charges'!$A$10:$A$72)), 0)),"")</f>
        <v>631</v>
      </c>
      <c r="B28" s="120">
        <f>IF($A28="","",VLOOKUP($A28,'Annex 2 EHV charges'!$A:$O,2,0))</f>
        <v>631</v>
      </c>
      <c r="C28" s="121">
        <f>IF($A28="","",VLOOKUP($A28,'Annex 2 EHV charges'!$A:$O,3,0))</f>
        <v>1592001110216</v>
      </c>
      <c r="D28" s="80" t="str">
        <f>IF($A28="","",VLOOKUP($A28,'Annex 2 EHV charges'!$A:$O,7,0))</f>
        <v>EHV Site Specific (LLFC 631)</v>
      </c>
      <c r="E28" s="122">
        <f>IFERROR(IF(VLOOKUP($A28,'Annex 2 EHV charges'!$A:$O,8,FALSE)=0,"",VLOOKUP($A28,'Annex 2 EHV charges'!$A:$O,8,FALSE)),"")</f>
        <v>2E-3</v>
      </c>
      <c r="F28" s="123">
        <f>IFERROR(IF(VLOOKUP($A28,'Annex 2 EHV charges'!$A:$O,9,FALSE)=0,"",VLOOKUP($A28,'Annex 2 EHV charges'!$A:$O,9,FALSE)),"")</f>
        <v>95.04</v>
      </c>
      <c r="G28" s="124">
        <f>IFERROR(IF(VLOOKUP($A28,'Annex 2 EHV charges'!$A:$O,10,FALSE)=0,"",VLOOKUP($A28,'Annex 2 EHV charges'!$A:$O,10,FALSE)),"")</f>
        <v>4.32</v>
      </c>
      <c r="H28" s="124">
        <f>IFERROR(IF(VLOOKUP($A28,'Annex 2 EHV charges'!$A:$O,11,FALSE)=0,"",VLOOKUP($A28,'Annex 2 EHV charges'!$A:$O,11,FALSE)),"")</f>
        <v>4.32</v>
      </c>
    </row>
    <row r="29" spans="1:8" x14ac:dyDescent="0.2">
      <c r="A29" s="119">
        <f t="array" ref="A29">IFERROR(INDEX('Annex 2 EHV charges'!$A$10:$A$72, MATCH(0, IF(('Annex 2 EHV charges'!$A$10:$A$72=""),1, COUNTIF(A$4:$A28, 'Annex 2 EHV charges'!$A$10:$A$72)), 0)),"")</f>
        <v>632</v>
      </c>
      <c r="B29" s="120">
        <f>IF($A29="","",VLOOKUP($A29,'Annex 2 EHV charges'!$A:$O,2,0))</f>
        <v>632</v>
      </c>
      <c r="C29" s="121">
        <f>IF($A29="","",VLOOKUP($A29,'Annex 2 EHV charges'!$A:$O,3,0))</f>
        <v>1592001007467</v>
      </c>
      <c r="D29" s="80" t="str">
        <f>IF($A29="","",VLOOKUP($A29,'Annex 2 EHV charges'!$A:$O,7,0))</f>
        <v>EHV Site Specific (LLFC 632)</v>
      </c>
      <c r="E29" s="122">
        <f>IFERROR(IF(VLOOKUP($A29,'Annex 2 EHV charges'!$A:$O,8,FALSE)=0,"",VLOOKUP($A29,'Annex 2 EHV charges'!$A:$O,8,FALSE)),"")</f>
        <v>0.155</v>
      </c>
      <c r="F29" s="123">
        <f>IFERROR(IF(VLOOKUP($A29,'Annex 2 EHV charges'!$A:$O,9,FALSE)=0,"",VLOOKUP($A29,'Annex 2 EHV charges'!$A:$O,9,FALSE)),"")</f>
        <v>294.60000000000002</v>
      </c>
      <c r="G29" s="124">
        <f>IFERROR(IF(VLOOKUP($A29,'Annex 2 EHV charges'!$A:$O,10,FALSE)=0,"",VLOOKUP($A29,'Annex 2 EHV charges'!$A:$O,10,FALSE)),"")</f>
        <v>5</v>
      </c>
      <c r="H29" s="124">
        <f>IFERROR(IF(VLOOKUP($A29,'Annex 2 EHV charges'!$A:$O,11,FALSE)=0,"",VLOOKUP($A29,'Annex 2 EHV charges'!$A:$O,11,FALSE)),"")</f>
        <v>5</v>
      </c>
    </row>
    <row r="30" spans="1:8" ht="38.25" x14ac:dyDescent="0.2">
      <c r="A30" s="119">
        <f t="array" ref="A30">IFERROR(INDEX('Annex 2 EHV charges'!$A$10:$A$72, MATCH(0, IF(('Annex 2 EHV charges'!$A$10:$A$72=""),1, COUNTIF(A$4:$A29, 'Annex 2 EHV charges'!$A$10:$A$72)), 0)),"")</f>
        <v>633</v>
      </c>
      <c r="B30" s="120">
        <f>IF($A30="","",VLOOKUP($A30,'Annex 2 EHV charges'!$A:$O,2,0))</f>
        <v>633</v>
      </c>
      <c r="C30" s="121" t="str">
        <f>IF($A30="","",VLOOKUP($A30,'Annex 2 EHV charges'!$A:$O,3,0))</f>
        <v>1580001273940
1580001273950
1592001111380</v>
      </c>
      <c r="D30" s="80" t="str">
        <f>IF($A30="","",VLOOKUP($A30,'Annex 2 EHV charges'!$A:$O,7,0))</f>
        <v>EHV Site Specific (LLFC 633)</v>
      </c>
      <c r="E30" s="122">
        <f>IFERROR(IF(VLOOKUP($A30,'Annex 2 EHV charges'!$A:$O,8,FALSE)=0,"",VLOOKUP($A30,'Annex 2 EHV charges'!$A:$O,8,FALSE)),"")</f>
        <v>0.107</v>
      </c>
      <c r="F30" s="123">
        <f>IFERROR(IF(VLOOKUP($A30,'Annex 2 EHV charges'!$A:$O,9,FALSE)=0,"",VLOOKUP($A30,'Annex 2 EHV charges'!$A:$O,9,FALSE)),"")</f>
        <v>3950.98</v>
      </c>
      <c r="G30" s="124">
        <f>IFERROR(IF(VLOOKUP($A30,'Annex 2 EHV charges'!$A:$O,10,FALSE)=0,"",VLOOKUP($A30,'Annex 2 EHV charges'!$A:$O,10,FALSE)),"")</f>
        <v>3.71</v>
      </c>
      <c r="H30" s="124">
        <f>IFERROR(IF(VLOOKUP($A30,'Annex 2 EHV charges'!$A:$O,11,FALSE)=0,"",VLOOKUP($A30,'Annex 2 EHV charges'!$A:$O,11,FALSE)),"")</f>
        <v>3.71</v>
      </c>
    </row>
    <row r="31" spans="1:8" x14ac:dyDescent="0.2">
      <c r="A31" s="119">
        <f t="array" ref="A31">IFERROR(INDEX('Annex 2 EHV charges'!$A$10:$A$72, MATCH(0, IF(('Annex 2 EHV charges'!$A$10:$A$72=""),1, COUNTIF(A$4:$A30, 'Annex 2 EHV charges'!$A$10:$A$72)), 0)),"")</f>
        <v>637</v>
      </c>
      <c r="B31" s="120">
        <f>IF($A31="","",VLOOKUP($A31,'Annex 2 EHV charges'!$A:$O,2,0))</f>
        <v>637</v>
      </c>
      <c r="C31" s="121">
        <f>IF($A31="","",VLOOKUP($A31,'Annex 2 EHV charges'!$A:$O,3,0))</f>
        <v>1592001141543</v>
      </c>
      <c r="D31" s="80" t="str">
        <f>IF($A31="","",VLOOKUP($A31,'Annex 2 EHV charges'!$A:$O,7,0))</f>
        <v>EHV Site Specific - Generation Exempt (LLFC 637 &amp; 728)</v>
      </c>
      <c r="E31" s="122">
        <f>IFERROR(IF(VLOOKUP($A31,'Annex 2 EHV charges'!$A:$O,8,FALSE)=0,"",VLOOKUP($A31,'Annex 2 EHV charges'!$A:$O,8,FALSE)),"")</f>
        <v>7.0999999999999994E-2</v>
      </c>
      <c r="F31" s="123">
        <f>IFERROR(IF(VLOOKUP($A31,'Annex 2 EHV charges'!$A:$O,9,FALSE)=0,"",VLOOKUP($A31,'Annex 2 EHV charges'!$A:$O,9,FALSE)),"")</f>
        <v>1411.15</v>
      </c>
      <c r="G31" s="124">
        <f>IFERROR(IF(VLOOKUP($A31,'Annex 2 EHV charges'!$A:$O,10,FALSE)=0,"",VLOOKUP($A31,'Annex 2 EHV charges'!$A:$O,10,FALSE)),"")</f>
        <v>1.55</v>
      </c>
      <c r="H31" s="124">
        <f>IFERROR(IF(VLOOKUP($A31,'Annex 2 EHV charges'!$A:$O,11,FALSE)=0,"",VLOOKUP($A31,'Annex 2 EHV charges'!$A:$O,11,FALSE)),"")</f>
        <v>1.55</v>
      </c>
    </row>
    <row r="32" spans="1:8" x14ac:dyDescent="0.2">
      <c r="A32" s="119">
        <f t="array" ref="A32">IFERROR(INDEX('Annex 2 EHV charges'!$A$10:$A$72, MATCH(0, IF(('Annex 2 EHV charges'!$A$10:$A$72=""),1, COUNTIF(A$4:$A31, 'Annex 2 EHV charges'!$A$10:$A$72)), 0)),"")</f>
        <v>680</v>
      </c>
      <c r="B32" s="120">
        <f>IF($A32="","",VLOOKUP($A32,'Annex 2 EHV charges'!$A:$O,2,0))</f>
        <v>680</v>
      </c>
      <c r="C32" s="121">
        <f>IF($A32="","",VLOOKUP($A32,'Annex 2 EHV charges'!$A:$O,3,0))</f>
        <v>1580000675845</v>
      </c>
      <c r="D32" s="80" t="str">
        <f>IF($A32="","",VLOOKUP($A32,'Annex 2 EHV charges'!$A:$O,7,0))</f>
        <v>EHV Site Specific (LLFC 680 &amp; 759)</v>
      </c>
      <c r="E32" s="122">
        <f>IFERROR(IF(VLOOKUP($A32,'Annex 2 EHV charges'!$A:$O,8,FALSE)=0,"",VLOOKUP($A32,'Annex 2 EHV charges'!$A:$O,8,FALSE)),"")</f>
        <v>9.2999999999999999E-2</v>
      </c>
      <c r="F32" s="123">
        <f>IFERROR(IF(VLOOKUP($A32,'Annex 2 EHV charges'!$A:$O,9,FALSE)=0,"",VLOOKUP($A32,'Annex 2 EHV charges'!$A:$O,9,FALSE)),"")</f>
        <v>3.41</v>
      </c>
      <c r="G32" s="124">
        <f>IFERROR(IF(VLOOKUP($A32,'Annex 2 EHV charges'!$A:$O,10,FALSE)=0,"",VLOOKUP($A32,'Annex 2 EHV charges'!$A:$O,10,FALSE)),"")</f>
        <v>1.27</v>
      </c>
      <c r="H32" s="124">
        <f>IFERROR(IF(VLOOKUP($A32,'Annex 2 EHV charges'!$A:$O,11,FALSE)=0,"",VLOOKUP($A32,'Annex 2 EHV charges'!$A:$O,11,FALSE)),"")</f>
        <v>1.27</v>
      </c>
    </row>
    <row r="33" spans="1:8" x14ac:dyDescent="0.2">
      <c r="A33" s="119">
        <f t="array" ref="A33">IFERROR(INDEX('Annex 2 EHV charges'!$A$10:$A$72, MATCH(0, IF(('Annex 2 EHV charges'!$A$10:$A$72=""),1, COUNTIF(A$4:$A32, 'Annex 2 EHV charges'!$A$10:$A$72)), 0)),"")</f>
        <v>681</v>
      </c>
      <c r="B33" s="120">
        <f>IF($A33="","",VLOOKUP($A33,'Annex 2 EHV charges'!$A:$O,2,0))</f>
        <v>681</v>
      </c>
      <c r="C33" s="121">
        <f>IF($A33="","",VLOOKUP($A33,'Annex 2 EHV charges'!$A:$O,3,0))</f>
        <v>1580000872387</v>
      </c>
      <c r="D33" s="80" t="str">
        <f>IF($A33="","",VLOOKUP($A33,'Annex 2 EHV charges'!$A:$O,7,0))</f>
        <v>EHV Site Specific (LLFC 681 &amp; 760)</v>
      </c>
      <c r="E33" s="122">
        <f>IFERROR(IF(VLOOKUP($A33,'Annex 2 EHV charges'!$A:$O,8,FALSE)=0,"",VLOOKUP($A33,'Annex 2 EHV charges'!$A:$O,8,FALSE)),"")</f>
        <v>0.246</v>
      </c>
      <c r="F33" s="123">
        <f>IFERROR(IF(VLOOKUP($A33,'Annex 2 EHV charges'!$A:$O,9,FALSE)=0,"",VLOOKUP($A33,'Annex 2 EHV charges'!$A:$O,9,FALSE)),"")</f>
        <v>84.58</v>
      </c>
      <c r="G33" s="124">
        <f>IFERROR(IF(VLOOKUP($A33,'Annex 2 EHV charges'!$A:$O,10,FALSE)=0,"",VLOOKUP($A33,'Annex 2 EHV charges'!$A:$O,10,FALSE)),"")</f>
        <v>1.4</v>
      </c>
      <c r="H33" s="124">
        <f>IFERROR(IF(VLOOKUP($A33,'Annex 2 EHV charges'!$A:$O,11,FALSE)=0,"",VLOOKUP($A33,'Annex 2 EHV charges'!$A:$O,11,FALSE)),"")</f>
        <v>1.4</v>
      </c>
    </row>
    <row r="34" spans="1:8" x14ac:dyDescent="0.2">
      <c r="A34" s="119">
        <f t="array" ref="A34">IFERROR(INDEX('Annex 2 EHV charges'!$A$10:$A$72, MATCH(0, IF(('Annex 2 EHV charges'!$A$10:$A$72=""),1, COUNTIF(A$4:$A33, 'Annex 2 EHV charges'!$A$10:$A$72)), 0)),"")</f>
        <v>544</v>
      </c>
      <c r="B34" s="120">
        <f>IF($A34="","",VLOOKUP($A34,'Annex 2 EHV charges'!$A:$O,2,0))</f>
        <v>544</v>
      </c>
      <c r="C34" s="121">
        <f>IF($A34="","",VLOOKUP($A34,'Annex 2 EHV charges'!$A:$O,3,0))</f>
        <v>1570000124531</v>
      </c>
      <c r="D34" s="80" t="str">
        <f>IF($A34="","",VLOOKUP($A34,'Annex 2 EHV charges'!$A:$O,7,0))</f>
        <v>EHV Site Specific - Generation Exempt (LLFC 544 &amp; 761)</v>
      </c>
      <c r="E34" s="122" t="str">
        <f>IFERROR(IF(VLOOKUP($A34,'Annex 2 EHV charges'!$A:$O,8,FALSE)=0,"",VLOOKUP($A34,'Annex 2 EHV charges'!$A:$O,8,FALSE)),"")</f>
        <v/>
      </c>
      <c r="F34" s="123">
        <f>IFERROR(IF(VLOOKUP($A34,'Annex 2 EHV charges'!$A:$O,9,FALSE)=0,"",VLOOKUP($A34,'Annex 2 EHV charges'!$A:$O,9,FALSE)),"")</f>
        <v>12.72</v>
      </c>
      <c r="G34" s="124">
        <f>IFERROR(IF(VLOOKUP($A34,'Annex 2 EHV charges'!$A:$O,10,FALSE)=0,"",VLOOKUP($A34,'Annex 2 EHV charges'!$A:$O,10,FALSE)),"")</f>
        <v>0.98</v>
      </c>
      <c r="H34" s="124">
        <f>IFERROR(IF(VLOOKUP($A34,'Annex 2 EHV charges'!$A:$O,11,FALSE)=0,"",VLOOKUP($A34,'Annex 2 EHV charges'!$A:$O,11,FALSE)),"")</f>
        <v>0.98</v>
      </c>
    </row>
    <row r="35" spans="1:8" x14ac:dyDescent="0.2">
      <c r="A35" s="119">
        <f t="array" ref="A35">IFERROR(INDEX('Annex 2 EHV charges'!$A$10:$A$72, MATCH(0, IF(('Annex 2 EHV charges'!$A$10:$A$72=""),1, COUNTIF(A$4:$A34, 'Annex 2 EHV charges'!$A$10:$A$72)), 0)),"")</f>
        <v>682</v>
      </c>
      <c r="B35" s="120">
        <f>IF($A35="","",VLOOKUP($A35,'Annex 2 EHV charges'!$A:$O,2,0))</f>
        <v>682</v>
      </c>
      <c r="C35" s="121">
        <f>IF($A35="","",VLOOKUP($A35,'Annex 2 EHV charges'!$A:$O,3,0))</f>
        <v>1580000909309</v>
      </c>
      <c r="D35" s="80" t="str">
        <f>IF($A35="","",VLOOKUP($A35,'Annex 2 EHV charges'!$A:$O,7,0))</f>
        <v>EHV Site Specific (LLFC 682 &amp; 762)</v>
      </c>
      <c r="E35" s="122">
        <f>IFERROR(IF(VLOOKUP($A35,'Annex 2 EHV charges'!$A:$O,8,FALSE)=0,"",VLOOKUP($A35,'Annex 2 EHV charges'!$A:$O,8,FALSE)),"")</f>
        <v>0.68200000000000005</v>
      </c>
      <c r="F35" s="123">
        <f>IFERROR(IF(VLOOKUP($A35,'Annex 2 EHV charges'!$A:$O,9,FALSE)=0,"",VLOOKUP($A35,'Annex 2 EHV charges'!$A:$O,9,FALSE)),"")</f>
        <v>224.43</v>
      </c>
      <c r="G35" s="124">
        <f>IFERROR(IF(VLOOKUP($A35,'Annex 2 EHV charges'!$A:$O,10,FALSE)=0,"",VLOOKUP($A35,'Annex 2 EHV charges'!$A:$O,10,FALSE)),"")</f>
        <v>1.36</v>
      </c>
      <c r="H35" s="124">
        <f>IFERROR(IF(VLOOKUP($A35,'Annex 2 EHV charges'!$A:$O,11,FALSE)=0,"",VLOOKUP($A35,'Annex 2 EHV charges'!$A:$O,11,FALSE)),"")</f>
        <v>1.36</v>
      </c>
    </row>
    <row r="36" spans="1:8" x14ac:dyDescent="0.2">
      <c r="A36" s="119">
        <f t="array" ref="A36">IFERROR(INDEX('Annex 2 EHV charges'!$A$10:$A$72, MATCH(0, IF(('Annex 2 EHV charges'!$A$10:$A$72=""),1, COUNTIF(A$4:$A35, 'Annex 2 EHV charges'!$A$10:$A$72)), 0)),"")</f>
        <v>691</v>
      </c>
      <c r="B36" s="120">
        <f>IF($A36="","",VLOOKUP($A36,'Annex 2 EHV charges'!$A:$O,2,0))</f>
        <v>691</v>
      </c>
      <c r="C36" s="121">
        <f>IF($A36="","",VLOOKUP($A36,'Annex 2 EHV charges'!$A:$O,3,0))</f>
        <v>1592101007746</v>
      </c>
      <c r="D36" s="80" t="str">
        <f>IF($A36="","",VLOOKUP($A36,'Annex 2 EHV charges'!$A:$O,7,0))</f>
        <v>EHV Site Specific (LLFC 691)</v>
      </c>
      <c r="E36" s="122">
        <f>IFERROR(IF(VLOOKUP($A36,'Annex 2 EHV charges'!$A:$O,8,FALSE)=0,"",VLOOKUP($A36,'Annex 2 EHV charges'!$A:$O,8,FALSE)),"")</f>
        <v>0.14000000000000001</v>
      </c>
      <c r="F36" s="123">
        <f>IFERROR(IF(VLOOKUP($A36,'Annex 2 EHV charges'!$A:$O,9,FALSE)=0,"",VLOOKUP($A36,'Annex 2 EHV charges'!$A:$O,9,FALSE)),"")</f>
        <v>47.52</v>
      </c>
      <c r="G36" s="124">
        <f>IFERROR(IF(VLOOKUP($A36,'Annex 2 EHV charges'!$A:$O,10,FALSE)=0,"",VLOOKUP($A36,'Annex 2 EHV charges'!$A:$O,10,FALSE)),"")</f>
        <v>5.79</v>
      </c>
      <c r="H36" s="124">
        <f>IFERROR(IF(VLOOKUP($A36,'Annex 2 EHV charges'!$A:$O,11,FALSE)=0,"",VLOOKUP($A36,'Annex 2 EHV charges'!$A:$O,11,FALSE)),"")</f>
        <v>5.79</v>
      </c>
    </row>
    <row r="37" spans="1:8" x14ac:dyDescent="0.2">
      <c r="A37" s="119">
        <f t="array" ref="A37">IFERROR(INDEX('Annex 2 EHV charges'!$A$10:$A$72, MATCH(0, IF(('Annex 2 EHV charges'!$A$10:$A$72=""),1, COUNTIF(A$4:$A36, 'Annex 2 EHV charges'!$A$10:$A$72)), 0)),"")</f>
        <v>683</v>
      </c>
      <c r="B37" s="120">
        <f>IF($A37="","",VLOOKUP($A37,'Annex 2 EHV charges'!$A:$O,2,0))</f>
        <v>683</v>
      </c>
      <c r="C37" s="121">
        <f>IF($A37="","",VLOOKUP($A37,'Annex 2 EHV charges'!$A:$O,3,0))</f>
        <v>1570000166434</v>
      </c>
      <c r="D37" s="80" t="str">
        <f>IF($A37="","",VLOOKUP($A37,'Annex 2 EHV charges'!$A:$O,7,0))</f>
        <v>EHV Site Specific - Generation Exempt (LLFC 683 &amp; 763)</v>
      </c>
      <c r="E37" s="122" t="str">
        <f>IFERROR(IF(VLOOKUP($A37,'Annex 2 EHV charges'!$A:$O,8,FALSE)=0,"",VLOOKUP($A37,'Annex 2 EHV charges'!$A:$O,8,FALSE)),"")</f>
        <v/>
      </c>
      <c r="F37" s="123">
        <f>IFERROR(IF(VLOOKUP($A37,'Annex 2 EHV charges'!$A:$O,9,FALSE)=0,"",VLOOKUP($A37,'Annex 2 EHV charges'!$A:$O,9,FALSE)),"")</f>
        <v>6.93</v>
      </c>
      <c r="G37" s="124">
        <f>IFERROR(IF(VLOOKUP($A37,'Annex 2 EHV charges'!$A:$O,10,FALSE)=0,"",VLOOKUP($A37,'Annex 2 EHV charges'!$A:$O,10,FALSE)),"")</f>
        <v>1.19</v>
      </c>
      <c r="H37" s="124">
        <f>IFERROR(IF(VLOOKUP($A37,'Annex 2 EHV charges'!$A:$O,11,FALSE)=0,"",VLOOKUP($A37,'Annex 2 EHV charges'!$A:$O,11,FALSE)),"")</f>
        <v>1.19</v>
      </c>
    </row>
    <row r="38" spans="1:8" ht="25.5" x14ac:dyDescent="0.2">
      <c r="A38" s="119">
        <f t="array" ref="A38">IFERROR(INDEX('Annex 2 EHV charges'!$A$10:$A$72, MATCH(0, IF(('Annex 2 EHV charges'!$A$10:$A$72=""),1, COUNTIF(A$4:$A37, 'Annex 2 EHV charges'!$A$10:$A$72)), 0)),"")</f>
        <v>692</v>
      </c>
      <c r="B38" s="120">
        <f>IF($A38="","",VLOOKUP($A38,'Annex 2 EHV charges'!$A:$O,2,0))</f>
        <v>692</v>
      </c>
      <c r="C38" s="121" t="str">
        <f>IF($A38="","",VLOOKUP($A38,'Annex 2 EHV charges'!$A:$O,3,0))</f>
        <v>1580000867554
1580000911799</v>
      </c>
      <c r="D38" s="80" t="str">
        <f>IF($A38="","",VLOOKUP($A38,'Annex 2 EHV charges'!$A:$O,7,0))</f>
        <v>EHV Site Specific (LLFC 692)</v>
      </c>
      <c r="E38" s="122">
        <f>IFERROR(IF(VLOOKUP($A38,'Annex 2 EHV charges'!$A:$O,8,FALSE)=0,"",VLOOKUP($A38,'Annex 2 EHV charges'!$A:$O,8,FALSE)),"")</f>
        <v>1.9419999999999999</v>
      </c>
      <c r="F38" s="123">
        <f>IFERROR(IF(VLOOKUP($A38,'Annex 2 EHV charges'!$A:$O,9,FALSE)=0,"",VLOOKUP($A38,'Annex 2 EHV charges'!$A:$O,9,FALSE)),"")</f>
        <v>95.04</v>
      </c>
      <c r="G38" s="124">
        <f>IFERROR(IF(VLOOKUP($A38,'Annex 2 EHV charges'!$A:$O,10,FALSE)=0,"",VLOOKUP($A38,'Annex 2 EHV charges'!$A:$O,10,FALSE)),"")</f>
        <v>6.95</v>
      </c>
      <c r="H38" s="124">
        <f>IFERROR(IF(VLOOKUP($A38,'Annex 2 EHV charges'!$A:$O,11,FALSE)=0,"",VLOOKUP($A38,'Annex 2 EHV charges'!$A:$O,11,FALSE)),"")</f>
        <v>6.95</v>
      </c>
    </row>
    <row r="39" spans="1:8" x14ac:dyDescent="0.2">
      <c r="A39" s="119">
        <f t="array" ref="A39">IFERROR(INDEX('Annex 2 EHV charges'!$A$10:$A$72, MATCH(0, IF(('Annex 2 EHV charges'!$A$10:$A$72=""),1, COUNTIF(A$4:$A38, 'Annex 2 EHV charges'!$A$10:$A$72)), 0)),"")</f>
        <v>693</v>
      </c>
      <c r="B39" s="120">
        <f>IF($A39="","",VLOOKUP($A39,'Annex 2 EHV charges'!$A:$O,2,0))</f>
        <v>693</v>
      </c>
      <c r="C39" s="121">
        <f>IF($A39="","",VLOOKUP($A39,'Annex 2 EHV charges'!$A:$O,3,0))</f>
        <v>1592001074941</v>
      </c>
      <c r="D39" s="80" t="str">
        <f>IF($A39="","",VLOOKUP($A39,'Annex 2 EHV charges'!$A:$O,7,0))</f>
        <v>EHV Site Specific (LLFC 693)</v>
      </c>
      <c r="E39" s="122">
        <f>IFERROR(IF(VLOOKUP($A39,'Annex 2 EHV charges'!$A:$O,8,FALSE)=0,"",VLOOKUP($A39,'Annex 2 EHV charges'!$A:$O,8,FALSE)),"")</f>
        <v>0.9</v>
      </c>
      <c r="F39" s="123">
        <f>IFERROR(IF(VLOOKUP($A39,'Annex 2 EHV charges'!$A:$O,9,FALSE)=0,"",VLOOKUP($A39,'Annex 2 EHV charges'!$A:$O,9,FALSE)),"")</f>
        <v>47.52</v>
      </c>
      <c r="G39" s="124">
        <f>IFERROR(IF(VLOOKUP($A39,'Annex 2 EHV charges'!$A:$O,10,FALSE)=0,"",VLOOKUP($A39,'Annex 2 EHV charges'!$A:$O,10,FALSE)),"")</f>
        <v>4.75</v>
      </c>
      <c r="H39" s="124">
        <f>IFERROR(IF(VLOOKUP($A39,'Annex 2 EHV charges'!$A:$O,11,FALSE)=0,"",VLOOKUP($A39,'Annex 2 EHV charges'!$A:$O,11,FALSE)),"")</f>
        <v>4.75</v>
      </c>
    </row>
    <row r="40" spans="1:8" x14ac:dyDescent="0.2">
      <c r="A40" s="119">
        <f t="array" ref="A40">IFERROR(INDEX('Annex 2 EHV charges'!$A$10:$A$72, MATCH(0, IF(('Annex 2 EHV charges'!$A$10:$A$72=""),1, COUNTIF(A$4:$A39, 'Annex 2 EHV charges'!$A$10:$A$72)), 0)),"")</f>
        <v>694</v>
      </c>
      <c r="B40" s="120">
        <f>IF($A40="","",VLOOKUP($A40,'Annex 2 EHV charges'!$A:$O,2,0))</f>
        <v>694</v>
      </c>
      <c r="C40" s="121">
        <f>IF($A40="","",VLOOKUP($A40,'Annex 2 EHV charges'!$A:$O,3,0))</f>
        <v>1570000190631</v>
      </c>
      <c r="D40" s="80" t="str">
        <f>IF($A40="","",VLOOKUP($A40,'Annex 2 EHV charges'!$A:$O,7,0))</f>
        <v>EHV Site Specific (LLFC 694)</v>
      </c>
      <c r="E40" s="122">
        <f>IFERROR(IF(VLOOKUP($A40,'Annex 2 EHV charges'!$A:$O,8,FALSE)=0,"",VLOOKUP($A40,'Annex 2 EHV charges'!$A:$O,8,FALSE)),"")</f>
        <v>0.86699999999999999</v>
      </c>
      <c r="F40" s="123">
        <f>IFERROR(IF(VLOOKUP($A40,'Annex 2 EHV charges'!$A:$O,9,FALSE)=0,"",VLOOKUP($A40,'Annex 2 EHV charges'!$A:$O,9,FALSE)),"")</f>
        <v>95.04</v>
      </c>
      <c r="G40" s="124">
        <f>IFERROR(IF(VLOOKUP($A40,'Annex 2 EHV charges'!$A:$O,10,FALSE)=0,"",VLOOKUP($A40,'Annex 2 EHV charges'!$A:$O,10,FALSE)),"")</f>
        <v>7.12</v>
      </c>
      <c r="H40" s="124">
        <f>IFERROR(IF(VLOOKUP($A40,'Annex 2 EHV charges'!$A:$O,11,FALSE)=0,"",VLOOKUP($A40,'Annex 2 EHV charges'!$A:$O,11,FALSE)),"")</f>
        <v>7.12</v>
      </c>
    </row>
    <row r="41" spans="1:8" ht="25.5" x14ac:dyDescent="0.2">
      <c r="A41" s="119">
        <f t="array" ref="A41">IFERROR(INDEX('Annex 2 EHV charges'!$A$10:$A$72, MATCH(0, IF(('Annex 2 EHV charges'!$A$10:$A$72=""),1, COUNTIF(A$4:$A40, 'Annex 2 EHV charges'!$A$10:$A$72)), 0)),"")</f>
        <v>695</v>
      </c>
      <c r="B41" s="120">
        <f>IF($A41="","",VLOOKUP($A41,'Annex 2 EHV charges'!$A:$O,2,0))</f>
        <v>695</v>
      </c>
      <c r="C41" s="121" t="str">
        <f>IF($A41="","",VLOOKUP($A41,'Annex 2 EHV charges'!$A:$O,3,0))</f>
        <v>1580000918163
1580000918172</v>
      </c>
      <c r="D41" s="80" t="str">
        <f>IF($A41="","",VLOOKUP($A41,'Annex 2 EHV charges'!$A:$O,7,0))</f>
        <v>EHV Site Specific (LLFC 695)</v>
      </c>
      <c r="E41" s="122">
        <f>IFERROR(IF(VLOOKUP($A41,'Annex 2 EHV charges'!$A:$O,8,FALSE)=0,"",VLOOKUP($A41,'Annex 2 EHV charges'!$A:$O,8,FALSE)),"")</f>
        <v>3.5000000000000003E-2</v>
      </c>
      <c r="F41" s="123">
        <f>IFERROR(IF(VLOOKUP($A41,'Annex 2 EHV charges'!$A:$O,9,FALSE)=0,"",VLOOKUP($A41,'Annex 2 EHV charges'!$A:$O,9,FALSE)),"")</f>
        <v>95.04</v>
      </c>
      <c r="G41" s="124">
        <f>IFERROR(IF(VLOOKUP($A41,'Annex 2 EHV charges'!$A:$O,10,FALSE)=0,"",VLOOKUP($A41,'Annex 2 EHV charges'!$A:$O,10,FALSE)),"")</f>
        <v>4.58</v>
      </c>
      <c r="H41" s="124">
        <f>IFERROR(IF(VLOOKUP($A41,'Annex 2 EHV charges'!$A:$O,11,FALSE)=0,"",VLOOKUP($A41,'Annex 2 EHV charges'!$A:$O,11,FALSE)),"")</f>
        <v>4.58</v>
      </c>
    </row>
    <row r="42" spans="1:8" x14ac:dyDescent="0.2">
      <c r="A42" s="119">
        <f t="array" ref="A42">IFERROR(INDEX('Annex 2 EHV charges'!$A$10:$A$72, MATCH(0, IF(('Annex 2 EHV charges'!$A$10:$A$72=""),1, COUNTIF(A$4:$A41, 'Annex 2 EHV charges'!$A$10:$A$72)), 0)),"")</f>
        <v>684</v>
      </c>
      <c r="B42" s="120">
        <f>IF($A42="","",VLOOKUP($A42,'Annex 2 EHV charges'!$A:$O,2,0))</f>
        <v>684</v>
      </c>
      <c r="C42" s="121">
        <f>IF($A42="","",VLOOKUP($A42,'Annex 2 EHV charges'!$A:$O,3,0))</f>
        <v>1580001085400</v>
      </c>
      <c r="D42" s="80" t="str">
        <f>IF($A42="","",VLOOKUP($A42,'Annex 2 EHV charges'!$A:$O,7,0))</f>
        <v>EHV Site Specific (LLFC 684 &amp; 764)</v>
      </c>
      <c r="E42" s="122">
        <f>IFERROR(IF(VLOOKUP($A42,'Annex 2 EHV charges'!$A:$O,8,FALSE)=0,"",VLOOKUP($A42,'Annex 2 EHV charges'!$A:$O,8,FALSE)),"")</f>
        <v>5.0000000000000001E-3</v>
      </c>
      <c r="F42" s="123">
        <f>IFERROR(IF(VLOOKUP($A42,'Annex 2 EHV charges'!$A:$O,9,FALSE)=0,"",VLOOKUP($A42,'Annex 2 EHV charges'!$A:$O,9,FALSE)),"")</f>
        <v>693.03</v>
      </c>
      <c r="G42" s="124">
        <f>IFERROR(IF(VLOOKUP($A42,'Annex 2 EHV charges'!$A:$O,10,FALSE)=0,"",VLOOKUP($A42,'Annex 2 EHV charges'!$A:$O,10,FALSE)),"")</f>
        <v>1.35</v>
      </c>
      <c r="H42" s="124">
        <f>IFERROR(IF(VLOOKUP($A42,'Annex 2 EHV charges'!$A:$O,11,FALSE)=0,"",VLOOKUP($A42,'Annex 2 EHV charges'!$A:$O,11,FALSE)),"")</f>
        <v>1.35</v>
      </c>
    </row>
    <row r="43" spans="1:8" x14ac:dyDescent="0.2">
      <c r="A43" s="119">
        <f t="array" ref="A43">IFERROR(INDEX('Annex 2 EHV charges'!$A$10:$A$72, MATCH(0, IF(('Annex 2 EHV charges'!$A$10:$A$72=""),1, COUNTIF(A$4:$A42, 'Annex 2 EHV charges'!$A$10:$A$72)), 0)),"")</f>
        <v>685</v>
      </c>
      <c r="B43" s="120">
        <f>IF($A43="","",VLOOKUP($A43,'Annex 2 EHV charges'!$A:$O,2,0))</f>
        <v>685</v>
      </c>
      <c r="C43" s="121">
        <f>IF($A43="","",VLOOKUP($A43,'Annex 2 EHV charges'!$A:$O,3,0))</f>
        <v>1580001132432</v>
      </c>
      <c r="D43" s="80" t="str">
        <f>IF($A43="","",VLOOKUP($A43,'Annex 2 EHV charges'!$A:$O,7,0))</f>
        <v>EHV Site Specific (LLFC 685 &amp; 765)</v>
      </c>
      <c r="E43" s="122" t="str">
        <f>IFERROR(IF(VLOOKUP($A43,'Annex 2 EHV charges'!$A:$O,8,FALSE)=0,"",VLOOKUP($A43,'Annex 2 EHV charges'!$A:$O,8,FALSE)),"")</f>
        <v/>
      </c>
      <c r="F43" s="123">
        <f>IFERROR(IF(VLOOKUP($A43,'Annex 2 EHV charges'!$A:$O,9,FALSE)=0,"",VLOOKUP($A43,'Annex 2 EHV charges'!$A:$O,9,FALSE)),"")</f>
        <v>36.659999999999997</v>
      </c>
      <c r="G43" s="124">
        <f>IFERROR(IF(VLOOKUP($A43,'Annex 2 EHV charges'!$A:$O,10,FALSE)=0,"",VLOOKUP($A43,'Annex 2 EHV charges'!$A:$O,10,FALSE)),"")</f>
        <v>0.81</v>
      </c>
      <c r="H43" s="124">
        <f>IFERROR(IF(VLOOKUP($A43,'Annex 2 EHV charges'!$A:$O,11,FALSE)=0,"",VLOOKUP($A43,'Annex 2 EHV charges'!$A:$O,11,FALSE)),"")</f>
        <v>0.81</v>
      </c>
    </row>
    <row r="44" spans="1:8" ht="25.5" x14ac:dyDescent="0.2">
      <c r="A44" s="119">
        <f t="array" ref="A44">IFERROR(INDEX('Annex 2 EHV charges'!$A$10:$A$72, MATCH(0, IF(('Annex 2 EHV charges'!$A$10:$A$72=""),1, COUNTIF(A$4:$A43, 'Annex 2 EHV charges'!$A$10:$A$72)), 0)),"")</f>
        <v>686</v>
      </c>
      <c r="B44" s="120">
        <f>IF($A44="","",VLOOKUP($A44,'Annex 2 EHV charges'!$A:$O,2,0))</f>
        <v>686</v>
      </c>
      <c r="C44" s="121" t="str">
        <f>IF($A44="","",VLOOKUP($A44,'Annex 2 EHV charges'!$A:$O,3,0))</f>
        <v>1580001150566
1580001150575</v>
      </c>
      <c r="D44" s="80" t="str">
        <f>IF($A44="","",VLOOKUP($A44,'Annex 2 EHV charges'!$A:$O,7,0))</f>
        <v>EHV Site Specific (LLFC 686 &amp; 766)</v>
      </c>
      <c r="E44" s="122" t="str">
        <f>IFERROR(IF(VLOOKUP($A44,'Annex 2 EHV charges'!$A:$O,8,FALSE)=0,"",VLOOKUP($A44,'Annex 2 EHV charges'!$A:$O,8,FALSE)),"")</f>
        <v/>
      </c>
      <c r="F44" s="123">
        <f>IFERROR(IF(VLOOKUP($A44,'Annex 2 EHV charges'!$A:$O,9,FALSE)=0,"",VLOOKUP($A44,'Annex 2 EHV charges'!$A:$O,9,FALSE)),"")</f>
        <v>309.41000000000003</v>
      </c>
      <c r="G44" s="124">
        <f>IFERROR(IF(VLOOKUP($A44,'Annex 2 EHV charges'!$A:$O,10,FALSE)=0,"",VLOOKUP($A44,'Annex 2 EHV charges'!$A:$O,10,FALSE)),"")</f>
        <v>0.63</v>
      </c>
      <c r="H44" s="124">
        <f>IFERROR(IF(VLOOKUP($A44,'Annex 2 EHV charges'!$A:$O,11,FALSE)=0,"",VLOOKUP($A44,'Annex 2 EHV charges'!$A:$O,11,FALSE)),"")</f>
        <v>0.63</v>
      </c>
    </row>
    <row r="45" spans="1:8" x14ac:dyDescent="0.2">
      <c r="A45" s="119">
        <f t="array" ref="A45">IFERROR(INDEX('Annex 2 EHV charges'!$A$10:$A$72, MATCH(0, IF(('Annex 2 EHV charges'!$A$10:$A$72=""),1, COUNTIF(A$4:$A44, 'Annex 2 EHV charges'!$A$10:$A$72)), 0)),"")</f>
        <v>687</v>
      </c>
      <c r="B45" s="120">
        <f>IF($A45="","",VLOOKUP($A45,'Annex 2 EHV charges'!$A:$O,2,0))</f>
        <v>687</v>
      </c>
      <c r="C45" s="121" t="str">
        <f>IF($A45="","",VLOOKUP($A45,'Annex 2 EHV charges'!$A:$O,3,0))</f>
        <v>TBC</v>
      </c>
      <c r="D45" s="80" t="str">
        <f>IF($A45="","",VLOOKUP($A45,'Annex 2 EHV charges'!$A:$O,7,0))</f>
        <v>EHV Site Specific (LLFC 687)</v>
      </c>
      <c r="E45" s="122" t="str">
        <f>IFERROR(IF(VLOOKUP($A45,'Annex 2 EHV charges'!$A:$O,8,FALSE)=0,"",VLOOKUP($A45,'Annex 2 EHV charges'!$A:$O,8,FALSE)),"")</f>
        <v/>
      </c>
      <c r="F45" s="123">
        <f>IFERROR(IF(VLOOKUP($A45,'Annex 2 EHV charges'!$A:$O,9,FALSE)=0,"",VLOOKUP($A45,'Annex 2 EHV charges'!$A:$O,9,FALSE)),"")</f>
        <v>2390.39</v>
      </c>
      <c r="G45" s="124">
        <f>IFERROR(IF(VLOOKUP($A45,'Annex 2 EHV charges'!$A:$O,10,FALSE)=0,"",VLOOKUP($A45,'Annex 2 EHV charges'!$A:$O,10,FALSE)),"")</f>
        <v>2.16</v>
      </c>
      <c r="H45" s="124">
        <f>IFERROR(IF(VLOOKUP($A45,'Annex 2 EHV charges'!$A:$O,11,FALSE)=0,"",VLOOKUP($A45,'Annex 2 EHV charges'!$A:$O,11,FALSE)),"")</f>
        <v>2.16</v>
      </c>
    </row>
    <row r="46" spans="1:8" x14ac:dyDescent="0.2">
      <c r="A46" s="119">
        <f t="array" ref="A46">IFERROR(INDEX('Annex 2 EHV charges'!$A$10:$A$72, MATCH(0, IF(('Annex 2 EHV charges'!$A$10:$A$72=""),1, COUNTIF(A$4:$A45, 'Annex 2 EHV charges'!$A$10:$A$72)), 0)),"")</f>
        <v>688</v>
      </c>
      <c r="B46" s="120">
        <f>IF($A46="","",VLOOKUP($A46,'Annex 2 EHV charges'!$A:$O,2,0))</f>
        <v>688</v>
      </c>
      <c r="C46" s="121">
        <f>IF($A46="","",VLOOKUP($A46,'Annex 2 EHV charges'!$A:$O,3,0))</f>
        <v>1580001208659</v>
      </c>
      <c r="D46" s="80" t="str">
        <f>IF($A46="","",VLOOKUP($A46,'Annex 2 EHV charges'!$A:$O,7,0))</f>
        <v>EHV Site Specific (LLFC 688 &amp; 767)</v>
      </c>
      <c r="E46" s="122" t="str">
        <f>IFERROR(IF(VLOOKUP($A46,'Annex 2 EHV charges'!$A:$O,8,FALSE)=0,"",VLOOKUP($A46,'Annex 2 EHV charges'!$A:$O,8,FALSE)),"")</f>
        <v/>
      </c>
      <c r="F46" s="123">
        <f>IFERROR(IF(VLOOKUP($A46,'Annex 2 EHV charges'!$A:$O,9,FALSE)=0,"",VLOOKUP($A46,'Annex 2 EHV charges'!$A:$O,9,FALSE)),"")</f>
        <v>6.3</v>
      </c>
      <c r="G46" s="124">
        <f>IFERROR(IF(VLOOKUP($A46,'Annex 2 EHV charges'!$A:$O,10,FALSE)=0,"",VLOOKUP($A46,'Annex 2 EHV charges'!$A:$O,10,FALSE)),"")</f>
        <v>1.45</v>
      </c>
      <c r="H46" s="124">
        <f>IFERROR(IF(VLOOKUP($A46,'Annex 2 EHV charges'!$A:$O,11,FALSE)=0,"",VLOOKUP($A46,'Annex 2 EHV charges'!$A:$O,11,FALSE)),"")</f>
        <v>1.45</v>
      </c>
    </row>
    <row r="47" spans="1:8" x14ac:dyDescent="0.2">
      <c r="A47" s="119">
        <f t="array" ref="A47">IFERROR(INDEX('Annex 2 EHV charges'!$A$10:$A$72, MATCH(0, IF(('Annex 2 EHV charges'!$A$10:$A$72=""),1, COUNTIF(A$4:$A46, 'Annex 2 EHV charges'!$A$10:$A$72)), 0)),"")</f>
        <v>689</v>
      </c>
      <c r="B47" s="120">
        <f>IF($A47="","",VLOOKUP($A47,'Annex 2 EHV charges'!$A:$O,2,0))</f>
        <v>689</v>
      </c>
      <c r="C47" s="121">
        <f>IF($A47="","",VLOOKUP($A47,'Annex 2 EHV charges'!$A:$O,3,0))</f>
        <v>1580001208668</v>
      </c>
      <c r="D47" s="80" t="str">
        <f>IF($A47="","",VLOOKUP($A47,'Annex 2 EHV charges'!$A:$O,7,0))</f>
        <v>EHV Site Specific (LLFC 689 &amp; 768)</v>
      </c>
      <c r="E47" s="122" t="str">
        <f>IFERROR(IF(VLOOKUP($A47,'Annex 2 EHV charges'!$A:$O,8,FALSE)=0,"",VLOOKUP($A47,'Annex 2 EHV charges'!$A:$O,8,FALSE)),"")</f>
        <v/>
      </c>
      <c r="F47" s="123">
        <f>IFERROR(IF(VLOOKUP($A47,'Annex 2 EHV charges'!$A:$O,9,FALSE)=0,"",VLOOKUP($A47,'Annex 2 EHV charges'!$A:$O,9,FALSE)),"")</f>
        <v>68.760000000000005</v>
      </c>
      <c r="G47" s="124">
        <f>IFERROR(IF(VLOOKUP($A47,'Annex 2 EHV charges'!$A:$O,10,FALSE)=0,"",VLOOKUP($A47,'Annex 2 EHV charges'!$A:$O,10,FALSE)),"")</f>
        <v>1.3</v>
      </c>
      <c r="H47" s="124">
        <f>IFERROR(IF(VLOOKUP($A47,'Annex 2 EHV charges'!$A:$O,11,FALSE)=0,"",VLOOKUP($A47,'Annex 2 EHV charges'!$A:$O,11,FALSE)),"")</f>
        <v>1.3</v>
      </c>
    </row>
    <row r="48" spans="1:8" x14ac:dyDescent="0.2">
      <c r="A48" s="119">
        <f t="array" ref="A48">IFERROR(INDEX('Annex 2 EHV charges'!$A$10:$A$72, MATCH(0, IF(('Annex 2 EHV charges'!$A$10:$A$72=""),1, COUNTIF(A$4:$A47, 'Annex 2 EHV charges'!$A$10:$A$72)), 0)),"")</f>
        <v>690</v>
      </c>
      <c r="B48" s="120">
        <f>IF($A48="","",VLOOKUP($A48,'Annex 2 EHV charges'!$A:$O,2,0))</f>
        <v>690</v>
      </c>
      <c r="C48" s="121">
        <f>IF($A48="","",VLOOKUP($A48,'Annex 2 EHV charges'!$A:$O,3,0))</f>
        <v>1580001174414</v>
      </c>
      <c r="D48" s="80" t="str">
        <f>IF($A48="","",VLOOKUP($A48,'Annex 2 EHV charges'!$A:$O,7,0))</f>
        <v>EHV Site Specific (LLFC 690 &amp; 782)</v>
      </c>
      <c r="E48" s="122">
        <f>IFERROR(IF(VLOOKUP($A48,'Annex 2 EHV charges'!$A:$O,8,FALSE)=0,"",VLOOKUP($A48,'Annex 2 EHV charges'!$A:$O,8,FALSE)),"")</f>
        <v>0.312</v>
      </c>
      <c r="F48" s="123">
        <f>IFERROR(IF(VLOOKUP($A48,'Annex 2 EHV charges'!$A:$O,9,FALSE)=0,"",VLOOKUP($A48,'Annex 2 EHV charges'!$A:$O,9,FALSE)),"")</f>
        <v>42.27</v>
      </c>
      <c r="G48" s="124">
        <f>IFERROR(IF(VLOOKUP($A48,'Annex 2 EHV charges'!$A:$O,10,FALSE)=0,"",VLOOKUP($A48,'Annex 2 EHV charges'!$A:$O,10,FALSE)),"")</f>
        <v>1.74</v>
      </c>
      <c r="H48" s="124">
        <f>IFERROR(IF(VLOOKUP($A48,'Annex 2 EHV charges'!$A:$O,11,FALSE)=0,"",VLOOKUP($A48,'Annex 2 EHV charges'!$A:$O,11,FALSE)),"")</f>
        <v>1.74</v>
      </c>
    </row>
    <row r="49" spans="1:8" x14ac:dyDescent="0.2">
      <c r="A49" s="119">
        <f t="array" ref="A49">IFERROR(INDEX('Annex 2 EHV charges'!$A$10:$A$72, MATCH(0, IF(('Annex 2 EHV charges'!$A$10:$A$72=""),1, COUNTIF(A$4:$A48, 'Annex 2 EHV charges'!$A$10:$A$72)), 0)),"")</f>
        <v>540</v>
      </c>
      <c r="B49" s="120">
        <f>IF($A49="","",VLOOKUP($A49,'Annex 2 EHV charges'!$A:$O,2,0))</f>
        <v>540</v>
      </c>
      <c r="C49" s="121">
        <f>IF($A49="","",VLOOKUP($A49,'Annex 2 EHV charges'!$A:$O,3,0))</f>
        <v>1580001190763</v>
      </c>
      <c r="D49" s="80" t="str">
        <f>IF($A49="","",VLOOKUP($A49,'Annex 2 EHV charges'!$A:$O,7,0))</f>
        <v>EHV Site Specific (LLFC 540 &amp; 783)</v>
      </c>
      <c r="E49" s="122" t="str">
        <f>IFERROR(IF(VLOOKUP($A49,'Annex 2 EHV charges'!$A:$O,8,FALSE)=0,"",VLOOKUP($A49,'Annex 2 EHV charges'!$A:$O,8,FALSE)),"")</f>
        <v/>
      </c>
      <c r="F49" s="123">
        <f>IFERROR(IF(VLOOKUP($A49,'Annex 2 EHV charges'!$A:$O,9,FALSE)=0,"",VLOOKUP($A49,'Annex 2 EHV charges'!$A:$O,9,FALSE)),"")</f>
        <v>2.44</v>
      </c>
      <c r="G49" s="124">
        <f>IFERROR(IF(VLOOKUP($A49,'Annex 2 EHV charges'!$A:$O,10,FALSE)=0,"",VLOOKUP($A49,'Annex 2 EHV charges'!$A:$O,10,FALSE)),"")</f>
        <v>1.24</v>
      </c>
      <c r="H49" s="124">
        <f>IFERROR(IF(VLOOKUP($A49,'Annex 2 EHV charges'!$A:$O,11,FALSE)=0,"",VLOOKUP($A49,'Annex 2 EHV charges'!$A:$O,11,FALSE)),"")</f>
        <v>1.24</v>
      </c>
    </row>
    <row r="50" spans="1:8" x14ac:dyDescent="0.2">
      <c r="A50" s="119">
        <f t="array" ref="A50">IFERROR(INDEX('Annex 2 EHV charges'!$A$10:$A$72, MATCH(0, IF(('Annex 2 EHV charges'!$A$10:$A$72=""),1, COUNTIF(A$4:$A49, 'Annex 2 EHV charges'!$A$10:$A$72)), 0)),"")</f>
        <v>541</v>
      </c>
      <c r="B50" s="120">
        <f>IF($A50="","",VLOOKUP($A50,'Annex 2 EHV charges'!$A:$O,2,0))</f>
        <v>541</v>
      </c>
      <c r="C50" s="121">
        <f>IF($A50="","",VLOOKUP($A50,'Annex 2 EHV charges'!$A:$O,3,0))</f>
        <v>1580001197945</v>
      </c>
      <c r="D50" s="80" t="str">
        <f>IF($A50="","",VLOOKUP($A50,'Annex 2 EHV charges'!$A:$O,7,0))</f>
        <v>EHV Site Specific (LLFC 541 &amp; 784)</v>
      </c>
      <c r="E50" s="122">
        <f>IFERROR(IF(VLOOKUP($A50,'Annex 2 EHV charges'!$A:$O,8,FALSE)=0,"",VLOOKUP($A50,'Annex 2 EHV charges'!$A:$O,8,FALSE)),"")</f>
        <v>0.44</v>
      </c>
      <c r="F50" s="123">
        <f>IFERROR(IF(VLOOKUP($A50,'Annex 2 EHV charges'!$A:$O,9,FALSE)=0,"",VLOOKUP($A50,'Annex 2 EHV charges'!$A:$O,9,FALSE)),"")</f>
        <v>163.95</v>
      </c>
      <c r="G50" s="124">
        <f>IFERROR(IF(VLOOKUP($A50,'Annex 2 EHV charges'!$A:$O,10,FALSE)=0,"",VLOOKUP($A50,'Annex 2 EHV charges'!$A:$O,10,FALSE)),"")</f>
        <v>0.97</v>
      </c>
      <c r="H50" s="124">
        <f>IFERROR(IF(VLOOKUP($A50,'Annex 2 EHV charges'!$A:$O,11,FALSE)=0,"",VLOOKUP($A50,'Annex 2 EHV charges'!$A:$O,11,FALSE)),"")</f>
        <v>0.97</v>
      </c>
    </row>
    <row r="51" spans="1:8" x14ac:dyDescent="0.2">
      <c r="A51" s="119">
        <f t="array" ref="A51">IFERROR(INDEX('Annex 2 EHV charges'!$A$10:$A$72, MATCH(0, IF(('Annex 2 EHV charges'!$A$10:$A$72=""),1, COUNTIF(A$4:$A50, 'Annex 2 EHV charges'!$A$10:$A$72)), 0)),"")</f>
        <v>542</v>
      </c>
      <c r="B51" s="120">
        <f>IF($A51="","",VLOOKUP($A51,'Annex 2 EHV charges'!$A:$O,2,0))</f>
        <v>542</v>
      </c>
      <c r="C51" s="121">
        <f>IF($A51="","",VLOOKUP($A51,'Annex 2 EHV charges'!$A:$O,3,0))</f>
        <v>1580001278406</v>
      </c>
      <c r="D51" s="80" t="str">
        <f>IF($A51="","",VLOOKUP($A51,'Annex 2 EHV charges'!$A:$O,7,0))</f>
        <v>EHV Site Specific (LLFC 542 &amp; 785)</v>
      </c>
      <c r="E51" s="122" t="str">
        <f>IFERROR(IF(VLOOKUP($A51,'Annex 2 EHV charges'!$A:$O,8,FALSE)=0,"",VLOOKUP($A51,'Annex 2 EHV charges'!$A:$O,8,FALSE)),"")</f>
        <v/>
      </c>
      <c r="F51" s="123">
        <f>IFERROR(IF(VLOOKUP($A51,'Annex 2 EHV charges'!$A:$O,9,FALSE)=0,"",VLOOKUP($A51,'Annex 2 EHV charges'!$A:$O,9,FALSE)),"")</f>
        <v>236.7</v>
      </c>
      <c r="G51" s="124">
        <f>IFERROR(IF(VLOOKUP($A51,'Annex 2 EHV charges'!$A:$O,10,FALSE)=0,"",VLOOKUP($A51,'Annex 2 EHV charges'!$A:$O,10,FALSE)),"")</f>
        <v>0.84</v>
      </c>
      <c r="H51" s="124">
        <f>IFERROR(IF(VLOOKUP($A51,'Annex 2 EHV charges'!$A:$O,11,FALSE)=0,"",VLOOKUP($A51,'Annex 2 EHV charges'!$A:$O,11,FALSE)),"")</f>
        <v>0.84</v>
      </c>
    </row>
    <row r="52" spans="1:8" x14ac:dyDescent="0.2">
      <c r="A52" s="119">
        <f t="array" ref="A52">IFERROR(INDEX('Annex 2 EHV charges'!$A$10:$A$72, MATCH(0, IF(('Annex 2 EHV charges'!$A$10:$A$72=""),1, COUNTIF(A$4:$A51, 'Annex 2 EHV charges'!$A$10:$A$72)), 0)),"")</f>
        <v>543</v>
      </c>
      <c r="B52" s="120">
        <f>IF($A52="","",VLOOKUP($A52,'Annex 2 EHV charges'!$A:$O,2,0))</f>
        <v>543</v>
      </c>
      <c r="C52" s="121">
        <f>IF($A52="","",VLOOKUP($A52,'Annex 2 EHV charges'!$A:$O,3,0))</f>
        <v>1580001278415</v>
      </c>
      <c r="D52" s="80" t="str">
        <f>IF($A52="","",VLOOKUP($A52,'Annex 2 EHV charges'!$A:$O,7,0))</f>
        <v>EHV Site Specific (LLFC 543)</v>
      </c>
      <c r="E52" s="122" t="str">
        <f>IFERROR(IF(VLOOKUP($A52,'Annex 2 EHV charges'!$A:$O,8,FALSE)=0,"",VLOOKUP($A52,'Annex 2 EHV charges'!$A:$O,8,FALSE)),"")</f>
        <v/>
      </c>
      <c r="F52" s="123">
        <f>IFERROR(IF(VLOOKUP($A52,'Annex 2 EHV charges'!$A:$O,9,FALSE)=0,"",VLOOKUP($A52,'Annex 2 EHV charges'!$A:$O,9,FALSE)),"")</f>
        <v>1448.6</v>
      </c>
      <c r="G52" s="124">
        <f>IFERROR(IF(VLOOKUP($A52,'Annex 2 EHV charges'!$A:$O,10,FALSE)=0,"",VLOOKUP($A52,'Annex 2 EHV charges'!$A:$O,10,FALSE)),"")</f>
        <v>1.1200000000000001</v>
      </c>
      <c r="H52" s="124">
        <f>IFERROR(IF(VLOOKUP($A52,'Annex 2 EHV charges'!$A:$O,11,FALSE)=0,"",VLOOKUP($A52,'Annex 2 EHV charges'!$A:$O,11,FALSE)),"")</f>
        <v>1.1200000000000001</v>
      </c>
    </row>
    <row r="53" spans="1:8" x14ac:dyDescent="0.2">
      <c r="A53" s="119">
        <f t="array" ref="A53">IFERROR(INDEX('Annex 2 EHV charges'!$A$10:$A$72, MATCH(0, IF(('Annex 2 EHV charges'!$A$10:$A$72=""),1, COUNTIF(A$4:$A52, 'Annex 2 EHV charges'!$A$10:$A$72)), 0)),"")</f>
        <v>545</v>
      </c>
      <c r="B53" s="120">
        <f>IF($A53="","",VLOOKUP($A53,'Annex 2 EHV charges'!$A:$O,2,0))</f>
        <v>545</v>
      </c>
      <c r="C53" s="121">
        <f>IF($A53="","",VLOOKUP($A53,'Annex 2 EHV charges'!$A:$O,3,0))</f>
        <v>1580001417656</v>
      </c>
      <c r="D53" s="80" t="str">
        <f>IF($A53="","",VLOOKUP($A53,'Annex 2 EHV charges'!$A:$O,7,0))</f>
        <v>EHV Site Specific (LLFC 545)</v>
      </c>
      <c r="E53" s="122">
        <f>IFERROR(IF(VLOOKUP($A53,'Annex 2 EHV charges'!$A:$O,8,FALSE)=0,"",VLOOKUP($A53,'Annex 2 EHV charges'!$A:$O,8,FALSE)),"")</f>
        <v>3.7999999999999999E-2</v>
      </c>
      <c r="F53" s="123">
        <f>IFERROR(IF(VLOOKUP($A53,'Annex 2 EHV charges'!$A:$O,9,FALSE)=0,"",VLOOKUP($A53,'Annex 2 EHV charges'!$A:$O,9,FALSE)),"")</f>
        <v>20032.64</v>
      </c>
      <c r="G53" s="124">
        <f>IFERROR(IF(VLOOKUP($A53,'Annex 2 EHV charges'!$A:$O,10,FALSE)=0,"",VLOOKUP($A53,'Annex 2 EHV charges'!$A:$O,10,FALSE)),"")</f>
        <v>1.63</v>
      </c>
      <c r="H53" s="124">
        <f>IFERROR(IF(VLOOKUP($A53,'Annex 2 EHV charges'!$A:$O,11,FALSE)=0,"",VLOOKUP($A53,'Annex 2 EHV charges'!$A:$O,11,FALSE)),"")</f>
        <v>1.63</v>
      </c>
    </row>
    <row r="54" spans="1:8" x14ac:dyDescent="0.2">
      <c r="A54" s="119">
        <f t="array" ref="A54">IFERROR(INDEX('Annex 2 EHV charges'!$A$10:$A$72, MATCH(0, IF(('Annex 2 EHV charges'!$A$10:$A$72=""),1, COUNTIF(A$4:$A53, 'Annex 2 EHV charges'!$A$10:$A$72)), 0)),"")</f>
        <v>547</v>
      </c>
      <c r="B54" s="120">
        <f>IF($A54="","",VLOOKUP($A54,'Annex 2 EHV charges'!$A:$O,2,0))</f>
        <v>547</v>
      </c>
      <c r="C54" s="121">
        <f>IF($A54="","",VLOOKUP($A54,'Annex 2 EHV charges'!$A:$O,3,0))</f>
        <v>1580001440530</v>
      </c>
      <c r="D54" s="80" t="str">
        <f>IF($A54="","",VLOOKUP($A54,'Annex 2 EHV charges'!$A:$O,7,0))</f>
        <v>EHV Site Specific (LLFC 547 &amp; 787)</v>
      </c>
      <c r="E54" s="122" t="str">
        <f>IFERROR(IF(VLOOKUP($A54,'Annex 2 EHV charges'!$A:$O,8,FALSE)=0,"",VLOOKUP($A54,'Annex 2 EHV charges'!$A:$O,8,FALSE)),"")</f>
        <v/>
      </c>
      <c r="F54" s="123">
        <f>IFERROR(IF(VLOOKUP($A54,'Annex 2 EHV charges'!$A:$O,9,FALSE)=0,"",VLOOKUP($A54,'Annex 2 EHV charges'!$A:$O,9,FALSE)),"")</f>
        <v>14.67</v>
      </c>
      <c r="G54" s="124">
        <f>IFERROR(IF(VLOOKUP($A54,'Annex 2 EHV charges'!$A:$O,10,FALSE)=0,"",VLOOKUP($A54,'Annex 2 EHV charges'!$A:$O,10,FALSE)),"")</f>
        <v>1.32</v>
      </c>
      <c r="H54" s="124">
        <f>IFERROR(IF(VLOOKUP($A54,'Annex 2 EHV charges'!$A:$O,11,FALSE)=0,"",VLOOKUP($A54,'Annex 2 EHV charges'!$A:$O,11,FALSE)),"")</f>
        <v>1.32</v>
      </c>
    </row>
    <row r="55" spans="1:8" x14ac:dyDescent="0.2">
      <c r="A55" s="119">
        <f t="array" ref="A55">IFERROR(INDEX('Annex 2 EHV charges'!$A$10:$A$72, MATCH(0, IF(('Annex 2 EHV charges'!$A$10:$A$72=""),1, COUNTIF(A$4:$A54, 'Annex 2 EHV charges'!$A$10:$A$72)), 0)),"")</f>
        <v>548</v>
      </c>
      <c r="B55" s="120">
        <f>IF($A55="","",VLOOKUP($A55,'Annex 2 EHV charges'!$A:$O,2,0))</f>
        <v>548</v>
      </c>
      <c r="C55" s="121">
        <f>IF($A55="","",VLOOKUP($A55,'Annex 2 EHV charges'!$A:$O,3,0))</f>
        <v>1580001440520</v>
      </c>
      <c r="D55" s="80" t="str">
        <f>IF($A55="","",VLOOKUP($A55,'Annex 2 EHV charges'!$A:$O,7,0))</f>
        <v>EHV Site Specific (LLFC 548 &amp; 788)</v>
      </c>
      <c r="E55" s="122" t="str">
        <f>IFERROR(IF(VLOOKUP($A55,'Annex 2 EHV charges'!$A:$O,8,FALSE)=0,"",VLOOKUP($A55,'Annex 2 EHV charges'!$A:$O,8,FALSE)),"")</f>
        <v/>
      </c>
      <c r="F55" s="123">
        <f>IFERROR(IF(VLOOKUP($A55,'Annex 2 EHV charges'!$A:$O,9,FALSE)=0,"",VLOOKUP($A55,'Annex 2 EHV charges'!$A:$O,9,FALSE)),"")</f>
        <v>55.93</v>
      </c>
      <c r="G55" s="124">
        <f>IFERROR(IF(VLOOKUP($A55,'Annex 2 EHV charges'!$A:$O,10,FALSE)=0,"",VLOOKUP($A55,'Annex 2 EHV charges'!$A:$O,10,FALSE)),"")</f>
        <v>1.34</v>
      </c>
      <c r="H55" s="124">
        <f>IFERROR(IF(VLOOKUP($A55,'Annex 2 EHV charges'!$A:$O,11,FALSE)=0,"",VLOOKUP($A55,'Annex 2 EHV charges'!$A:$O,11,FALSE)),"")</f>
        <v>1.34</v>
      </c>
    </row>
    <row r="56" spans="1:8" x14ac:dyDescent="0.2">
      <c r="A56" s="119">
        <f t="array" ref="A56">IFERROR(INDEX('Annex 2 EHV charges'!$A$10:$A$72, MATCH(0, IF(('Annex 2 EHV charges'!$A$10:$A$72=""),1, COUNTIF(A$4:$A55, 'Annex 2 EHV charges'!$A$10:$A$72)), 0)),"")</f>
        <v>549</v>
      </c>
      <c r="B56" s="120">
        <f>IF($A56="","",VLOOKUP($A56,'Annex 2 EHV charges'!$A:$O,2,0))</f>
        <v>549</v>
      </c>
      <c r="C56" s="121">
        <f>IF($A56="","",VLOOKUP($A56,'Annex 2 EHV charges'!$A:$O,3,0))</f>
        <v>1580001487955</v>
      </c>
      <c r="D56" s="80" t="str">
        <f>IF($A56="","",VLOOKUP($A56,'Annex 2 EHV charges'!$A:$O,7,0))</f>
        <v>EHV Site Specific (LLFC 549 &amp; 789)</v>
      </c>
      <c r="E56" s="122" t="str">
        <f>IFERROR(IF(VLOOKUP($A56,'Annex 2 EHV charges'!$A:$O,8,FALSE)=0,"",VLOOKUP($A56,'Annex 2 EHV charges'!$A:$O,8,FALSE)),"")</f>
        <v/>
      </c>
      <c r="F56" s="123">
        <f>IFERROR(IF(VLOOKUP($A56,'Annex 2 EHV charges'!$A:$O,9,FALSE)=0,"",VLOOKUP($A56,'Annex 2 EHV charges'!$A:$O,9,FALSE)),"")</f>
        <v>297.27999999999997</v>
      </c>
      <c r="G56" s="124">
        <f>IFERROR(IF(VLOOKUP($A56,'Annex 2 EHV charges'!$A:$O,10,FALSE)=0,"",VLOOKUP($A56,'Annex 2 EHV charges'!$A:$O,10,FALSE)),"")</f>
        <v>1.21</v>
      </c>
      <c r="H56" s="124">
        <f>IFERROR(IF(VLOOKUP($A56,'Annex 2 EHV charges'!$A:$O,11,FALSE)=0,"",VLOOKUP($A56,'Annex 2 EHV charges'!$A:$O,11,FALSE)),"")</f>
        <v>1.21</v>
      </c>
    </row>
    <row r="57" spans="1:8" x14ac:dyDescent="0.2">
      <c r="A57" s="119">
        <f t="array" ref="A57">IFERROR(INDEX('Annex 2 EHV charges'!$A$10:$A$72, MATCH(0, IF(('Annex 2 EHV charges'!$A$10:$A$72=""),1, COUNTIF(A$4:$A56, 'Annex 2 EHV charges'!$A$10:$A$72)), 0)),"")</f>
        <v>560</v>
      </c>
      <c r="B57" s="120">
        <f>IF($A57="","",VLOOKUP($A57,'Annex 2 EHV charges'!$A:$O,2,0))</f>
        <v>560</v>
      </c>
      <c r="C57" s="121" t="str">
        <f>IF($A57="","",VLOOKUP($A57,'Annex 2 EHV charges'!$A:$O,3,0))</f>
        <v>MSID_7331</v>
      </c>
      <c r="D57" s="80" t="str">
        <f>IF($A57="","",VLOOKUP($A57,'Annex 2 EHV charges'!$A:$O,7,0))</f>
        <v>EHV Site Specific (LLFC 560 &amp; 806)</v>
      </c>
      <c r="E57" s="122" t="str">
        <f>IFERROR(IF(VLOOKUP($A57,'Annex 2 EHV charges'!$A:$O,8,FALSE)=0,"",VLOOKUP($A57,'Annex 2 EHV charges'!$A:$O,8,FALSE)),"")</f>
        <v/>
      </c>
      <c r="F57" s="123">
        <f>IFERROR(IF(VLOOKUP($A57,'Annex 2 EHV charges'!$A:$O,9,FALSE)=0,"",VLOOKUP($A57,'Annex 2 EHV charges'!$A:$O,9,FALSE)),"")</f>
        <v>18.559999999999999</v>
      </c>
      <c r="G57" s="124">
        <f>IFERROR(IF(VLOOKUP($A57,'Annex 2 EHV charges'!$A:$O,10,FALSE)=0,"",VLOOKUP($A57,'Annex 2 EHV charges'!$A:$O,10,FALSE)),"")</f>
        <v>0.94</v>
      </c>
      <c r="H57" s="124">
        <f>IFERROR(IF(VLOOKUP($A57,'Annex 2 EHV charges'!$A:$O,11,FALSE)=0,"",VLOOKUP($A57,'Annex 2 EHV charges'!$A:$O,11,FALSE)),"")</f>
        <v>0.94</v>
      </c>
    </row>
    <row r="58" spans="1:8" x14ac:dyDescent="0.2">
      <c r="A58" s="119">
        <f t="array" ref="A58">IFERROR(INDEX('Annex 2 EHV charges'!$A$10:$A$72, MATCH(0, IF(('Annex 2 EHV charges'!$A$10:$A$72=""),1, COUNTIF(A$4:$A57, 'Annex 2 EHV charges'!$A$10:$A$72)), 0)),"")</f>
        <v>561</v>
      </c>
      <c r="B58" s="120">
        <f>IF($A58="","",VLOOKUP($A58,'Annex 2 EHV charges'!$A:$O,2,0))</f>
        <v>561</v>
      </c>
      <c r="C58" s="121">
        <f>IF($A58="","",VLOOKUP($A58,'Annex 2 EHV charges'!$A:$O,3,0))</f>
        <v>1580001519739</v>
      </c>
      <c r="D58" s="80" t="str">
        <f>IF($A58="","",VLOOKUP($A58,'Annex 2 EHV charges'!$A:$O,7,0))</f>
        <v>EHV Site Specific (LLFC 561 &amp; 807)</v>
      </c>
      <c r="E58" s="122" t="str">
        <f>IFERROR(IF(VLOOKUP($A58,'Annex 2 EHV charges'!$A:$O,8,FALSE)=0,"",VLOOKUP($A58,'Annex 2 EHV charges'!$A:$O,8,FALSE)),"")</f>
        <v/>
      </c>
      <c r="F58" s="123">
        <f>IFERROR(IF(VLOOKUP($A58,'Annex 2 EHV charges'!$A:$O,9,FALSE)=0,"",VLOOKUP($A58,'Annex 2 EHV charges'!$A:$O,9,FALSE)),"")</f>
        <v>748.7</v>
      </c>
      <c r="G58" s="124">
        <f>IFERROR(IF(VLOOKUP($A58,'Annex 2 EHV charges'!$A:$O,10,FALSE)=0,"",VLOOKUP($A58,'Annex 2 EHV charges'!$A:$O,10,FALSE)),"")</f>
        <v>2.06</v>
      </c>
      <c r="H58" s="124">
        <f>IFERROR(IF(VLOOKUP($A58,'Annex 2 EHV charges'!$A:$O,11,FALSE)=0,"",VLOOKUP($A58,'Annex 2 EHV charges'!$A:$O,11,FALSE)),"")</f>
        <v>2.06</v>
      </c>
    </row>
    <row r="59" spans="1:8" x14ac:dyDescent="0.2">
      <c r="A59" s="119">
        <f t="array" ref="A59">IFERROR(INDEX('Annex 2 EHV charges'!$A$10:$A$72, MATCH(0, IF(('Annex 2 EHV charges'!$A$10:$A$72=""),1, COUNTIF(A$4:$A58, 'Annex 2 EHV charges'!$A$10:$A$72)), 0)),"")</f>
        <v>563</v>
      </c>
      <c r="B59" s="120">
        <f>IF($A59="","",VLOOKUP($A59,'Annex 2 EHV charges'!$A:$O,2,0))</f>
        <v>563</v>
      </c>
      <c r="C59" s="121">
        <f>IF($A59="","",VLOOKUP($A59,'Annex 2 EHV charges'!$A:$O,3,0))</f>
        <v>1580001448895</v>
      </c>
      <c r="D59" s="80" t="str">
        <f>IF($A59="","",VLOOKUP($A59,'Annex 2 EHV charges'!$A:$O,7,0))</f>
        <v>EHV Site Specific (LLFC 563 &amp; 802)</v>
      </c>
      <c r="E59" s="122">
        <f>IFERROR(IF(VLOOKUP($A59,'Annex 2 EHV charges'!$A:$O,8,FALSE)=0,"",VLOOKUP($A59,'Annex 2 EHV charges'!$A:$O,8,FALSE)),"")</f>
        <v>0.68</v>
      </c>
      <c r="F59" s="123">
        <f>IFERROR(IF(VLOOKUP($A59,'Annex 2 EHV charges'!$A:$O,9,FALSE)=0,"",VLOOKUP($A59,'Annex 2 EHV charges'!$A:$O,9,FALSE)),"")</f>
        <v>1.54</v>
      </c>
      <c r="G59" s="124">
        <f>IFERROR(IF(VLOOKUP($A59,'Annex 2 EHV charges'!$A:$O,10,FALSE)=0,"",VLOOKUP($A59,'Annex 2 EHV charges'!$A:$O,10,FALSE)),"")</f>
        <v>2.14</v>
      </c>
      <c r="H59" s="124">
        <f>IFERROR(IF(VLOOKUP($A59,'Annex 2 EHV charges'!$A:$O,11,FALSE)=0,"",VLOOKUP($A59,'Annex 2 EHV charges'!$A:$O,11,FALSE)),"")</f>
        <v>2.14</v>
      </c>
    </row>
    <row r="60" spans="1:8" x14ac:dyDescent="0.2">
      <c r="A60" s="119">
        <f t="array" ref="A60">IFERROR(INDEX('Annex 2 EHV charges'!$A$10:$A$72, MATCH(0, IF(('Annex 2 EHV charges'!$A$10:$A$72=""),1, COUNTIF(A$4:$A59, 'Annex 2 EHV charges'!$A$10:$A$72)), 0)),"")</f>
        <v>562</v>
      </c>
      <c r="B60" s="120">
        <f>IF($A60="","",VLOOKUP($A60,'Annex 2 EHV charges'!$A:$O,2,0))</f>
        <v>562</v>
      </c>
      <c r="C60" s="121">
        <f>IF($A60="","",VLOOKUP($A60,'Annex 2 EHV charges'!$A:$O,3,0))</f>
        <v>1580001448900</v>
      </c>
      <c r="D60" s="80" t="str">
        <f>IF($A60="","",VLOOKUP($A60,'Annex 2 EHV charges'!$A:$O,7,0))</f>
        <v>EHV Site Specific (LLFC 562 &amp; 769)</v>
      </c>
      <c r="E60" s="122">
        <f>IFERROR(IF(VLOOKUP($A60,'Annex 2 EHV charges'!$A:$O,8,FALSE)=0,"",VLOOKUP($A60,'Annex 2 EHV charges'!$A:$O,8,FALSE)),"")</f>
        <v>0.68</v>
      </c>
      <c r="F60" s="123">
        <f>IFERROR(IF(VLOOKUP($A60,'Annex 2 EHV charges'!$A:$O,9,FALSE)=0,"",VLOOKUP($A60,'Annex 2 EHV charges'!$A:$O,9,FALSE)),"")</f>
        <v>1.54</v>
      </c>
      <c r="G60" s="124">
        <f>IFERROR(IF(VLOOKUP($A60,'Annex 2 EHV charges'!$A:$O,10,FALSE)=0,"",VLOOKUP($A60,'Annex 2 EHV charges'!$A:$O,10,FALSE)),"")</f>
        <v>2.06</v>
      </c>
      <c r="H60" s="124">
        <f>IFERROR(IF(VLOOKUP($A60,'Annex 2 EHV charges'!$A:$O,11,FALSE)=0,"",VLOOKUP($A60,'Annex 2 EHV charges'!$A:$O,11,FALSE)),"")</f>
        <v>2.06</v>
      </c>
    </row>
    <row r="61" spans="1:8" x14ac:dyDescent="0.2">
      <c r="A61" s="119">
        <f t="array" ref="A61">IFERROR(INDEX('Annex 2 EHV charges'!$A$10:$A$72, MATCH(0, IF(('Annex 2 EHV charges'!$A$10:$A$72=""),1, COUNTIF(A$4:$A60, 'Annex 2 EHV charges'!$A$10:$A$72)), 0)),"")</f>
        <v>564</v>
      </c>
      <c r="B61" s="120">
        <f>IF($A61="","",VLOOKUP($A61,'Annex 2 EHV charges'!$A:$O,2,0))</f>
        <v>564</v>
      </c>
      <c r="C61" s="121" t="str">
        <f>IF($A61="","",VLOOKUP($A61,'Annex 2 EHV charges'!$A:$O,3,0))</f>
        <v>MSID_7353</v>
      </c>
      <c r="D61" s="80" t="str">
        <f>IF($A61="","",VLOOKUP($A61,'Annex 2 EHV charges'!$A:$O,7,0))</f>
        <v>EHV Site Specific (LLFC 564 &amp; 803)</v>
      </c>
      <c r="E61" s="122" t="str">
        <f>IFERROR(IF(VLOOKUP($A61,'Annex 2 EHV charges'!$A:$O,8,FALSE)=0,"",VLOOKUP($A61,'Annex 2 EHV charges'!$A:$O,8,FALSE)),"")</f>
        <v/>
      </c>
      <c r="F61" s="123">
        <f>IFERROR(IF(VLOOKUP($A61,'Annex 2 EHV charges'!$A:$O,9,FALSE)=0,"",VLOOKUP($A61,'Annex 2 EHV charges'!$A:$O,9,FALSE)),"")</f>
        <v>285.22000000000003</v>
      </c>
      <c r="G61" s="124">
        <f>IFERROR(IF(VLOOKUP($A61,'Annex 2 EHV charges'!$A:$O,10,FALSE)=0,"",VLOOKUP($A61,'Annex 2 EHV charges'!$A:$O,10,FALSE)),"")</f>
        <v>0.95</v>
      </c>
      <c r="H61" s="124">
        <f>IFERROR(IF(VLOOKUP($A61,'Annex 2 EHV charges'!$A:$O,11,FALSE)=0,"",VLOOKUP($A61,'Annex 2 EHV charges'!$A:$O,11,FALSE)),"")</f>
        <v>0.95</v>
      </c>
    </row>
    <row r="62" spans="1:8" x14ac:dyDescent="0.2">
      <c r="A62" s="119">
        <f t="array" ref="A62">IFERROR(INDEX('Annex 2 EHV charges'!$A$10:$A$72, MATCH(0, IF(('Annex 2 EHV charges'!$A$10:$A$72=""),1, COUNTIF(A$4:$A61, 'Annex 2 EHV charges'!$A$10:$A$72)), 0)),"")</f>
        <v>565</v>
      </c>
      <c r="B62" s="120">
        <f>IF($A62="","",VLOOKUP($A62,'Annex 2 EHV charges'!$A:$O,2,0))</f>
        <v>565</v>
      </c>
      <c r="C62" s="121">
        <f>IF($A62="","",VLOOKUP($A62,'Annex 2 EHV charges'!$A:$O,3,0))</f>
        <v>1580001498380</v>
      </c>
      <c r="D62" s="80" t="str">
        <f>IF($A62="","",VLOOKUP($A62,'Annex 2 EHV charges'!$A:$O,7,0))</f>
        <v>EHV Site Specific (LLFC 565 &amp; 805)</v>
      </c>
      <c r="E62" s="122">
        <f>IFERROR(IF(VLOOKUP($A62,'Annex 2 EHV charges'!$A:$O,8,FALSE)=0,"",VLOOKUP($A62,'Annex 2 EHV charges'!$A:$O,8,FALSE)),"")</f>
        <v>5.1999999999999998E-2</v>
      </c>
      <c r="F62" s="123">
        <f>IFERROR(IF(VLOOKUP($A62,'Annex 2 EHV charges'!$A:$O,9,FALSE)=0,"",VLOOKUP($A62,'Annex 2 EHV charges'!$A:$O,9,FALSE)),"")</f>
        <v>149.91999999999999</v>
      </c>
      <c r="G62" s="124">
        <f>IFERROR(IF(VLOOKUP($A62,'Annex 2 EHV charges'!$A:$O,10,FALSE)=0,"",VLOOKUP($A62,'Annex 2 EHV charges'!$A:$O,10,FALSE)),"")</f>
        <v>1.34</v>
      </c>
      <c r="H62" s="124">
        <f>IFERROR(IF(VLOOKUP($A62,'Annex 2 EHV charges'!$A:$O,11,FALSE)=0,"",VLOOKUP($A62,'Annex 2 EHV charges'!$A:$O,11,FALSE)),"")</f>
        <v>1.34</v>
      </c>
    </row>
    <row r="63" spans="1:8" x14ac:dyDescent="0.2">
      <c r="A63" s="119">
        <f t="array" ref="A63">IFERROR(INDEX('Annex 2 EHV charges'!$A$10:$A$72, MATCH(0, IF(('Annex 2 EHV charges'!$A$10:$A$72=""),1, COUNTIF(A$4:$A62, 'Annex 2 EHV charges'!$A$10:$A$72)), 0)),"")</f>
        <v>567</v>
      </c>
      <c r="B63" s="120">
        <f>IF($A63="","",VLOOKUP($A63,'Annex 2 EHV charges'!$A:$O,2,0))</f>
        <v>567</v>
      </c>
      <c r="C63" s="121">
        <f>IF($A63="","",VLOOKUP($A63,'Annex 2 EHV charges'!$A:$O,3,0))</f>
        <v>1580001531639</v>
      </c>
      <c r="D63" s="80" t="str">
        <f>IF($A63="","",VLOOKUP($A63,'Annex 2 EHV charges'!$A:$O,7,0))</f>
        <v>EHV Site Specific (LLFC 567 &amp; 809)</v>
      </c>
      <c r="E63" s="122">
        <f>IFERROR(IF(VLOOKUP($A63,'Annex 2 EHV charges'!$A:$O,8,FALSE)=0,"",VLOOKUP($A63,'Annex 2 EHV charges'!$A:$O,8,FALSE)),"")</f>
        <v>0.28299999999999997</v>
      </c>
      <c r="F63" s="123">
        <f>IFERROR(IF(VLOOKUP($A63,'Annex 2 EHV charges'!$A:$O,9,FALSE)=0,"",VLOOKUP($A63,'Annex 2 EHV charges'!$A:$O,9,FALSE)),"")</f>
        <v>7.97</v>
      </c>
      <c r="G63" s="124">
        <f>IFERROR(IF(VLOOKUP($A63,'Annex 2 EHV charges'!$A:$O,10,FALSE)=0,"",VLOOKUP($A63,'Annex 2 EHV charges'!$A:$O,10,FALSE)),"")</f>
        <v>1.73</v>
      </c>
      <c r="H63" s="124">
        <f>IFERROR(IF(VLOOKUP($A63,'Annex 2 EHV charges'!$A:$O,11,FALSE)=0,"",VLOOKUP($A63,'Annex 2 EHV charges'!$A:$O,11,FALSE)),"")</f>
        <v>1.73</v>
      </c>
    </row>
    <row r="64" spans="1:8" x14ac:dyDescent="0.2">
      <c r="A64" s="119">
        <f t="array" ref="A64">IFERROR(INDEX('Annex 2 EHV charges'!$A$10:$A$72, MATCH(0, IF(('Annex 2 EHV charges'!$A$10:$A$72=""),1, COUNTIF(A$4:$A63, 'Annex 2 EHV charges'!$A$10:$A$72)), 0)),"")</f>
        <v>566</v>
      </c>
      <c r="B64" s="120">
        <f>IF($A64="","",VLOOKUP($A64,'Annex 2 EHV charges'!$A:$O,2,0))</f>
        <v>566</v>
      </c>
      <c r="C64" s="121">
        <f>IF($A64="","",VLOOKUP($A64,'Annex 2 EHV charges'!$A:$O,3,0))</f>
        <v>1580001511800</v>
      </c>
      <c r="D64" s="80" t="str">
        <f>IF($A64="","",VLOOKUP($A64,'Annex 2 EHV charges'!$A:$O,7,0))</f>
        <v>EHV Site Specific (LLFC 566 &amp; 808)</v>
      </c>
      <c r="E64" s="122">
        <f>IFERROR(IF(VLOOKUP($A64,'Annex 2 EHV charges'!$A:$O,8,FALSE)=0,"",VLOOKUP($A64,'Annex 2 EHV charges'!$A:$O,8,FALSE)),"")</f>
        <v>1E-3</v>
      </c>
      <c r="F64" s="123">
        <f>IFERROR(IF(VLOOKUP($A64,'Annex 2 EHV charges'!$A:$O,9,FALSE)=0,"",VLOOKUP($A64,'Annex 2 EHV charges'!$A:$O,9,FALSE)),"")</f>
        <v>585.46</v>
      </c>
      <c r="G64" s="124">
        <f>IFERROR(IF(VLOOKUP($A64,'Annex 2 EHV charges'!$A:$O,10,FALSE)=0,"",VLOOKUP($A64,'Annex 2 EHV charges'!$A:$O,10,FALSE)),"")</f>
        <v>1.28</v>
      </c>
      <c r="H64" s="124">
        <f>IFERROR(IF(VLOOKUP($A64,'Annex 2 EHV charges'!$A:$O,11,FALSE)=0,"",VLOOKUP($A64,'Annex 2 EHV charges'!$A:$O,11,FALSE)),"")</f>
        <v>1.28</v>
      </c>
    </row>
    <row r="65" spans="1:8" x14ac:dyDescent="0.2">
      <c r="A65" s="119">
        <f t="array" ref="A65">IFERROR(INDEX('Annex 2 EHV charges'!$A$10:$A$72, MATCH(0, IF(('Annex 2 EHV charges'!$A$10:$A$72=""),1, COUNTIF(A$4:$A64, 'Annex 2 EHV charges'!$A$10:$A$72)), 0)),"")</f>
        <v>696</v>
      </c>
      <c r="B65" s="120">
        <f>IF($A65="","",VLOOKUP($A65,'Annex 2 EHV charges'!$A:$O,2,0))</f>
        <v>696</v>
      </c>
      <c r="C65" s="121">
        <f>IF($A65="","",VLOOKUP($A65,'Annex 2 EHV charges'!$A:$O,3,0))</f>
        <v>1592007351503</v>
      </c>
      <c r="D65" s="80" t="str">
        <f>IF($A65="","",VLOOKUP($A65,'Annex 2 EHV charges'!$A:$O,7,0))</f>
        <v>EHV Site Specific (LLFC 696)</v>
      </c>
      <c r="E65" s="122">
        <f>IFERROR(IF(VLOOKUP($A65,'Annex 2 EHV charges'!$A:$O,8,FALSE)=0,"",VLOOKUP($A65,'Annex 2 EHV charges'!$A:$O,8,FALSE)),"")</f>
        <v>1.0589999999999999</v>
      </c>
      <c r="F65" s="123">
        <f>IFERROR(IF(VLOOKUP($A65,'Annex 2 EHV charges'!$A:$O,9,FALSE)=0,"",VLOOKUP($A65,'Annex 2 EHV charges'!$A:$O,9,FALSE)),"")</f>
        <v>47.52</v>
      </c>
      <c r="G65" s="124">
        <f>IFERROR(IF(VLOOKUP($A65,'Annex 2 EHV charges'!$A:$O,10,FALSE)=0,"",VLOOKUP($A65,'Annex 2 EHV charges'!$A:$O,10,FALSE)),"")</f>
        <v>6.7</v>
      </c>
      <c r="H65" s="124">
        <f>IFERROR(IF(VLOOKUP($A65,'Annex 2 EHV charges'!$A:$O,11,FALSE)=0,"",VLOOKUP($A65,'Annex 2 EHV charges'!$A:$O,11,FALSE)),"")</f>
        <v>6.7</v>
      </c>
    </row>
    <row r="66" spans="1:8" x14ac:dyDescent="0.2">
      <c r="A66" s="119">
        <f t="array" ref="A66">IFERROR(INDEX('Annex 2 EHV charges'!$A$10:$A$72, MATCH(0, IF(('Annex 2 EHV charges'!$A$10:$A$72=""),1, COUNTIF(A$4:$A65, 'Annex 2 EHV charges'!$A$10:$A$72)), 0)),"")</f>
        <v>568</v>
      </c>
      <c r="B66" s="120">
        <f>IF($A66="","",VLOOKUP($A66,'Annex 2 EHV charges'!$A:$O,2,0))</f>
        <v>568</v>
      </c>
      <c r="C66" s="121">
        <f>IF($A66="","",VLOOKUP($A66,'Annex 2 EHV charges'!$A:$O,3,0))</f>
        <v>1580001589053</v>
      </c>
      <c r="D66" s="80" t="str">
        <f>IF($A66="","",VLOOKUP($A66,'Annex 2 EHV charges'!$A:$O,7,0))</f>
        <v>EHV Site Specific (LLFC 568)</v>
      </c>
      <c r="E66" s="122">
        <f>IFERROR(IF(VLOOKUP($A66,'Annex 2 EHV charges'!$A:$O,8,FALSE)=0,"",VLOOKUP($A66,'Annex 2 EHV charges'!$A:$O,8,FALSE)),"")</f>
        <v>1.028</v>
      </c>
      <c r="F66" s="123">
        <f>IFERROR(IF(VLOOKUP($A66,'Annex 2 EHV charges'!$A:$O,9,FALSE)=0,"",VLOOKUP($A66,'Annex 2 EHV charges'!$A:$O,9,FALSE)),"")</f>
        <v>444.3</v>
      </c>
      <c r="G66" s="124">
        <f>IFERROR(IF(VLOOKUP($A66,'Annex 2 EHV charges'!$A:$O,10,FALSE)=0,"",VLOOKUP($A66,'Annex 2 EHV charges'!$A:$O,10,FALSE)),"")</f>
        <v>3.1</v>
      </c>
      <c r="H66" s="124">
        <f>IFERROR(IF(VLOOKUP($A66,'Annex 2 EHV charges'!$A:$O,11,FALSE)=0,"",VLOOKUP($A66,'Annex 2 EHV charges'!$A:$O,11,FALSE)),"")</f>
        <v>3.1</v>
      </c>
    </row>
    <row r="67" spans="1:8" x14ac:dyDescent="0.2">
      <c r="A67" s="119">
        <f t="array" ref="A67">IFERROR(INDEX('Annex 2 EHV charges'!$A$10:$A$72, MATCH(0, IF(('Annex 2 EHV charges'!$A$10:$A$72=""),1, COUNTIF(A$4:$A66, 'Annex 2 EHV charges'!$A$10:$A$72)), 0)),"")</f>
        <v>569</v>
      </c>
      <c r="B67" s="120">
        <f>IF($A67="","",VLOOKUP($A67,'Annex 2 EHV charges'!$A:$O,2,0))</f>
        <v>569</v>
      </c>
      <c r="C67" s="121">
        <f>IF($A67="","",VLOOKUP($A67,'Annex 2 EHV charges'!$A:$O,3,0))</f>
        <v>1580001659366</v>
      </c>
      <c r="D67" s="80" t="str">
        <f>IF($A67="","",VLOOKUP($A67,'Annex 2 EHV charges'!$A:$O,7,0))</f>
        <v>EHV Site Specific (LLFC 569 &amp; 810)</v>
      </c>
      <c r="E67" s="122">
        <f>IFERROR(IF(VLOOKUP($A67,'Annex 2 EHV charges'!$A:$O,8,FALSE)=0,"",VLOOKUP($A67,'Annex 2 EHV charges'!$A:$O,8,FALSE)),"")</f>
        <v>5.8000000000000003E-2</v>
      </c>
      <c r="F67" s="123">
        <f>IFERROR(IF(VLOOKUP($A67,'Annex 2 EHV charges'!$A:$O,9,FALSE)=0,"",VLOOKUP($A67,'Annex 2 EHV charges'!$A:$O,9,FALSE)),"")</f>
        <v>370.88</v>
      </c>
      <c r="G67" s="124">
        <f>IFERROR(IF(VLOOKUP($A67,'Annex 2 EHV charges'!$A:$O,10,FALSE)=0,"",VLOOKUP($A67,'Annex 2 EHV charges'!$A:$O,10,FALSE)),"")</f>
        <v>2.89</v>
      </c>
      <c r="H67" s="124">
        <f>IFERROR(IF(VLOOKUP($A67,'Annex 2 EHV charges'!$A:$O,11,FALSE)=0,"",VLOOKUP($A67,'Annex 2 EHV charges'!$A:$O,11,FALSE)),"")</f>
        <v>2.89</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MS,Bold"
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1"/>
  <sheetViews>
    <sheetView zoomScaleNormal="100" zoomScaleSheetLayoutView="100" workbookViewId="0">
      <selection activeCell="A2" sqref="A2:H2"/>
    </sheetView>
  </sheetViews>
  <sheetFormatPr defaultRowHeight="12.75" x14ac:dyDescent="0.2"/>
  <cols>
    <col min="1" max="1" width="14.7109375" style="32" customWidth="1"/>
    <col min="2" max="2" width="8.7109375" style="32" customWidth="1"/>
    <col min="3" max="3" width="15.7109375" style="39" bestFit="1" customWidth="1"/>
    <col min="4" max="4" width="50.7109375" style="39" customWidth="1"/>
    <col min="5" max="5" width="14.7109375" style="40" customWidth="1"/>
    <col min="6" max="7" width="14.7109375" style="41" customWidth="1"/>
    <col min="8" max="8" width="14.7109375" style="32" customWidth="1"/>
    <col min="9" max="9" width="15.5703125" style="32" customWidth="1"/>
    <col min="10" max="16384" width="9.140625" style="32"/>
  </cols>
  <sheetData>
    <row r="1" spans="1:15" x14ac:dyDescent="0.2">
      <c r="A1" s="235" t="s">
        <v>300</v>
      </c>
      <c r="B1" s="235"/>
      <c r="C1" s="235"/>
      <c r="D1" s="235"/>
      <c r="E1" s="235"/>
      <c r="F1" s="235"/>
      <c r="G1" s="235"/>
      <c r="H1" s="235"/>
    </row>
    <row r="2" spans="1:15" s="33" customFormat="1" ht="18" x14ac:dyDescent="0.2">
      <c r="A2" s="240" t="str">
        <f>Overview!B4&amp; " - Effective from "&amp;Overview!D4&amp;" - "&amp;Overview!E4&amp;" EDCM export charges"</f>
        <v>Northern Powergrid (Northeast) plc - Effective from 1 April 2021 - Final EDCM export charges</v>
      </c>
      <c r="B2" s="241"/>
      <c r="C2" s="241"/>
      <c r="D2" s="241"/>
      <c r="E2" s="241"/>
      <c r="F2" s="241"/>
      <c r="G2" s="241"/>
      <c r="H2" s="242"/>
    </row>
    <row r="3" spans="1:15" s="65" customFormat="1" ht="18" x14ac:dyDescent="0.2">
      <c r="A3" s="71"/>
      <c r="B3" s="71"/>
      <c r="C3" s="71"/>
      <c r="D3" s="72"/>
      <c r="E3" s="73"/>
      <c r="F3" s="73"/>
      <c r="G3" s="74"/>
      <c r="H3" s="74"/>
      <c r="I3" s="62"/>
      <c r="J3" s="62"/>
      <c r="K3" s="62"/>
      <c r="L3" s="62"/>
      <c r="M3" s="62"/>
      <c r="N3" s="62"/>
      <c r="O3" s="62"/>
    </row>
    <row r="4" spans="1:15" ht="63.75" x14ac:dyDescent="0.2">
      <c r="A4" s="34" t="s">
        <v>275</v>
      </c>
      <c r="B4" s="35" t="s">
        <v>263</v>
      </c>
      <c r="C4" s="34" t="s">
        <v>265</v>
      </c>
      <c r="D4" s="36" t="s">
        <v>30</v>
      </c>
      <c r="E4" s="36" t="str">
        <f>'Annex 2 EHV charges'!L9</f>
        <v>Export
Super Red
unit charge
(p/kWh)</v>
      </c>
      <c r="F4" s="36" t="str">
        <f>'Annex 2 EHV charges'!M9</f>
        <v>Export
fixed charge
(p/day)</v>
      </c>
      <c r="G4" s="36" t="str">
        <f>'Annex 2 EHV charges'!N9</f>
        <v>Export
capacity charge
(p/kVA/day)</v>
      </c>
      <c r="H4" s="36" t="str">
        <f>'Annex 2 EHV charges'!O9</f>
        <v>Export
exceeded capacity charge
(p/kVA/day)</v>
      </c>
    </row>
    <row r="5" spans="1:15" ht="25.5" x14ac:dyDescent="0.2">
      <c r="A5" s="125">
        <f t="array" ref="A5">IFERROR(INDEX('Annex 2 EHV charges'!$D$10:$D$72, MATCH(0, IF(('Annex 2 EHV charges'!$D$10:$D$72=""),1, COUNTIF(A$4:$A4, 'Annex 2 EHV charges'!$D$10:$D$72)), 0)),"")</f>
        <v>701</v>
      </c>
      <c r="B5" s="120">
        <f>IF($A5="","",VLOOKUP($A5,'Annex 2 EHV charges'!$D:$O,2,0))</f>
        <v>701</v>
      </c>
      <c r="C5" s="121" t="str">
        <f>IF($A5="","",VLOOKUP($A5,'Annex 2 EHV charges'!$D:$O,3,0))</f>
        <v>1574000216135
1594001005774</v>
      </c>
      <c r="D5" s="80" t="str">
        <f>IF($A5="","",VLOOKUP($A5,'Annex 2 EHV charges'!$D:$O,4,0))</f>
        <v>EHV Site Specific - Generation Exempt (LLFC 601 &amp; 701)</v>
      </c>
      <c r="E5" s="126" t="str">
        <f>IFERROR(IF(VLOOKUP($A5,'Annex 2 EHV charges'!$D:$O,9,FALSE)=0,"",VLOOKUP($A5,'Annex 2 EHV charges'!$D:$O,9,FALSE)),"")</f>
        <v/>
      </c>
      <c r="F5" s="127" t="str">
        <f>IFERROR(IF(VLOOKUP($A5,'Annex 2 EHV charges'!$D:$O,10,FALSE)=0,"",VLOOKUP($A5,'Annex 2 EHV charges'!$D:$O,10,FALSE)),"")</f>
        <v/>
      </c>
      <c r="G5" s="128" t="str">
        <f>IFERROR(IF(VLOOKUP($A5,'Annex 2 EHV charges'!$D:$O,11,FALSE)=0,"",VLOOKUP($A5,'Annex 2 EHV charges'!$D:$O,11,FALSE)),"")</f>
        <v/>
      </c>
      <c r="H5" s="128" t="str">
        <f>IFERROR(IF(VLOOKUP($A5,'Annex 2 EHV charges'!$D:$O,12,FALSE)=0,"",VLOOKUP($A5,'Annex 2 EHV charges'!$D:$O,12,FALSE)),"")</f>
        <v/>
      </c>
    </row>
    <row r="6" spans="1:15" x14ac:dyDescent="0.2">
      <c r="A6" s="125">
        <f t="array" ref="A6">IFERROR(INDEX('Annex 2 EHV charges'!$D$10:$D$72, MATCH(0, IF(('Annex 2 EHV charges'!$D$10:$D$72=""),1, COUNTIF(A$4:$A5, 'Annex 2 EHV charges'!$D$10:$D$72)), 0)),"")</f>
        <v>727</v>
      </c>
      <c r="B6" s="120">
        <f>IF($A6="","",VLOOKUP($A6,'Annex 2 EHV charges'!$D:$O,2,0))</f>
        <v>727</v>
      </c>
      <c r="C6" s="121" t="str">
        <f>IF($A6="","",VLOOKUP($A6,'Annex 2 EHV charges'!$D:$O,3,0))</f>
        <v>MSID_7300</v>
      </c>
      <c r="D6" s="80" t="str">
        <f>IF($A6="","",VLOOKUP($A6,'Annex 2 EHV charges'!$D:$O,4,0))</f>
        <v>EHV Site Specific (LLFC 604 &amp; 727)</v>
      </c>
      <c r="E6" s="126" t="str">
        <f>IFERROR(IF(VLOOKUP($A6,'Annex 2 EHV charges'!$D:$O,9,FALSE)=0,"",VLOOKUP($A6,'Annex 2 EHV charges'!$D:$O,9,FALSE)),"")</f>
        <v/>
      </c>
      <c r="F6" s="127">
        <f>IFERROR(IF(VLOOKUP($A6,'Annex 2 EHV charges'!$D:$O,10,FALSE)=0,"",VLOOKUP($A6,'Annex 2 EHV charges'!$D:$O,10,FALSE)),"")</f>
        <v>1446.15</v>
      </c>
      <c r="G6" s="128">
        <f>IFERROR(IF(VLOOKUP($A6,'Annex 2 EHV charges'!$D:$O,11,FALSE)=0,"",VLOOKUP($A6,'Annex 2 EHV charges'!$D:$O,11,FALSE)),"")</f>
        <v>0.05</v>
      </c>
      <c r="H6" s="128">
        <f>IFERROR(IF(VLOOKUP($A6,'Annex 2 EHV charges'!$D:$O,12,FALSE)=0,"",VLOOKUP($A6,'Annex 2 EHV charges'!$D:$O,12,FALSE)),"")</f>
        <v>0.05</v>
      </c>
    </row>
    <row r="7" spans="1:15" x14ac:dyDescent="0.2">
      <c r="A7" s="125">
        <f t="array" ref="A7">IFERROR(INDEX('Annex 2 EHV charges'!$D$10:$D$72, MATCH(0, IF(('Annex 2 EHV charges'!$D$10:$D$72=""),1, COUNTIF(A$4:$A6, 'Annex 2 EHV charges'!$D$10:$D$72)), 0)),"")</f>
        <v>811</v>
      </c>
      <c r="B7" s="120">
        <f>IF($A7="","",VLOOKUP($A7,'Annex 2 EHV charges'!$D:$O,2,0))</f>
        <v>811</v>
      </c>
      <c r="C7" s="121">
        <f>IF($A7="","",VLOOKUP($A7,'Annex 2 EHV charges'!$D:$O,3,0))</f>
        <v>1574000332667</v>
      </c>
      <c r="D7" s="80" t="str">
        <f>IF($A7="","",VLOOKUP($A7,'Annex 2 EHV charges'!$D:$O,4,0))</f>
        <v>EHV Site Specific (LLFC 570 &amp; 811)</v>
      </c>
      <c r="E7" s="126">
        <f>IFERROR(IF(VLOOKUP($A7,'Annex 2 EHV charges'!$D:$O,9,FALSE)=0,"",VLOOKUP($A7,'Annex 2 EHV charges'!$D:$O,9,FALSE)),"")</f>
        <v>-0.98299999999999998</v>
      </c>
      <c r="F7" s="127">
        <f>IFERROR(IF(VLOOKUP($A7,'Annex 2 EHV charges'!$D:$O,10,FALSE)=0,"",VLOOKUP($A7,'Annex 2 EHV charges'!$D:$O,10,FALSE)),"")</f>
        <v>1042.55</v>
      </c>
      <c r="G7" s="128">
        <f>IFERROR(IF(VLOOKUP($A7,'Annex 2 EHV charges'!$D:$O,11,FALSE)=0,"",VLOOKUP($A7,'Annex 2 EHV charges'!$D:$O,11,FALSE)),"")</f>
        <v>0.05</v>
      </c>
      <c r="H7" s="128">
        <f>IFERROR(IF(VLOOKUP($A7,'Annex 2 EHV charges'!$D:$O,12,FALSE)=0,"",VLOOKUP($A7,'Annex 2 EHV charges'!$D:$O,12,FALSE)),"")</f>
        <v>0.05</v>
      </c>
    </row>
    <row r="8" spans="1:15" x14ac:dyDescent="0.2">
      <c r="A8" s="125">
        <f t="array" ref="A8">IFERROR(INDEX('Annex 2 EHV charges'!$D$10:$D$72, MATCH(0, IF(('Annex 2 EHV charges'!$D$10:$D$72=""),1, COUNTIF(A$4:$A7, 'Annex 2 EHV charges'!$D$10:$D$72)), 0)),"")</f>
        <v>704</v>
      </c>
      <c r="B8" s="120">
        <f>IF($A8="","",VLOOKUP($A8,'Annex 2 EHV charges'!$D:$O,2,0))</f>
        <v>704</v>
      </c>
      <c r="C8" s="121">
        <f>IF($A8="","",VLOOKUP($A8,'Annex 2 EHV charges'!$D:$O,3,0))</f>
        <v>1594001073116</v>
      </c>
      <c r="D8" s="80" t="str">
        <f>IF($A8="","",VLOOKUP($A8,'Annex 2 EHV charges'!$D:$O,4,0))</f>
        <v>EHV Site Specific (LLFC 612 &amp; 704)</v>
      </c>
      <c r="E8" s="126">
        <f>IFERROR(IF(VLOOKUP($A8,'Annex 2 EHV charges'!$D:$O,9,FALSE)=0,"",VLOOKUP($A8,'Annex 2 EHV charges'!$D:$O,9,FALSE)),"")</f>
        <v>-0.59699999999999998</v>
      </c>
      <c r="F8" s="127">
        <f>IFERROR(IF(VLOOKUP($A8,'Annex 2 EHV charges'!$D:$O,10,FALSE)=0,"",VLOOKUP($A8,'Annex 2 EHV charges'!$D:$O,10,FALSE)),"")</f>
        <v>701.66</v>
      </c>
      <c r="G8" s="128">
        <f>IFERROR(IF(VLOOKUP($A8,'Annex 2 EHV charges'!$D:$O,11,FALSE)=0,"",VLOOKUP($A8,'Annex 2 EHV charges'!$D:$O,11,FALSE)),"")</f>
        <v>0.05</v>
      </c>
      <c r="H8" s="128">
        <f>IFERROR(IF(VLOOKUP($A8,'Annex 2 EHV charges'!$D:$O,12,FALSE)=0,"",VLOOKUP($A8,'Annex 2 EHV charges'!$D:$O,12,FALSE)),"")</f>
        <v>0.05</v>
      </c>
    </row>
    <row r="9" spans="1:15" x14ac:dyDescent="0.2">
      <c r="A9" s="125">
        <f t="array" ref="A9">IFERROR(INDEX('Annex 2 EHV charges'!$D$10:$D$72, MATCH(0, IF(('Annex 2 EHV charges'!$D$10:$D$72=""),1, COUNTIF(A$4:$A8, 'Annex 2 EHV charges'!$D$10:$D$72)), 0)),"")</f>
        <v>709</v>
      </c>
      <c r="B9" s="120">
        <f>IF($A9="","",VLOOKUP($A9,'Annex 2 EHV charges'!$D:$O,2,0))</f>
        <v>709</v>
      </c>
      <c r="C9" s="121">
        <f>IF($A9="","",VLOOKUP($A9,'Annex 2 EHV charges'!$D:$O,3,0))</f>
        <v>1594001055250</v>
      </c>
      <c r="D9" s="80" t="str">
        <f>IF($A9="","",VLOOKUP($A9,'Annex 2 EHV charges'!$D:$O,4,0))</f>
        <v>EHV Site Specific (LLFC 614 &amp; 709)</v>
      </c>
      <c r="E9" s="126" t="str">
        <f>IFERROR(IF(VLOOKUP($A9,'Annex 2 EHV charges'!$D:$O,9,FALSE)=0,"",VLOOKUP($A9,'Annex 2 EHV charges'!$D:$O,9,FALSE)),"")</f>
        <v/>
      </c>
      <c r="F9" s="127">
        <f>IFERROR(IF(VLOOKUP($A9,'Annex 2 EHV charges'!$D:$O,10,FALSE)=0,"",VLOOKUP($A9,'Annex 2 EHV charges'!$D:$O,10,FALSE)),"")</f>
        <v>1502.34</v>
      </c>
      <c r="G9" s="128">
        <f>IFERROR(IF(VLOOKUP($A9,'Annex 2 EHV charges'!$D:$O,11,FALSE)=0,"",VLOOKUP($A9,'Annex 2 EHV charges'!$D:$O,11,FALSE)),"")</f>
        <v>0.05</v>
      </c>
      <c r="H9" s="128">
        <f>IFERROR(IF(VLOOKUP($A9,'Annex 2 EHV charges'!$D:$O,12,FALSE)=0,"",VLOOKUP($A9,'Annex 2 EHV charges'!$D:$O,12,FALSE)),"")</f>
        <v>0.05</v>
      </c>
    </row>
    <row r="10" spans="1:15" x14ac:dyDescent="0.2">
      <c r="A10" s="125">
        <f t="array" ref="A10">IFERROR(INDEX('Annex 2 EHV charges'!$D$10:$D$72, MATCH(0, IF(('Annex 2 EHV charges'!$D$10:$D$72=""),1, COUNTIF(A$4:$A9, 'Annex 2 EHV charges'!$D$10:$D$72)), 0)),"")</f>
        <v>710</v>
      </c>
      <c r="B10" s="120">
        <f>IF($A10="","",VLOOKUP($A10,'Annex 2 EHV charges'!$D:$O,2,0))</f>
        <v>710</v>
      </c>
      <c r="C10" s="121">
        <f>IF($A10="","",VLOOKUP($A10,'Annex 2 EHV charges'!$D:$O,3,0))</f>
        <v>1594000000038</v>
      </c>
      <c r="D10" s="80" t="str">
        <f>IF($A10="","",VLOOKUP($A10,'Annex 2 EHV charges'!$D:$O,4,0))</f>
        <v>EHV Site Specific - Generation Exempt (LLFC 619 &amp; 710)</v>
      </c>
      <c r="E10" s="126" t="str">
        <f>IFERROR(IF(VLOOKUP($A10,'Annex 2 EHV charges'!$D:$O,9,FALSE)=0,"",VLOOKUP($A10,'Annex 2 EHV charges'!$D:$O,9,FALSE)),"")</f>
        <v/>
      </c>
      <c r="F10" s="127" t="str">
        <f>IFERROR(IF(VLOOKUP($A10,'Annex 2 EHV charges'!$D:$O,10,FALSE)=0,"",VLOOKUP($A10,'Annex 2 EHV charges'!$D:$O,10,FALSE)),"")</f>
        <v/>
      </c>
      <c r="G10" s="128" t="str">
        <f>IFERROR(IF(VLOOKUP($A10,'Annex 2 EHV charges'!$D:$O,11,FALSE)=0,"",VLOOKUP($A10,'Annex 2 EHV charges'!$D:$O,11,FALSE)),"")</f>
        <v/>
      </c>
      <c r="H10" s="128" t="str">
        <f>IFERROR(IF(VLOOKUP($A10,'Annex 2 EHV charges'!$D:$O,12,FALSE)=0,"",VLOOKUP($A10,'Annex 2 EHV charges'!$D:$O,12,FALSE)),"")</f>
        <v/>
      </c>
    </row>
    <row r="11" spans="1:15" x14ac:dyDescent="0.2">
      <c r="A11" s="125">
        <f t="array" ref="A11">IFERROR(INDEX('Annex 2 EHV charges'!$D$10:$D$72, MATCH(0, IF(('Annex 2 EHV charges'!$D$10:$D$72=""),1, COUNTIF(A$4:$A10, 'Annex 2 EHV charges'!$D$10:$D$72)), 0)),"")</f>
        <v>711</v>
      </c>
      <c r="B11" s="120">
        <f>IF($A11="","",VLOOKUP($A11,'Annex 2 EHV charges'!$D:$O,2,0))</f>
        <v>711</v>
      </c>
      <c r="C11" s="121">
        <f>IF($A11="","",VLOOKUP($A11,'Annex 2 EHV charges'!$D:$O,3,0))</f>
        <v>1594001036578</v>
      </c>
      <c r="D11" s="80" t="str">
        <f>IF($A11="","",VLOOKUP($A11,'Annex 2 EHV charges'!$D:$O,4,0))</f>
        <v>EHV Site Specific (LLFC 622 &amp; 711)</v>
      </c>
      <c r="E11" s="126">
        <f>IFERROR(IF(VLOOKUP($A11,'Annex 2 EHV charges'!$D:$O,9,FALSE)=0,"",VLOOKUP($A11,'Annex 2 EHV charges'!$D:$O,9,FALSE)),"")</f>
        <v>-0.41399999999999998</v>
      </c>
      <c r="F11" s="127">
        <f>IFERROR(IF(VLOOKUP($A11,'Annex 2 EHV charges'!$D:$O,10,FALSE)=0,"",VLOOKUP($A11,'Annex 2 EHV charges'!$D:$O,10,FALSE)),"")</f>
        <v>472.26</v>
      </c>
      <c r="G11" s="128">
        <f>IFERROR(IF(VLOOKUP($A11,'Annex 2 EHV charges'!$D:$O,11,FALSE)=0,"",VLOOKUP($A11,'Annex 2 EHV charges'!$D:$O,11,FALSE)),"")</f>
        <v>0.05</v>
      </c>
      <c r="H11" s="128">
        <f>IFERROR(IF(VLOOKUP($A11,'Annex 2 EHV charges'!$D:$O,12,FALSE)=0,"",VLOOKUP($A11,'Annex 2 EHV charges'!$D:$O,12,FALSE)),"")</f>
        <v>0.05</v>
      </c>
    </row>
    <row r="12" spans="1:15" x14ac:dyDescent="0.2">
      <c r="A12" s="125">
        <f t="array" ref="A12">IFERROR(INDEX('Annex 2 EHV charges'!$D$10:$D$72, MATCH(0, IF(('Annex 2 EHV charges'!$D$10:$D$72=""),1, COUNTIF(A$4:$A11, 'Annex 2 EHV charges'!$D$10:$D$72)), 0)),"")</f>
        <v>804</v>
      </c>
      <c r="B12" s="120">
        <f>IF($A12="","",VLOOKUP($A12,'Annex 2 EHV charges'!$D:$O,2,0))</f>
        <v>804</v>
      </c>
      <c r="C12" s="121">
        <f>IF($A12="","",VLOOKUP($A12,'Annex 2 EHV charges'!$D:$O,3,0))</f>
        <v>1574000324772</v>
      </c>
      <c r="D12" s="80" t="str">
        <f>IF($A12="","",VLOOKUP($A12,'Annex 2 EHV charges'!$D:$O,4,0))</f>
        <v>EHV Site Specific (LLFC 624 &amp; 804)</v>
      </c>
      <c r="E12" s="126" t="str">
        <f>IFERROR(IF(VLOOKUP($A12,'Annex 2 EHV charges'!$D:$O,9,FALSE)=0,"",VLOOKUP($A12,'Annex 2 EHV charges'!$D:$O,9,FALSE)),"")</f>
        <v/>
      </c>
      <c r="F12" s="127">
        <f>IFERROR(IF(VLOOKUP($A12,'Annex 2 EHV charges'!$D:$O,10,FALSE)=0,"",VLOOKUP($A12,'Annex 2 EHV charges'!$D:$O,10,FALSE)),"")</f>
        <v>1101.3699999999999</v>
      </c>
      <c r="G12" s="128">
        <f>IFERROR(IF(VLOOKUP($A12,'Annex 2 EHV charges'!$D:$O,11,FALSE)=0,"",VLOOKUP($A12,'Annex 2 EHV charges'!$D:$O,11,FALSE)),"")</f>
        <v>0.05</v>
      </c>
      <c r="H12" s="128">
        <f>IFERROR(IF(VLOOKUP($A12,'Annex 2 EHV charges'!$D:$O,12,FALSE)=0,"",VLOOKUP($A12,'Annex 2 EHV charges'!$D:$O,12,FALSE)),"")</f>
        <v>0.05</v>
      </c>
    </row>
    <row r="13" spans="1:15" x14ac:dyDescent="0.2">
      <c r="A13" s="125">
        <f t="array" ref="A13">IFERROR(INDEX('Annex 2 EHV charges'!$D$10:$D$72, MATCH(0, IF(('Annex 2 EHV charges'!$D$10:$D$72=""),1, COUNTIF(A$4:$A12, 'Annex 2 EHV charges'!$D$10:$D$72)), 0)),"")</f>
        <v>748</v>
      </c>
      <c r="B13" s="120">
        <f>IF($A13="","",VLOOKUP($A13,'Annex 2 EHV charges'!$D:$O,2,0))</f>
        <v>748</v>
      </c>
      <c r="C13" s="121">
        <f>IF($A13="","",VLOOKUP($A13,'Annex 2 EHV charges'!$D:$O,3,0))</f>
        <v>1594001006893</v>
      </c>
      <c r="D13" s="80" t="str">
        <f>IF($A13="","",VLOOKUP($A13,'Annex 2 EHV charges'!$D:$O,4,0))</f>
        <v>EHV Site Specific - Generation Exempt (LLFC 625 &amp; 748)</v>
      </c>
      <c r="E13" s="126" t="str">
        <f>IFERROR(IF(VLOOKUP($A13,'Annex 2 EHV charges'!$D:$O,9,FALSE)=0,"",VLOOKUP($A13,'Annex 2 EHV charges'!$D:$O,9,FALSE)),"")</f>
        <v/>
      </c>
      <c r="F13" s="127" t="str">
        <f>IFERROR(IF(VLOOKUP($A13,'Annex 2 EHV charges'!$D:$O,10,FALSE)=0,"",VLOOKUP($A13,'Annex 2 EHV charges'!$D:$O,10,FALSE)),"")</f>
        <v/>
      </c>
      <c r="G13" s="128" t="str">
        <f>IFERROR(IF(VLOOKUP($A13,'Annex 2 EHV charges'!$D:$O,11,FALSE)=0,"",VLOOKUP($A13,'Annex 2 EHV charges'!$D:$O,11,FALSE)),"")</f>
        <v/>
      </c>
      <c r="H13" s="128" t="str">
        <f>IFERROR(IF(VLOOKUP($A13,'Annex 2 EHV charges'!$D:$O,12,FALSE)=0,"",VLOOKUP($A13,'Annex 2 EHV charges'!$D:$O,12,FALSE)),"")</f>
        <v/>
      </c>
    </row>
    <row r="14" spans="1:15" x14ac:dyDescent="0.2">
      <c r="A14" s="125">
        <f t="array" ref="A14">IFERROR(INDEX('Annex 2 EHV charges'!$D$10:$D$72, MATCH(0, IF(('Annex 2 EHV charges'!$D$10:$D$72=""),1, COUNTIF(A$4:$A13, 'Annex 2 EHV charges'!$D$10:$D$72)), 0)),"")</f>
        <v>729</v>
      </c>
      <c r="B14" s="120">
        <f>IF($A14="","",VLOOKUP($A14,'Annex 2 EHV charges'!$D:$O,2,0))</f>
        <v>729</v>
      </c>
      <c r="C14" s="121">
        <f>IF($A14="","",VLOOKUP($A14,'Annex 2 EHV charges'!$D:$O,3,0))</f>
        <v>1574000199083</v>
      </c>
      <c r="D14" s="80" t="str">
        <f>IF($A14="","",VLOOKUP($A14,'Annex 2 EHV charges'!$D:$O,4,0))</f>
        <v>EHV Site Specific - Generation Exempt (LLFC 627 &amp; 729)</v>
      </c>
      <c r="E14" s="126" t="str">
        <f>IFERROR(IF(VLOOKUP($A14,'Annex 2 EHV charges'!$D:$O,9,FALSE)=0,"",VLOOKUP($A14,'Annex 2 EHV charges'!$D:$O,9,FALSE)),"")</f>
        <v/>
      </c>
      <c r="F14" s="127" t="str">
        <f>IFERROR(IF(VLOOKUP($A14,'Annex 2 EHV charges'!$D:$O,10,FALSE)=0,"",VLOOKUP($A14,'Annex 2 EHV charges'!$D:$O,10,FALSE)),"")</f>
        <v/>
      </c>
      <c r="G14" s="128" t="str">
        <f>IFERROR(IF(VLOOKUP($A14,'Annex 2 EHV charges'!$D:$O,11,FALSE)=0,"",VLOOKUP($A14,'Annex 2 EHV charges'!$D:$O,11,FALSE)),"")</f>
        <v/>
      </c>
      <c r="H14" s="128" t="str">
        <f>IFERROR(IF(VLOOKUP($A14,'Annex 2 EHV charges'!$D:$O,12,FALSE)=0,"",VLOOKUP($A14,'Annex 2 EHV charges'!$D:$O,12,FALSE)),"")</f>
        <v/>
      </c>
    </row>
    <row r="15" spans="1:15" x14ac:dyDescent="0.2">
      <c r="A15" s="125">
        <f t="array" ref="A15">IFERROR(INDEX('Annex 2 EHV charges'!$D$10:$D$72, MATCH(0, IF(('Annex 2 EHV charges'!$D$10:$D$72=""),1, COUNTIF(A$4:$A14, 'Annex 2 EHV charges'!$D$10:$D$72)), 0)),"")</f>
        <v>728</v>
      </c>
      <c r="B15" s="120">
        <f>IF($A15="","",VLOOKUP($A15,'Annex 2 EHV charges'!$D:$O,2,0))</f>
        <v>728</v>
      </c>
      <c r="C15" s="121">
        <f>IF($A15="","",VLOOKUP($A15,'Annex 2 EHV charges'!$D:$O,3,0))</f>
        <v>1594001141547</v>
      </c>
      <c r="D15" s="80" t="str">
        <f>IF($A15="","",VLOOKUP($A15,'Annex 2 EHV charges'!$D:$O,4,0))</f>
        <v>EHV Site Specific - Generation Exempt (LLFC 637 &amp; 728)</v>
      </c>
      <c r="E15" s="126" t="str">
        <f>IFERROR(IF(VLOOKUP($A15,'Annex 2 EHV charges'!$D:$O,9,FALSE)=0,"",VLOOKUP($A15,'Annex 2 EHV charges'!$D:$O,9,FALSE)),"")</f>
        <v/>
      </c>
      <c r="F15" s="127" t="str">
        <f>IFERROR(IF(VLOOKUP($A15,'Annex 2 EHV charges'!$D:$O,10,FALSE)=0,"",VLOOKUP($A15,'Annex 2 EHV charges'!$D:$O,10,FALSE)),"")</f>
        <v/>
      </c>
      <c r="G15" s="128" t="str">
        <f>IFERROR(IF(VLOOKUP($A15,'Annex 2 EHV charges'!$D:$O,11,FALSE)=0,"",VLOOKUP($A15,'Annex 2 EHV charges'!$D:$O,11,FALSE)),"")</f>
        <v/>
      </c>
      <c r="H15" s="128" t="str">
        <f>IFERROR(IF(VLOOKUP($A15,'Annex 2 EHV charges'!$D:$O,12,FALSE)=0,"",VLOOKUP($A15,'Annex 2 EHV charges'!$D:$O,12,FALSE)),"")</f>
        <v/>
      </c>
    </row>
    <row r="16" spans="1:15" x14ac:dyDescent="0.2">
      <c r="A16" s="125">
        <f t="array" ref="A16">IFERROR(INDEX('Annex 2 EHV charges'!$D$10:$D$72, MATCH(0, IF(('Annex 2 EHV charges'!$D$10:$D$72=""),1, COUNTIF(A$4:$A15, 'Annex 2 EHV charges'!$D$10:$D$72)), 0)),"")</f>
        <v>759</v>
      </c>
      <c r="B16" s="120">
        <f>IF($A16="","",VLOOKUP($A16,'Annex 2 EHV charges'!$D:$O,2,0))</f>
        <v>759</v>
      </c>
      <c r="C16" s="121">
        <f>IF($A16="","",VLOOKUP($A16,'Annex 2 EHV charges'!$D:$O,3,0))</f>
        <v>1574000275033</v>
      </c>
      <c r="D16" s="80" t="str">
        <f>IF($A16="","",VLOOKUP($A16,'Annex 2 EHV charges'!$D:$O,4,0))</f>
        <v>EHV Site Specific (LLFC 680 &amp; 759)</v>
      </c>
      <c r="E16" s="126" t="str">
        <f>IFERROR(IF(VLOOKUP($A16,'Annex 2 EHV charges'!$D:$O,9,FALSE)=0,"",VLOOKUP($A16,'Annex 2 EHV charges'!$D:$O,9,FALSE)),"")</f>
        <v/>
      </c>
      <c r="F16" s="127">
        <f>IFERROR(IF(VLOOKUP($A16,'Annex 2 EHV charges'!$D:$O,10,FALSE)=0,"",VLOOKUP($A16,'Annex 2 EHV charges'!$D:$O,10,FALSE)),"")</f>
        <v>143.9</v>
      </c>
      <c r="G16" s="128">
        <f>IFERROR(IF(VLOOKUP($A16,'Annex 2 EHV charges'!$D:$O,11,FALSE)=0,"",VLOOKUP($A16,'Annex 2 EHV charges'!$D:$O,11,FALSE)),"")</f>
        <v>0.05</v>
      </c>
      <c r="H16" s="128">
        <f>IFERROR(IF(VLOOKUP($A16,'Annex 2 EHV charges'!$D:$O,12,FALSE)=0,"",VLOOKUP($A16,'Annex 2 EHV charges'!$D:$O,12,FALSE)),"")</f>
        <v>0.05</v>
      </c>
    </row>
    <row r="17" spans="1:8" x14ac:dyDescent="0.2">
      <c r="A17" s="125">
        <f t="array" ref="A17">IFERROR(INDEX('Annex 2 EHV charges'!$D$10:$D$72, MATCH(0, IF(('Annex 2 EHV charges'!$D$10:$D$72=""),1, COUNTIF(A$4:$A16, 'Annex 2 EHV charges'!$D$10:$D$72)), 0)),"")</f>
        <v>760</v>
      </c>
      <c r="B17" s="120">
        <f>IF($A17="","",VLOOKUP($A17,'Annex 2 EHV charges'!$D:$O,2,0))</f>
        <v>760</v>
      </c>
      <c r="C17" s="121">
        <f>IF($A17="","",VLOOKUP($A17,'Annex 2 EHV charges'!$D:$O,3,0))</f>
        <v>1574000283735</v>
      </c>
      <c r="D17" s="80" t="str">
        <f>IF($A17="","",VLOOKUP($A17,'Annex 2 EHV charges'!$D:$O,4,0))</f>
        <v>EHV Site Specific (LLFC 681 &amp; 760)</v>
      </c>
      <c r="E17" s="126" t="str">
        <f>IFERROR(IF(VLOOKUP($A17,'Annex 2 EHV charges'!$D:$O,9,FALSE)=0,"",VLOOKUP($A17,'Annex 2 EHV charges'!$D:$O,9,FALSE)),"")</f>
        <v/>
      </c>
      <c r="F17" s="127">
        <f>IFERROR(IF(VLOOKUP($A17,'Annex 2 EHV charges'!$D:$O,10,FALSE)=0,"",VLOOKUP($A17,'Annex 2 EHV charges'!$D:$O,10,FALSE)),"")</f>
        <v>3383.06</v>
      </c>
      <c r="G17" s="128">
        <f>IFERROR(IF(VLOOKUP($A17,'Annex 2 EHV charges'!$D:$O,11,FALSE)=0,"",VLOOKUP($A17,'Annex 2 EHV charges'!$D:$O,11,FALSE)),"")</f>
        <v>0.05</v>
      </c>
      <c r="H17" s="128">
        <f>IFERROR(IF(VLOOKUP($A17,'Annex 2 EHV charges'!$D:$O,12,FALSE)=0,"",VLOOKUP($A17,'Annex 2 EHV charges'!$D:$O,12,FALSE)),"")</f>
        <v>0.05</v>
      </c>
    </row>
    <row r="18" spans="1:8" x14ac:dyDescent="0.2">
      <c r="A18" s="125">
        <f t="array" ref="A18">IFERROR(INDEX('Annex 2 EHV charges'!$D$10:$D$72, MATCH(0, IF(('Annex 2 EHV charges'!$D$10:$D$72=""),1, COUNTIF(A$4:$A17, 'Annex 2 EHV charges'!$D$10:$D$72)), 0)),"")</f>
        <v>761</v>
      </c>
      <c r="B18" s="120">
        <f>IF($A18="","",VLOOKUP($A18,'Annex 2 EHV charges'!$D:$O,2,0))</f>
        <v>761</v>
      </c>
      <c r="C18" s="121">
        <f>IF($A18="","",VLOOKUP($A18,'Annex 2 EHV charges'!$D:$O,3,0))</f>
        <v>1594000000047</v>
      </c>
      <c r="D18" s="80" t="str">
        <f>IF($A18="","",VLOOKUP($A18,'Annex 2 EHV charges'!$D:$O,4,0))</f>
        <v>EHV Site Specific - Generation Exempt (LLFC 544 &amp; 761)</v>
      </c>
      <c r="E18" s="126" t="str">
        <f>IFERROR(IF(VLOOKUP($A18,'Annex 2 EHV charges'!$D:$O,9,FALSE)=0,"",VLOOKUP($A18,'Annex 2 EHV charges'!$D:$O,9,FALSE)),"")</f>
        <v/>
      </c>
      <c r="F18" s="127" t="str">
        <f>IFERROR(IF(VLOOKUP($A18,'Annex 2 EHV charges'!$D:$O,10,FALSE)=0,"",VLOOKUP($A18,'Annex 2 EHV charges'!$D:$O,10,FALSE)),"")</f>
        <v/>
      </c>
      <c r="G18" s="128" t="str">
        <f>IFERROR(IF(VLOOKUP($A18,'Annex 2 EHV charges'!$D:$O,11,FALSE)=0,"",VLOOKUP($A18,'Annex 2 EHV charges'!$D:$O,11,FALSE)),"")</f>
        <v/>
      </c>
      <c r="H18" s="128" t="str">
        <f>IFERROR(IF(VLOOKUP($A18,'Annex 2 EHV charges'!$D:$O,12,FALSE)=0,"",VLOOKUP($A18,'Annex 2 EHV charges'!$D:$O,12,FALSE)),"")</f>
        <v/>
      </c>
    </row>
    <row r="19" spans="1:8" x14ac:dyDescent="0.2">
      <c r="A19" s="125">
        <f t="array" ref="A19">IFERROR(INDEX('Annex 2 EHV charges'!$D$10:$D$72, MATCH(0, IF(('Annex 2 EHV charges'!$D$10:$D$72=""),1, COUNTIF(A$4:$A18, 'Annex 2 EHV charges'!$D$10:$D$72)), 0)),"")</f>
        <v>762</v>
      </c>
      <c r="B19" s="120">
        <f>IF($A19="","",VLOOKUP($A19,'Annex 2 EHV charges'!$D:$O,2,0))</f>
        <v>762</v>
      </c>
      <c r="C19" s="121">
        <f>IF($A19="","",VLOOKUP($A19,'Annex 2 EHV charges'!$D:$O,3,0))</f>
        <v>1574000285644</v>
      </c>
      <c r="D19" s="80" t="str">
        <f>IF($A19="","",VLOOKUP($A19,'Annex 2 EHV charges'!$D:$O,4,0))</f>
        <v>EHV Site Specific (LLFC 682 &amp; 762)</v>
      </c>
      <c r="E19" s="126">
        <f>IFERROR(IF(VLOOKUP($A19,'Annex 2 EHV charges'!$D:$O,9,FALSE)=0,"",VLOOKUP($A19,'Annex 2 EHV charges'!$D:$O,9,FALSE)),"")</f>
        <v>-0.78700000000000003</v>
      </c>
      <c r="F19" s="127">
        <f>IFERROR(IF(VLOOKUP($A19,'Annex 2 EHV charges'!$D:$O,10,FALSE)=0,"",VLOOKUP($A19,'Annex 2 EHV charges'!$D:$O,10,FALSE)),"")</f>
        <v>1224.17</v>
      </c>
      <c r="G19" s="128">
        <f>IFERROR(IF(VLOOKUP($A19,'Annex 2 EHV charges'!$D:$O,11,FALSE)=0,"",VLOOKUP($A19,'Annex 2 EHV charges'!$D:$O,11,FALSE)),"")</f>
        <v>0.05</v>
      </c>
      <c r="H19" s="128">
        <f>IFERROR(IF(VLOOKUP($A19,'Annex 2 EHV charges'!$D:$O,12,FALSE)=0,"",VLOOKUP($A19,'Annex 2 EHV charges'!$D:$O,12,FALSE)),"")</f>
        <v>0.05</v>
      </c>
    </row>
    <row r="20" spans="1:8" x14ac:dyDescent="0.2">
      <c r="A20" s="125">
        <f t="array" ref="A20">IFERROR(INDEX('Annex 2 EHV charges'!$D$10:$D$72, MATCH(0, IF(('Annex 2 EHV charges'!$D$10:$D$72=""),1, COUNTIF(A$4:$A19, 'Annex 2 EHV charges'!$D$10:$D$72)), 0)),"")</f>
        <v>763</v>
      </c>
      <c r="B20" s="120">
        <f>IF($A20="","",VLOOKUP($A20,'Annex 2 EHV charges'!$D:$O,2,0))</f>
        <v>763</v>
      </c>
      <c r="C20" s="121">
        <f>IF($A20="","",VLOOKUP($A20,'Annex 2 EHV charges'!$D:$O,3,0))</f>
        <v>1594000000029</v>
      </c>
      <c r="D20" s="80" t="str">
        <f>IF($A20="","",VLOOKUP($A20,'Annex 2 EHV charges'!$D:$O,4,0))</f>
        <v>EHV Site Specific - Generation Exempt (LLFC 683 &amp; 763)</v>
      </c>
      <c r="E20" s="126" t="str">
        <f>IFERROR(IF(VLOOKUP($A20,'Annex 2 EHV charges'!$D:$O,9,FALSE)=0,"",VLOOKUP($A20,'Annex 2 EHV charges'!$D:$O,9,FALSE)),"")</f>
        <v/>
      </c>
      <c r="F20" s="127" t="str">
        <f>IFERROR(IF(VLOOKUP($A20,'Annex 2 EHV charges'!$D:$O,10,FALSE)=0,"",VLOOKUP($A20,'Annex 2 EHV charges'!$D:$O,10,FALSE)),"")</f>
        <v/>
      </c>
      <c r="G20" s="128" t="str">
        <f>IFERROR(IF(VLOOKUP($A20,'Annex 2 EHV charges'!$D:$O,11,FALSE)=0,"",VLOOKUP($A20,'Annex 2 EHV charges'!$D:$O,11,FALSE)),"")</f>
        <v/>
      </c>
      <c r="H20" s="128" t="str">
        <f>IFERROR(IF(VLOOKUP($A20,'Annex 2 EHV charges'!$D:$O,12,FALSE)=0,"",VLOOKUP($A20,'Annex 2 EHV charges'!$D:$O,12,FALSE)),"")</f>
        <v/>
      </c>
    </row>
    <row r="21" spans="1:8" x14ac:dyDescent="0.2">
      <c r="A21" s="125">
        <f t="array" ref="A21">IFERROR(INDEX('Annex 2 EHV charges'!$D$10:$D$72, MATCH(0, IF(('Annex 2 EHV charges'!$D$10:$D$72=""),1, COUNTIF(A$4:$A20, 'Annex 2 EHV charges'!$D$10:$D$72)), 0)),"")</f>
        <v>764</v>
      </c>
      <c r="B21" s="120">
        <f>IF($A21="","",VLOOKUP($A21,'Annex 2 EHV charges'!$D:$O,2,0))</f>
        <v>764</v>
      </c>
      <c r="C21" s="121">
        <f>IF($A21="","",VLOOKUP($A21,'Annex 2 EHV charges'!$D:$O,3,0))</f>
        <v>1574000298500</v>
      </c>
      <c r="D21" s="80" t="str">
        <f>IF($A21="","",VLOOKUP($A21,'Annex 2 EHV charges'!$D:$O,4,0))</f>
        <v>EHV Site Specific (LLFC 684 &amp; 764)</v>
      </c>
      <c r="E21" s="126">
        <f>IFERROR(IF(VLOOKUP($A21,'Annex 2 EHV charges'!$D:$O,9,FALSE)=0,"",VLOOKUP($A21,'Annex 2 EHV charges'!$D:$O,9,FALSE)),"")</f>
        <v>-0.106</v>
      </c>
      <c r="F21" s="127">
        <f>IFERROR(IF(VLOOKUP($A21,'Annex 2 EHV charges'!$D:$O,10,FALSE)=0,"",VLOOKUP($A21,'Annex 2 EHV charges'!$D:$O,10,FALSE)),"")</f>
        <v>4620.72</v>
      </c>
      <c r="G21" s="128">
        <f>IFERROR(IF(VLOOKUP($A21,'Annex 2 EHV charges'!$D:$O,11,FALSE)=0,"",VLOOKUP($A21,'Annex 2 EHV charges'!$D:$O,11,FALSE)),"")</f>
        <v>0.05</v>
      </c>
      <c r="H21" s="128">
        <f>IFERROR(IF(VLOOKUP($A21,'Annex 2 EHV charges'!$D:$O,12,FALSE)=0,"",VLOOKUP($A21,'Annex 2 EHV charges'!$D:$O,12,FALSE)),"")</f>
        <v>0.05</v>
      </c>
    </row>
    <row r="22" spans="1:8" x14ac:dyDescent="0.2">
      <c r="A22" s="125">
        <f t="array" ref="A22">IFERROR(INDEX('Annex 2 EHV charges'!$D$10:$D$72, MATCH(0, IF(('Annex 2 EHV charges'!$D$10:$D$72=""),1, COUNTIF(A$4:$A21, 'Annex 2 EHV charges'!$D$10:$D$72)), 0)),"")</f>
        <v>765</v>
      </c>
      <c r="B22" s="120">
        <f>IF($A22="","",VLOOKUP($A22,'Annex 2 EHV charges'!$D:$O,2,0))</f>
        <v>765</v>
      </c>
      <c r="C22" s="121">
        <f>IF($A22="","",VLOOKUP($A22,'Annex 2 EHV charges'!$D:$O,3,0))</f>
        <v>1574000302403</v>
      </c>
      <c r="D22" s="80" t="str">
        <f>IF($A22="","",VLOOKUP($A22,'Annex 2 EHV charges'!$D:$O,4,0))</f>
        <v>EHV Site Specific (LLFC 685 &amp; 765)</v>
      </c>
      <c r="E22" s="126" t="str">
        <f>IFERROR(IF(VLOOKUP($A22,'Annex 2 EHV charges'!$D:$O,9,FALSE)=0,"",VLOOKUP($A22,'Annex 2 EHV charges'!$D:$O,9,FALSE)),"")</f>
        <v/>
      </c>
      <c r="F22" s="127">
        <f>IFERROR(IF(VLOOKUP($A22,'Annex 2 EHV charges'!$D:$O,10,FALSE)=0,"",VLOOKUP($A22,'Annex 2 EHV charges'!$D:$O,10,FALSE)),"")</f>
        <v>1004.47</v>
      </c>
      <c r="G22" s="128">
        <f>IFERROR(IF(VLOOKUP($A22,'Annex 2 EHV charges'!$D:$O,11,FALSE)=0,"",VLOOKUP($A22,'Annex 2 EHV charges'!$D:$O,11,FALSE)),"")</f>
        <v>0.05</v>
      </c>
      <c r="H22" s="128">
        <f>IFERROR(IF(VLOOKUP($A22,'Annex 2 EHV charges'!$D:$O,12,FALSE)=0,"",VLOOKUP($A22,'Annex 2 EHV charges'!$D:$O,12,FALSE)),"")</f>
        <v>0.05</v>
      </c>
    </row>
    <row r="23" spans="1:8" ht="25.5" x14ac:dyDescent="0.2">
      <c r="A23" s="125">
        <f t="array" ref="A23">IFERROR(INDEX('Annex 2 EHV charges'!$D$10:$D$72, MATCH(0, IF(('Annex 2 EHV charges'!$D$10:$D$72=""),1, COUNTIF(A$4:$A22, 'Annex 2 EHV charges'!$D$10:$D$72)), 0)),"")</f>
        <v>766</v>
      </c>
      <c r="B23" s="120">
        <f>IF($A23="","",VLOOKUP($A23,'Annex 2 EHV charges'!$D:$O,2,0))</f>
        <v>766</v>
      </c>
      <c r="C23" s="121" t="str">
        <f>IF($A23="","",VLOOKUP($A23,'Annex 2 EHV charges'!$D:$O,3,0))</f>
        <v>1574000303940
1574000303959</v>
      </c>
      <c r="D23" s="80" t="str">
        <f>IF($A23="","",VLOOKUP($A23,'Annex 2 EHV charges'!$D:$O,4,0))</f>
        <v>EHV Site Specific (LLFC 686 &amp; 766)</v>
      </c>
      <c r="E23" s="126" t="str">
        <f>IFERROR(IF(VLOOKUP($A23,'Annex 2 EHV charges'!$D:$O,9,FALSE)=0,"",VLOOKUP($A23,'Annex 2 EHV charges'!$D:$O,9,FALSE)),"")</f>
        <v/>
      </c>
      <c r="F23" s="127">
        <f>IFERROR(IF(VLOOKUP($A23,'Annex 2 EHV charges'!$D:$O,10,FALSE)=0,"",VLOOKUP($A23,'Annex 2 EHV charges'!$D:$O,10,FALSE)),"")</f>
        <v>19207.47</v>
      </c>
      <c r="G23" s="128">
        <f>IFERROR(IF(VLOOKUP($A23,'Annex 2 EHV charges'!$D:$O,11,FALSE)=0,"",VLOOKUP($A23,'Annex 2 EHV charges'!$D:$O,11,FALSE)),"")</f>
        <v>0.05</v>
      </c>
      <c r="H23" s="128">
        <f>IFERROR(IF(VLOOKUP($A23,'Annex 2 EHV charges'!$D:$O,12,FALSE)=0,"",VLOOKUP($A23,'Annex 2 EHV charges'!$D:$O,12,FALSE)),"")</f>
        <v>0.05</v>
      </c>
    </row>
    <row r="24" spans="1:8" x14ac:dyDescent="0.2">
      <c r="A24" s="125">
        <f t="array" ref="A24">IFERROR(INDEX('Annex 2 EHV charges'!$D$10:$D$72, MATCH(0, IF(('Annex 2 EHV charges'!$D$10:$D$72=""),1, COUNTIF(A$4:$A23, 'Annex 2 EHV charges'!$D$10:$D$72)), 0)),"")</f>
        <v>767</v>
      </c>
      <c r="B24" s="120">
        <f>IF($A24="","",VLOOKUP($A24,'Annex 2 EHV charges'!$D:$O,2,0))</f>
        <v>767</v>
      </c>
      <c r="C24" s="121">
        <f>IF($A24="","",VLOOKUP($A24,'Annex 2 EHV charges'!$D:$O,3,0))</f>
        <v>1574000309384</v>
      </c>
      <c r="D24" s="80" t="str">
        <f>IF($A24="","",VLOOKUP($A24,'Annex 2 EHV charges'!$D:$O,4,0))</f>
        <v>EHV Site Specific (LLFC 688 &amp; 767)</v>
      </c>
      <c r="E24" s="126" t="str">
        <f>IFERROR(IF(VLOOKUP($A24,'Annex 2 EHV charges'!$D:$O,9,FALSE)=0,"",VLOOKUP($A24,'Annex 2 EHV charges'!$D:$O,9,FALSE)),"")</f>
        <v/>
      </c>
      <c r="F24" s="127">
        <f>IFERROR(IF(VLOOKUP($A24,'Annex 2 EHV charges'!$D:$O,10,FALSE)=0,"",VLOOKUP($A24,'Annex 2 EHV charges'!$D:$O,10,FALSE)),"")</f>
        <v>718</v>
      </c>
      <c r="G24" s="128">
        <f>IFERROR(IF(VLOOKUP($A24,'Annex 2 EHV charges'!$D:$O,11,FALSE)=0,"",VLOOKUP($A24,'Annex 2 EHV charges'!$D:$O,11,FALSE)),"")</f>
        <v>0.05</v>
      </c>
      <c r="H24" s="128">
        <f>IFERROR(IF(VLOOKUP($A24,'Annex 2 EHV charges'!$D:$O,12,FALSE)=0,"",VLOOKUP($A24,'Annex 2 EHV charges'!$D:$O,12,FALSE)),"")</f>
        <v>0.05</v>
      </c>
    </row>
    <row r="25" spans="1:8" x14ac:dyDescent="0.2">
      <c r="A25" s="125">
        <f t="array" ref="A25">IFERROR(INDEX('Annex 2 EHV charges'!$D$10:$D$72, MATCH(0, IF(('Annex 2 EHV charges'!$D$10:$D$72=""),1, COUNTIF(A$4:$A24, 'Annex 2 EHV charges'!$D$10:$D$72)), 0)),"")</f>
        <v>768</v>
      </c>
      <c r="B25" s="120">
        <f>IF($A25="","",VLOOKUP($A25,'Annex 2 EHV charges'!$D:$O,2,0))</f>
        <v>768</v>
      </c>
      <c r="C25" s="121">
        <f>IF($A25="","",VLOOKUP($A25,'Annex 2 EHV charges'!$D:$O,3,0))</f>
        <v>1574000309375</v>
      </c>
      <c r="D25" s="80" t="str">
        <f>IF($A25="","",VLOOKUP($A25,'Annex 2 EHV charges'!$D:$O,4,0))</f>
        <v>EHV Site Specific (LLFC 689 &amp; 768)</v>
      </c>
      <c r="E25" s="126" t="str">
        <f>IFERROR(IF(VLOOKUP($A25,'Annex 2 EHV charges'!$D:$O,9,FALSE)=0,"",VLOOKUP($A25,'Annex 2 EHV charges'!$D:$O,9,FALSE)),"")</f>
        <v/>
      </c>
      <c r="F25" s="127">
        <f>IFERROR(IF(VLOOKUP($A25,'Annex 2 EHV charges'!$D:$O,10,FALSE)=0,"",VLOOKUP($A25,'Annex 2 EHV charges'!$D:$O,10,FALSE)),"")</f>
        <v>2967.56</v>
      </c>
      <c r="G25" s="128">
        <f>IFERROR(IF(VLOOKUP($A25,'Annex 2 EHV charges'!$D:$O,11,FALSE)=0,"",VLOOKUP($A25,'Annex 2 EHV charges'!$D:$O,11,FALSE)),"")</f>
        <v>0.05</v>
      </c>
      <c r="H25" s="128">
        <f>IFERROR(IF(VLOOKUP($A25,'Annex 2 EHV charges'!$D:$O,12,FALSE)=0,"",VLOOKUP($A25,'Annex 2 EHV charges'!$D:$O,12,FALSE)),"")</f>
        <v>0.05</v>
      </c>
    </row>
    <row r="26" spans="1:8" x14ac:dyDescent="0.2">
      <c r="A26" s="125">
        <f t="array" ref="A26">IFERROR(INDEX('Annex 2 EHV charges'!$D$10:$D$72, MATCH(0, IF(('Annex 2 EHV charges'!$D$10:$D$72=""),1, COUNTIF(A$4:$A25, 'Annex 2 EHV charges'!$D$10:$D$72)), 0)),"")</f>
        <v>782</v>
      </c>
      <c r="B26" s="120">
        <f>IF($A26="","",VLOOKUP($A26,'Annex 2 EHV charges'!$D:$O,2,0))</f>
        <v>782</v>
      </c>
      <c r="C26" s="121">
        <f>IF($A26="","",VLOOKUP($A26,'Annex 2 EHV charges'!$D:$O,3,0))</f>
        <v>1574000306374</v>
      </c>
      <c r="D26" s="80" t="str">
        <f>IF($A26="","",VLOOKUP($A26,'Annex 2 EHV charges'!$D:$O,4,0))</f>
        <v>EHV Site Specific (LLFC 690 &amp; 782)</v>
      </c>
      <c r="E26" s="126" t="str">
        <f>IFERROR(IF(VLOOKUP($A26,'Annex 2 EHV charges'!$D:$O,9,FALSE)=0,"",VLOOKUP($A26,'Annex 2 EHV charges'!$D:$O,9,FALSE)),"")</f>
        <v/>
      </c>
      <c r="F26" s="127">
        <f>IFERROR(IF(VLOOKUP($A26,'Annex 2 EHV charges'!$D:$O,10,FALSE)=0,"",VLOOKUP($A26,'Annex 2 EHV charges'!$D:$O,10,FALSE)),"")</f>
        <v>1521.81</v>
      </c>
      <c r="G26" s="128">
        <f>IFERROR(IF(VLOOKUP($A26,'Annex 2 EHV charges'!$D:$O,11,FALSE)=0,"",VLOOKUP($A26,'Annex 2 EHV charges'!$D:$O,11,FALSE)),"")</f>
        <v>0.05</v>
      </c>
      <c r="H26" s="128">
        <f>IFERROR(IF(VLOOKUP($A26,'Annex 2 EHV charges'!$D:$O,12,FALSE)=0,"",VLOOKUP($A26,'Annex 2 EHV charges'!$D:$O,12,FALSE)),"")</f>
        <v>0.05</v>
      </c>
    </row>
    <row r="27" spans="1:8" x14ac:dyDescent="0.2">
      <c r="A27" s="125">
        <f t="array" ref="A27">IFERROR(INDEX('Annex 2 EHV charges'!$D$10:$D$72, MATCH(0, IF(('Annex 2 EHV charges'!$D$10:$D$72=""),1, COUNTIF(A$4:$A26, 'Annex 2 EHV charges'!$D$10:$D$72)), 0)),"")</f>
        <v>783</v>
      </c>
      <c r="B27" s="120">
        <f>IF($A27="","",VLOOKUP($A27,'Annex 2 EHV charges'!$D:$O,2,0))</f>
        <v>783</v>
      </c>
      <c r="C27" s="121">
        <f>IF($A27="","",VLOOKUP($A27,'Annex 2 EHV charges'!$D:$O,3,0))</f>
        <v>1574000307917</v>
      </c>
      <c r="D27" s="80" t="str">
        <f>IF($A27="","",VLOOKUP($A27,'Annex 2 EHV charges'!$D:$O,4,0))</f>
        <v>EHV Site Specific (LLFC 540 &amp; 783)</v>
      </c>
      <c r="E27" s="126">
        <f>IFERROR(IF(VLOOKUP($A27,'Annex 2 EHV charges'!$D:$O,9,FALSE)=0,"",VLOOKUP($A27,'Annex 2 EHV charges'!$D:$O,9,FALSE)),"")</f>
        <v>-7.0000000000000001E-3</v>
      </c>
      <c r="F27" s="127">
        <f>IFERROR(IF(VLOOKUP($A27,'Annex 2 EHV charges'!$D:$O,10,FALSE)=0,"",VLOOKUP($A27,'Annex 2 EHV charges'!$D:$O,10,FALSE)),"")</f>
        <v>587.57000000000005</v>
      </c>
      <c r="G27" s="128">
        <f>IFERROR(IF(VLOOKUP($A27,'Annex 2 EHV charges'!$D:$O,11,FALSE)=0,"",VLOOKUP($A27,'Annex 2 EHV charges'!$D:$O,11,FALSE)),"")</f>
        <v>0.05</v>
      </c>
      <c r="H27" s="128">
        <f>IFERROR(IF(VLOOKUP($A27,'Annex 2 EHV charges'!$D:$O,12,FALSE)=0,"",VLOOKUP($A27,'Annex 2 EHV charges'!$D:$O,12,FALSE)),"")</f>
        <v>0.05</v>
      </c>
    </row>
    <row r="28" spans="1:8" x14ac:dyDescent="0.2">
      <c r="A28" s="125">
        <f t="array" ref="A28">IFERROR(INDEX('Annex 2 EHV charges'!$D$10:$D$72, MATCH(0, IF(('Annex 2 EHV charges'!$D$10:$D$72=""),1, COUNTIF(A$4:$A27, 'Annex 2 EHV charges'!$D$10:$D$72)), 0)),"")</f>
        <v>784</v>
      </c>
      <c r="B28" s="120">
        <f>IF($A28="","",VLOOKUP($A28,'Annex 2 EHV charges'!$D:$O,2,0))</f>
        <v>784</v>
      </c>
      <c r="C28" s="121">
        <f>IF($A28="","",VLOOKUP($A28,'Annex 2 EHV charges'!$D:$O,3,0))</f>
        <v>1574000308405</v>
      </c>
      <c r="D28" s="80" t="str">
        <f>IF($A28="","",VLOOKUP($A28,'Annex 2 EHV charges'!$D:$O,4,0))</f>
        <v>EHV Site Specific (LLFC 541 &amp; 784)</v>
      </c>
      <c r="E28" s="126">
        <f>IFERROR(IF(VLOOKUP($A28,'Annex 2 EHV charges'!$D:$O,9,FALSE)=0,"",VLOOKUP($A28,'Annex 2 EHV charges'!$D:$O,9,FALSE)),"")</f>
        <v>-0.59699999999999998</v>
      </c>
      <c r="F28" s="127">
        <f>IFERROR(IF(VLOOKUP($A28,'Annex 2 EHV charges'!$D:$O,10,FALSE)=0,"",VLOOKUP($A28,'Annex 2 EHV charges'!$D:$O,10,FALSE)),"")</f>
        <v>2422.48</v>
      </c>
      <c r="G28" s="128">
        <f>IFERROR(IF(VLOOKUP($A28,'Annex 2 EHV charges'!$D:$O,11,FALSE)=0,"",VLOOKUP($A28,'Annex 2 EHV charges'!$D:$O,11,FALSE)),"")</f>
        <v>0.05</v>
      </c>
      <c r="H28" s="128">
        <f>IFERROR(IF(VLOOKUP($A28,'Annex 2 EHV charges'!$D:$O,12,FALSE)=0,"",VLOOKUP($A28,'Annex 2 EHV charges'!$D:$O,12,FALSE)),"")</f>
        <v>0.05</v>
      </c>
    </row>
    <row r="29" spans="1:8" x14ac:dyDescent="0.2">
      <c r="A29" s="125">
        <f t="array" ref="A29">IFERROR(INDEX('Annex 2 EHV charges'!$D$10:$D$72, MATCH(0, IF(('Annex 2 EHV charges'!$D$10:$D$72=""),1, COUNTIF(A$4:$A28, 'Annex 2 EHV charges'!$D$10:$D$72)), 0)),"")</f>
        <v>785</v>
      </c>
      <c r="B29" s="120">
        <f>IF($A29="","",VLOOKUP($A29,'Annex 2 EHV charges'!$D:$O,2,0))</f>
        <v>785</v>
      </c>
      <c r="C29" s="121">
        <f>IF($A29="","",VLOOKUP($A29,'Annex 2 EHV charges'!$D:$O,3,0))</f>
        <v>1574000315040</v>
      </c>
      <c r="D29" s="80" t="str">
        <f>IF($A29="","",VLOOKUP($A29,'Annex 2 EHV charges'!$D:$O,4,0))</f>
        <v>EHV Site Specific (LLFC 542 &amp; 785)</v>
      </c>
      <c r="E29" s="126" t="str">
        <f>IFERROR(IF(VLOOKUP($A29,'Annex 2 EHV charges'!$D:$O,9,FALSE)=0,"",VLOOKUP($A29,'Annex 2 EHV charges'!$D:$O,9,FALSE)),"")</f>
        <v/>
      </c>
      <c r="F29" s="127">
        <f>IFERROR(IF(VLOOKUP($A29,'Annex 2 EHV charges'!$D:$O,10,FALSE)=0,"",VLOOKUP($A29,'Annex 2 EHV charges'!$D:$O,10,FALSE)),"")</f>
        <v>437.9</v>
      </c>
      <c r="G29" s="128">
        <f>IFERROR(IF(VLOOKUP($A29,'Annex 2 EHV charges'!$D:$O,11,FALSE)=0,"",VLOOKUP($A29,'Annex 2 EHV charges'!$D:$O,11,FALSE)),"")</f>
        <v>0.05</v>
      </c>
      <c r="H29" s="128">
        <f>IFERROR(IF(VLOOKUP($A29,'Annex 2 EHV charges'!$D:$O,12,FALSE)=0,"",VLOOKUP($A29,'Annex 2 EHV charges'!$D:$O,12,FALSE)),"")</f>
        <v>0.05</v>
      </c>
    </row>
    <row r="30" spans="1:8" x14ac:dyDescent="0.2">
      <c r="A30" s="125">
        <f t="array" ref="A30">IFERROR(INDEX('Annex 2 EHV charges'!$D$10:$D$72, MATCH(0, IF(('Annex 2 EHV charges'!$D$10:$D$72=""),1, COUNTIF(A$4:$A29, 'Annex 2 EHV charges'!$D$10:$D$72)), 0)),"")</f>
        <v>787</v>
      </c>
      <c r="B30" s="120">
        <f>IF($A30="","",VLOOKUP($A30,'Annex 2 EHV charges'!$D:$O,2,0))</f>
        <v>787</v>
      </c>
      <c r="C30" s="121">
        <f>IF($A30="","",VLOOKUP($A30,'Annex 2 EHV charges'!$D:$O,3,0))</f>
        <v>1574000324470</v>
      </c>
      <c r="D30" s="80" t="str">
        <f>IF($A30="","",VLOOKUP($A30,'Annex 2 EHV charges'!$D:$O,4,0))</f>
        <v>EHV Site Specific (LLFC 547 &amp; 787)</v>
      </c>
      <c r="E30" s="126" t="str">
        <f>IFERROR(IF(VLOOKUP($A30,'Annex 2 EHV charges'!$D:$O,9,FALSE)=0,"",VLOOKUP($A30,'Annex 2 EHV charges'!$D:$O,9,FALSE)),"")</f>
        <v/>
      </c>
      <c r="F30" s="127">
        <f>IFERROR(IF(VLOOKUP($A30,'Annex 2 EHV charges'!$D:$O,10,FALSE)=0,"",VLOOKUP($A30,'Annex 2 EHV charges'!$D:$O,10,FALSE)),"")</f>
        <v>1013.05</v>
      </c>
      <c r="G30" s="128">
        <f>IFERROR(IF(VLOOKUP($A30,'Annex 2 EHV charges'!$D:$O,11,FALSE)=0,"",VLOOKUP($A30,'Annex 2 EHV charges'!$D:$O,11,FALSE)),"")</f>
        <v>0.05</v>
      </c>
      <c r="H30" s="128">
        <f>IFERROR(IF(VLOOKUP($A30,'Annex 2 EHV charges'!$D:$O,12,FALSE)=0,"",VLOOKUP($A30,'Annex 2 EHV charges'!$D:$O,12,FALSE)),"")</f>
        <v>0.05</v>
      </c>
    </row>
    <row r="31" spans="1:8" x14ac:dyDescent="0.2">
      <c r="A31" s="125">
        <f t="array" ref="A31">IFERROR(INDEX('Annex 2 EHV charges'!$D$10:$D$72, MATCH(0, IF(('Annex 2 EHV charges'!$D$10:$D$72=""),1, COUNTIF(A$4:$A30, 'Annex 2 EHV charges'!$D$10:$D$72)), 0)),"")</f>
        <v>788</v>
      </c>
      <c r="B31" s="120">
        <f>IF($A31="","",VLOOKUP($A31,'Annex 2 EHV charges'!$D:$O,2,0))</f>
        <v>788</v>
      </c>
      <c r="C31" s="121">
        <f>IF($A31="","",VLOOKUP($A31,'Annex 2 EHV charges'!$D:$O,3,0))</f>
        <v>1574000324461</v>
      </c>
      <c r="D31" s="80" t="str">
        <f>IF($A31="","",VLOOKUP($A31,'Annex 2 EHV charges'!$D:$O,4,0))</f>
        <v>EHV Site Specific (LLFC 548 &amp; 788)</v>
      </c>
      <c r="E31" s="126" t="str">
        <f>IFERROR(IF(VLOOKUP($A31,'Annex 2 EHV charges'!$D:$O,9,FALSE)=0,"",VLOOKUP($A31,'Annex 2 EHV charges'!$D:$O,9,FALSE)),"")</f>
        <v/>
      </c>
      <c r="F31" s="127">
        <f>IFERROR(IF(VLOOKUP($A31,'Annex 2 EHV charges'!$D:$O,10,FALSE)=0,"",VLOOKUP($A31,'Annex 2 EHV charges'!$D:$O,10,FALSE)),"")</f>
        <v>4840.42</v>
      </c>
      <c r="G31" s="128">
        <f>IFERROR(IF(VLOOKUP($A31,'Annex 2 EHV charges'!$D:$O,11,FALSE)=0,"",VLOOKUP($A31,'Annex 2 EHV charges'!$D:$O,11,FALSE)),"")</f>
        <v>0.05</v>
      </c>
      <c r="H31" s="128">
        <f>IFERROR(IF(VLOOKUP($A31,'Annex 2 EHV charges'!$D:$O,12,FALSE)=0,"",VLOOKUP($A31,'Annex 2 EHV charges'!$D:$O,12,FALSE)),"")</f>
        <v>0.05</v>
      </c>
    </row>
    <row r="32" spans="1:8" x14ac:dyDescent="0.2">
      <c r="A32" s="125">
        <f t="array" ref="A32">IFERROR(INDEX('Annex 2 EHV charges'!$D$10:$D$72, MATCH(0, IF(('Annex 2 EHV charges'!$D$10:$D$72=""),1, COUNTIF(A$4:$A31, 'Annex 2 EHV charges'!$D$10:$D$72)), 0)),"")</f>
        <v>789</v>
      </c>
      <c r="B32" s="120">
        <f>IF($A32="","",VLOOKUP($A32,'Annex 2 EHV charges'!$D:$O,2,0))</f>
        <v>789</v>
      </c>
      <c r="C32" s="121">
        <f>IF($A32="","",VLOOKUP($A32,'Annex 2 EHV charges'!$D:$O,3,0))</f>
        <v>1574000327286</v>
      </c>
      <c r="D32" s="80" t="str">
        <f>IF($A32="","",VLOOKUP($A32,'Annex 2 EHV charges'!$D:$O,4,0))</f>
        <v>EHV Site Specific (LLFC 549 &amp; 789)</v>
      </c>
      <c r="E32" s="126" t="str">
        <f>IFERROR(IF(VLOOKUP($A32,'Annex 2 EHV charges'!$D:$O,9,FALSE)=0,"",VLOOKUP($A32,'Annex 2 EHV charges'!$D:$O,9,FALSE)),"")</f>
        <v/>
      </c>
      <c r="F32" s="127">
        <f>IFERROR(IF(VLOOKUP($A32,'Annex 2 EHV charges'!$D:$O,10,FALSE)=0,"",VLOOKUP($A32,'Annex 2 EHV charges'!$D:$O,10,FALSE)),"")</f>
        <v>21008.03</v>
      </c>
      <c r="G32" s="128">
        <f>IFERROR(IF(VLOOKUP($A32,'Annex 2 EHV charges'!$D:$O,11,FALSE)=0,"",VLOOKUP($A32,'Annex 2 EHV charges'!$D:$O,11,FALSE)),"")</f>
        <v>0.05</v>
      </c>
      <c r="H32" s="128">
        <f>IFERROR(IF(VLOOKUP($A32,'Annex 2 EHV charges'!$D:$O,12,FALSE)=0,"",VLOOKUP($A32,'Annex 2 EHV charges'!$D:$O,12,FALSE)),"")</f>
        <v>0.05</v>
      </c>
    </row>
    <row r="33" spans="1:8" x14ac:dyDescent="0.2">
      <c r="A33" s="125">
        <f t="array" ref="A33">IFERROR(INDEX('Annex 2 EHV charges'!$D$10:$D$72, MATCH(0, IF(('Annex 2 EHV charges'!$D$10:$D$72=""),1, COUNTIF(A$4:$A32, 'Annex 2 EHV charges'!$D$10:$D$72)), 0)),"")</f>
        <v>806</v>
      </c>
      <c r="B33" s="120">
        <f>IF($A33="","",VLOOKUP($A33,'Annex 2 EHV charges'!$D:$O,2,0))</f>
        <v>806</v>
      </c>
      <c r="C33" s="121" t="str">
        <f>IF($A33="","",VLOOKUP($A33,'Annex 2 EHV charges'!$D:$O,3,0))</f>
        <v>MSID_7333</v>
      </c>
      <c r="D33" s="80" t="str">
        <f>IF($A33="","",VLOOKUP($A33,'Annex 2 EHV charges'!$D:$O,4,0))</f>
        <v>EHV Site Specific (LLFC 560 &amp; 806)</v>
      </c>
      <c r="E33" s="126" t="str">
        <f>IFERROR(IF(VLOOKUP($A33,'Annex 2 EHV charges'!$D:$O,9,FALSE)=0,"",VLOOKUP($A33,'Annex 2 EHV charges'!$D:$O,9,FALSE)),"")</f>
        <v/>
      </c>
      <c r="F33" s="127">
        <f>IFERROR(IF(VLOOKUP($A33,'Annex 2 EHV charges'!$D:$O,10,FALSE)=0,"",VLOOKUP($A33,'Annex 2 EHV charges'!$D:$O,10,FALSE)),"")</f>
        <v>1540.15</v>
      </c>
      <c r="G33" s="128">
        <f>IFERROR(IF(VLOOKUP($A33,'Annex 2 EHV charges'!$D:$O,11,FALSE)=0,"",VLOOKUP($A33,'Annex 2 EHV charges'!$D:$O,11,FALSE)),"")</f>
        <v>0.05</v>
      </c>
      <c r="H33" s="128">
        <f>IFERROR(IF(VLOOKUP($A33,'Annex 2 EHV charges'!$D:$O,12,FALSE)=0,"",VLOOKUP($A33,'Annex 2 EHV charges'!$D:$O,12,FALSE)),"")</f>
        <v>0.05</v>
      </c>
    </row>
    <row r="34" spans="1:8" x14ac:dyDescent="0.2">
      <c r="A34" s="125">
        <f t="array" ref="A34">IFERROR(INDEX('Annex 2 EHV charges'!$D$10:$D$72, MATCH(0, IF(('Annex 2 EHV charges'!$D$10:$D$72=""),1, COUNTIF(A$4:$A33, 'Annex 2 EHV charges'!$D$10:$D$72)), 0)),"")</f>
        <v>807</v>
      </c>
      <c r="B34" s="120">
        <f>IF($A34="","",VLOOKUP($A34,'Annex 2 EHV charges'!$D:$O,2,0))</f>
        <v>807</v>
      </c>
      <c r="C34" s="121">
        <f>IF($A34="","",VLOOKUP($A34,'Annex 2 EHV charges'!$D:$O,3,0))</f>
        <v>1574000328420</v>
      </c>
      <c r="D34" s="80" t="str">
        <f>IF($A34="","",VLOOKUP($A34,'Annex 2 EHV charges'!$D:$O,4,0))</f>
        <v>EHV Site Specific (LLFC 561 &amp; 807)</v>
      </c>
      <c r="E34" s="126" t="str">
        <f>IFERROR(IF(VLOOKUP($A34,'Annex 2 EHV charges'!$D:$O,9,FALSE)=0,"",VLOOKUP($A34,'Annex 2 EHV charges'!$D:$O,9,FALSE)),"")</f>
        <v/>
      </c>
      <c r="F34" s="127">
        <f>IFERROR(IF(VLOOKUP($A34,'Annex 2 EHV charges'!$D:$O,10,FALSE)=0,"",VLOOKUP($A34,'Annex 2 EHV charges'!$D:$O,10,FALSE)),"")</f>
        <v>9654.35</v>
      </c>
      <c r="G34" s="128">
        <f>IFERROR(IF(VLOOKUP($A34,'Annex 2 EHV charges'!$D:$O,11,FALSE)=0,"",VLOOKUP($A34,'Annex 2 EHV charges'!$D:$O,11,FALSE)),"")</f>
        <v>0.05</v>
      </c>
      <c r="H34" s="128">
        <f>IFERROR(IF(VLOOKUP($A34,'Annex 2 EHV charges'!$D:$O,12,FALSE)=0,"",VLOOKUP($A34,'Annex 2 EHV charges'!$D:$O,12,FALSE)),"")</f>
        <v>0.05</v>
      </c>
    </row>
    <row r="35" spans="1:8" x14ac:dyDescent="0.2">
      <c r="A35" s="125">
        <f t="array" ref="A35">IFERROR(INDEX('Annex 2 EHV charges'!$D$10:$D$72, MATCH(0, IF(('Annex 2 EHV charges'!$D$10:$D$72=""),1, COUNTIF(A$4:$A34, 'Annex 2 EHV charges'!$D$10:$D$72)), 0)),"")</f>
        <v>802</v>
      </c>
      <c r="B35" s="120">
        <f>IF($A35="","",VLOOKUP($A35,'Annex 2 EHV charges'!$D:$O,2,0))</f>
        <v>802</v>
      </c>
      <c r="C35" s="121">
        <f>IF($A35="","",VLOOKUP($A35,'Annex 2 EHV charges'!$D:$O,3,0))</f>
        <v>1574000324790</v>
      </c>
      <c r="D35" s="80" t="str">
        <f>IF($A35="","",VLOOKUP($A35,'Annex 2 EHV charges'!$D:$O,4,0))</f>
        <v>EHV Site Specific (LLFC 563 &amp; 802)</v>
      </c>
      <c r="E35" s="126" t="str">
        <f>IFERROR(IF(VLOOKUP($A35,'Annex 2 EHV charges'!$D:$O,9,FALSE)=0,"",VLOOKUP($A35,'Annex 2 EHV charges'!$D:$O,9,FALSE)),"")</f>
        <v/>
      </c>
      <c r="F35" s="127">
        <f>IFERROR(IF(VLOOKUP($A35,'Annex 2 EHV charges'!$D:$O,10,FALSE)=0,"",VLOOKUP($A35,'Annex 2 EHV charges'!$D:$O,10,FALSE)),"")</f>
        <v>145.76</v>
      </c>
      <c r="G35" s="128">
        <f>IFERROR(IF(VLOOKUP($A35,'Annex 2 EHV charges'!$D:$O,11,FALSE)=0,"",VLOOKUP($A35,'Annex 2 EHV charges'!$D:$O,11,FALSE)),"")</f>
        <v>0.05</v>
      </c>
      <c r="H35" s="128">
        <f>IFERROR(IF(VLOOKUP($A35,'Annex 2 EHV charges'!$D:$O,12,FALSE)=0,"",VLOOKUP($A35,'Annex 2 EHV charges'!$D:$O,12,FALSE)),"")</f>
        <v>0.05</v>
      </c>
    </row>
    <row r="36" spans="1:8" x14ac:dyDescent="0.2">
      <c r="A36" s="125">
        <f t="array" ref="A36">IFERROR(INDEX('Annex 2 EHV charges'!$D$10:$D$72, MATCH(0, IF(('Annex 2 EHV charges'!$D$10:$D$72=""),1, COUNTIF(A$4:$A35, 'Annex 2 EHV charges'!$D$10:$D$72)), 0)),"")</f>
        <v>769</v>
      </c>
      <c r="B36" s="120">
        <f>IF($A36="","",VLOOKUP($A36,'Annex 2 EHV charges'!$D:$O,2,0))</f>
        <v>769</v>
      </c>
      <c r="C36" s="121">
        <f>IF($A36="","",VLOOKUP($A36,'Annex 2 EHV charges'!$D:$O,3,0))</f>
        <v>1574000324781</v>
      </c>
      <c r="D36" s="80" t="str">
        <f>IF($A36="","",VLOOKUP($A36,'Annex 2 EHV charges'!$D:$O,4,0))</f>
        <v>EHV Site Specific (LLFC 562 &amp; 769)</v>
      </c>
      <c r="E36" s="126" t="str">
        <f>IFERROR(IF(VLOOKUP($A36,'Annex 2 EHV charges'!$D:$O,9,FALSE)=0,"",VLOOKUP($A36,'Annex 2 EHV charges'!$D:$O,9,FALSE)),"")</f>
        <v/>
      </c>
      <c r="F36" s="127">
        <f>IFERROR(IF(VLOOKUP($A36,'Annex 2 EHV charges'!$D:$O,10,FALSE)=0,"",VLOOKUP($A36,'Annex 2 EHV charges'!$D:$O,10,FALSE)),"")</f>
        <v>145.76</v>
      </c>
      <c r="G36" s="128">
        <f>IFERROR(IF(VLOOKUP($A36,'Annex 2 EHV charges'!$D:$O,11,FALSE)=0,"",VLOOKUP($A36,'Annex 2 EHV charges'!$D:$O,11,FALSE)),"")</f>
        <v>0.05</v>
      </c>
      <c r="H36" s="128">
        <f>IFERROR(IF(VLOOKUP($A36,'Annex 2 EHV charges'!$D:$O,12,FALSE)=0,"",VLOOKUP($A36,'Annex 2 EHV charges'!$D:$O,12,FALSE)),"")</f>
        <v>0.05</v>
      </c>
    </row>
    <row r="37" spans="1:8" x14ac:dyDescent="0.2">
      <c r="A37" s="125">
        <f t="array" ref="A37">IFERROR(INDEX('Annex 2 EHV charges'!$D$10:$D$72, MATCH(0, IF(('Annex 2 EHV charges'!$D$10:$D$72=""),1, COUNTIF(A$4:$A36, 'Annex 2 EHV charges'!$D$10:$D$72)), 0)),"")</f>
        <v>803</v>
      </c>
      <c r="B37" s="120">
        <f>IF($A37="","",VLOOKUP($A37,'Annex 2 EHV charges'!$D:$O,2,0))</f>
        <v>803</v>
      </c>
      <c r="C37" s="121" t="str">
        <f>IF($A37="","",VLOOKUP($A37,'Annex 2 EHV charges'!$D:$O,3,0))</f>
        <v>MSID_7354</v>
      </c>
      <c r="D37" s="80" t="str">
        <f>IF($A37="","",VLOOKUP($A37,'Annex 2 EHV charges'!$D:$O,4,0))</f>
        <v>EHV Site Specific (LLFC 564 &amp; 803)</v>
      </c>
      <c r="E37" s="126" t="str">
        <f>IFERROR(IF(VLOOKUP($A37,'Annex 2 EHV charges'!$D:$O,9,FALSE)=0,"",VLOOKUP($A37,'Annex 2 EHV charges'!$D:$O,9,FALSE)),"")</f>
        <v/>
      </c>
      <c r="F37" s="127">
        <f>IFERROR(IF(VLOOKUP($A37,'Annex 2 EHV charges'!$D:$O,10,FALSE)=0,"",VLOOKUP($A37,'Annex 2 EHV charges'!$D:$O,10,FALSE)),"")</f>
        <v>285.24</v>
      </c>
      <c r="G37" s="128">
        <f>IFERROR(IF(VLOOKUP($A37,'Annex 2 EHV charges'!$D:$O,11,FALSE)=0,"",VLOOKUP($A37,'Annex 2 EHV charges'!$D:$O,11,FALSE)),"")</f>
        <v>0.05</v>
      </c>
      <c r="H37" s="128">
        <f>IFERROR(IF(VLOOKUP($A37,'Annex 2 EHV charges'!$D:$O,12,FALSE)=0,"",VLOOKUP($A37,'Annex 2 EHV charges'!$D:$O,12,FALSE)),"")</f>
        <v>0.05</v>
      </c>
    </row>
    <row r="38" spans="1:8" x14ac:dyDescent="0.2">
      <c r="A38" s="125">
        <f t="array" ref="A38">IFERROR(INDEX('Annex 2 EHV charges'!$D$10:$D$72, MATCH(0, IF(('Annex 2 EHV charges'!$D$10:$D$72=""),1, COUNTIF(A$4:$A37, 'Annex 2 EHV charges'!$D$10:$D$72)), 0)),"")</f>
        <v>805</v>
      </c>
      <c r="B38" s="120">
        <f>IF($A38="","",VLOOKUP($A38,'Annex 2 EHV charges'!$D:$O,2,0))</f>
        <v>805</v>
      </c>
      <c r="C38" s="121">
        <f>IF($A38="","",VLOOKUP($A38,'Annex 2 EHV charges'!$D:$O,3,0))</f>
        <v>1574000327505</v>
      </c>
      <c r="D38" s="80" t="str">
        <f>IF($A38="","",VLOOKUP($A38,'Annex 2 EHV charges'!$D:$O,4,0))</f>
        <v>EHV Site Specific (LLFC 565 &amp; 805)</v>
      </c>
      <c r="E38" s="126">
        <f>IFERROR(IF(VLOOKUP($A38,'Annex 2 EHV charges'!$D:$O,9,FALSE)=0,"",VLOOKUP($A38,'Annex 2 EHV charges'!$D:$O,9,FALSE)),"")</f>
        <v>-0.14399999999999999</v>
      </c>
      <c r="F38" s="127">
        <f>IFERROR(IF(VLOOKUP($A38,'Annex 2 EHV charges'!$D:$O,10,FALSE)=0,"",VLOOKUP($A38,'Annex 2 EHV charges'!$D:$O,10,FALSE)),"")</f>
        <v>587.09</v>
      </c>
      <c r="G38" s="128">
        <f>IFERROR(IF(VLOOKUP($A38,'Annex 2 EHV charges'!$D:$O,11,FALSE)=0,"",VLOOKUP($A38,'Annex 2 EHV charges'!$D:$O,11,FALSE)),"")</f>
        <v>0.05</v>
      </c>
      <c r="H38" s="128">
        <f>IFERROR(IF(VLOOKUP($A38,'Annex 2 EHV charges'!$D:$O,12,FALSE)=0,"",VLOOKUP($A38,'Annex 2 EHV charges'!$D:$O,12,FALSE)),"")</f>
        <v>0.05</v>
      </c>
    </row>
    <row r="39" spans="1:8" x14ac:dyDescent="0.2">
      <c r="A39" s="125">
        <f t="array" ref="A39">IFERROR(INDEX('Annex 2 EHV charges'!$D$10:$D$72, MATCH(0, IF(('Annex 2 EHV charges'!$D$10:$D$72=""),1, COUNTIF(A$4:$A38, 'Annex 2 EHV charges'!$D$10:$D$72)), 0)),"")</f>
        <v>809</v>
      </c>
      <c r="B39" s="120">
        <f>IF($A39="","",VLOOKUP($A39,'Annex 2 EHV charges'!$D:$O,2,0))</f>
        <v>809</v>
      </c>
      <c r="C39" s="121">
        <f>IF($A39="","",VLOOKUP($A39,'Annex 2 EHV charges'!$D:$O,3,0))</f>
        <v>1574000328810</v>
      </c>
      <c r="D39" s="80" t="str">
        <f>IF($A39="","",VLOOKUP($A39,'Annex 2 EHV charges'!$D:$O,4,0))</f>
        <v>EHV Site Specific (LLFC 567 &amp; 809)</v>
      </c>
      <c r="E39" s="126" t="str">
        <f>IFERROR(IF(VLOOKUP($A39,'Annex 2 EHV charges'!$D:$O,9,FALSE)=0,"",VLOOKUP($A39,'Annex 2 EHV charges'!$D:$O,9,FALSE)),"")</f>
        <v/>
      </c>
      <c r="F39" s="127">
        <f>IFERROR(IF(VLOOKUP($A39,'Annex 2 EHV charges'!$D:$O,10,FALSE)=0,"",VLOOKUP($A39,'Annex 2 EHV charges'!$D:$O,10,FALSE)),"")</f>
        <v>697.32</v>
      </c>
      <c r="G39" s="128">
        <f>IFERROR(IF(VLOOKUP($A39,'Annex 2 EHV charges'!$D:$O,11,FALSE)=0,"",VLOOKUP($A39,'Annex 2 EHV charges'!$D:$O,11,FALSE)),"")</f>
        <v>0.05</v>
      </c>
      <c r="H39" s="128">
        <f>IFERROR(IF(VLOOKUP($A39,'Annex 2 EHV charges'!$D:$O,12,FALSE)=0,"",VLOOKUP($A39,'Annex 2 EHV charges'!$D:$O,12,FALSE)),"")</f>
        <v>0.05</v>
      </c>
    </row>
    <row r="40" spans="1:8" x14ac:dyDescent="0.2">
      <c r="A40" s="125">
        <f t="array" ref="A40">IFERROR(INDEX('Annex 2 EHV charges'!$D$10:$D$72, MATCH(0, IF(('Annex 2 EHV charges'!$D$10:$D$72=""),1, COUNTIF(A$4:$A39, 'Annex 2 EHV charges'!$D$10:$D$72)), 0)),"")</f>
        <v>808</v>
      </c>
      <c r="B40" s="120">
        <f>IF($A40="","",VLOOKUP($A40,'Annex 2 EHV charges'!$D:$O,2,0))</f>
        <v>808</v>
      </c>
      <c r="C40" s="121">
        <f>IF($A40="","",VLOOKUP($A40,'Annex 2 EHV charges'!$D:$O,3,0))</f>
        <v>1574000328094</v>
      </c>
      <c r="D40" s="80" t="str">
        <f>IF($A40="","",VLOOKUP($A40,'Annex 2 EHV charges'!$D:$O,4,0))</f>
        <v>EHV Site Specific (LLFC 566 &amp; 808)</v>
      </c>
      <c r="E40" s="126">
        <f>IFERROR(IF(VLOOKUP($A40,'Annex 2 EHV charges'!$D:$O,9,FALSE)=0,"",VLOOKUP($A40,'Annex 2 EHV charges'!$D:$O,9,FALSE)),"")</f>
        <v>-8.9999999999999993E-3</v>
      </c>
      <c r="F40" s="127">
        <f>IFERROR(IF(VLOOKUP($A40,'Annex 2 EHV charges'!$D:$O,10,FALSE)=0,"",VLOOKUP($A40,'Annex 2 EHV charges'!$D:$O,10,FALSE)),"")</f>
        <v>2351.2399999999998</v>
      </c>
      <c r="G40" s="128">
        <f>IFERROR(IF(VLOOKUP($A40,'Annex 2 EHV charges'!$D:$O,11,FALSE)=0,"",VLOOKUP($A40,'Annex 2 EHV charges'!$D:$O,11,FALSE)),"")</f>
        <v>0.05</v>
      </c>
      <c r="H40" s="128">
        <f>IFERROR(IF(VLOOKUP($A40,'Annex 2 EHV charges'!$D:$O,12,FALSE)=0,"",VLOOKUP($A40,'Annex 2 EHV charges'!$D:$O,12,FALSE)),"")</f>
        <v>0.05</v>
      </c>
    </row>
    <row r="41" spans="1:8" x14ac:dyDescent="0.2">
      <c r="A41" s="125">
        <f t="array" ref="A41">IFERROR(INDEX('Annex 2 EHV charges'!$D$10:$D$72, MATCH(0, IF(('Annex 2 EHV charges'!$D$10:$D$72=""),1, COUNTIF(A$4:$A40, 'Annex 2 EHV charges'!$D$10:$D$72)), 0)),"")</f>
        <v>810</v>
      </c>
      <c r="B41" s="120">
        <f>IF($A41="","",VLOOKUP($A41,'Annex 2 EHV charges'!$D:$O,2,0))</f>
        <v>810</v>
      </c>
      <c r="C41" s="121">
        <f>IF($A41="","",VLOOKUP($A41,'Annex 2 EHV charges'!$D:$O,3,0))</f>
        <v>1574000332338</v>
      </c>
      <c r="D41" s="80" t="str">
        <f>IF($A41="","",VLOOKUP($A41,'Annex 2 EHV charges'!$D:$O,4,0))</f>
        <v>EHV Site Specific (LLFC 569 &amp; 810)</v>
      </c>
      <c r="E41" s="126">
        <f>IFERROR(IF(VLOOKUP($A41,'Annex 2 EHV charges'!$D:$O,9,FALSE)=0,"",VLOOKUP($A41,'Annex 2 EHV charges'!$D:$O,9,FALSE)),"")</f>
        <v>-5.8000000000000003E-2</v>
      </c>
      <c r="F41" s="127">
        <f>IFERROR(IF(VLOOKUP($A41,'Annex 2 EHV charges'!$D:$O,10,FALSE)=0,"",VLOOKUP($A41,'Annex 2 EHV charges'!$D:$O,10,FALSE)),"")</f>
        <v>1001.98</v>
      </c>
      <c r="G41" s="128">
        <f>IFERROR(IF(VLOOKUP($A41,'Annex 2 EHV charges'!$D:$O,11,FALSE)=0,"",VLOOKUP($A41,'Annex 2 EHV charges'!$D:$O,11,FALSE)),"")</f>
        <v>0.05</v>
      </c>
      <c r="H41" s="128">
        <f>IFERROR(IF(VLOOKUP($A41,'Annex 2 EHV charges'!$D:$O,12,FALSE)=0,"",VLOOKUP($A41,'Annex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firstHeader>&amp;L&amp;"Trebuchet MS,Regular"
&amp;"Trebuchet MS,Bold"Annex 2b&amp;"Trebuchet MS,Regular"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zoomScaleSheetLayoutView="100" workbookViewId="0">
      <selection activeCell="A2" sqref="A2:J2"/>
    </sheetView>
  </sheetViews>
  <sheetFormatPr defaultRowHeight="12.75" x14ac:dyDescent="0.2"/>
  <cols>
    <col min="1" max="1" width="27.42578125" style="185" customWidth="1"/>
    <col min="2" max="2" width="11" style="185" customWidth="1"/>
    <col min="3" max="3" width="9.140625" style="185"/>
    <col min="4" max="10" width="16.5703125" style="185" customWidth="1"/>
    <col min="11" max="16384" width="9.140625" style="185"/>
  </cols>
  <sheetData>
    <row r="1" spans="1:10" s="183" customFormat="1" ht="27.75" customHeight="1" x14ac:dyDescent="0.2">
      <c r="A1" s="181" t="s">
        <v>19</v>
      </c>
      <c r="B1" s="182"/>
      <c r="D1" s="182"/>
      <c r="E1" s="182"/>
      <c r="F1" s="182"/>
      <c r="G1" s="184"/>
      <c r="H1" s="185"/>
      <c r="I1" s="185"/>
    </row>
    <row r="2" spans="1:10" s="183" customFormat="1" ht="27" customHeight="1" x14ac:dyDescent="0.2">
      <c r="A2" s="227" t="str">
        <f>Overview!B4&amp; " - Effective from "&amp;Overview!D4&amp;" - "&amp;Overview!E4&amp;" LV and HV tariffs"</f>
        <v>Northern Powergrid (Northeast) plc - Effective from 1 April 2021 - Final LV and HV tariffs</v>
      </c>
      <c r="B2" s="227"/>
      <c r="C2" s="227"/>
      <c r="D2" s="227"/>
      <c r="E2" s="227"/>
      <c r="F2" s="227"/>
      <c r="G2" s="227"/>
      <c r="H2" s="227"/>
      <c r="I2" s="227"/>
      <c r="J2" s="227"/>
    </row>
    <row r="3" spans="1:10" s="183" customFormat="1" ht="27" customHeight="1" x14ac:dyDescent="0.2">
      <c r="A3" s="243" t="s">
        <v>258</v>
      </c>
      <c r="B3" s="244"/>
      <c r="C3" s="244"/>
      <c r="D3" s="244"/>
      <c r="E3" s="244"/>
      <c r="F3" s="244"/>
      <c r="G3" s="244"/>
      <c r="H3" s="244"/>
      <c r="I3" s="244"/>
      <c r="J3" s="245"/>
    </row>
    <row r="4" spans="1:10" s="183" customFormat="1" ht="71.25" customHeight="1" x14ac:dyDescent="0.2">
      <c r="A4" s="186"/>
      <c r="B4" s="34" t="s">
        <v>0</v>
      </c>
      <c r="C4" s="35" t="s">
        <v>24</v>
      </c>
      <c r="D4" s="35" t="s">
        <v>355</v>
      </c>
      <c r="E4" s="35" t="s">
        <v>356</v>
      </c>
      <c r="F4" s="35" t="s">
        <v>25</v>
      </c>
      <c r="G4" s="35"/>
      <c r="H4" s="35"/>
      <c r="I4" s="35"/>
      <c r="J4" s="35"/>
    </row>
    <row r="5" spans="1:10" s="183" customFormat="1" ht="32.25" customHeight="1" x14ac:dyDescent="0.2">
      <c r="A5" s="153"/>
      <c r="B5" s="187"/>
      <c r="C5" s="188"/>
      <c r="D5" s="189"/>
      <c r="E5" s="189"/>
      <c r="F5" s="190"/>
      <c r="G5" s="191"/>
      <c r="H5" s="191"/>
      <c r="I5" s="191"/>
      <c r="J5" s="191"/>
    </row>
    <row r="6" spans="1:10" ht="12.75" customHeight="1" x14ac:dyDescent="0.2">
      <c r="A6" s="246" t="s">
        <v>2</v>
      </c>
      <c r="B6" s="249"/>
      <c r="C6" s="250"/>
      <c r="D6" s="250"/>
      <c r="E6" s="250"/>
      <c r="F6" s="250"/>
      <c r="G6" s="250"/>
      <c r="H6" s="251"/>
      <c r="I6" s="251"/>
      <c r="J6" s="252"/>
    </row>
    <row r="7" spans="1:10" x14ac:dyDescent="0.2">
      <c r="A7" s="247"/>
      <c r="B7" s="249"/>
      <c r="C7" s="250"/>
      <c r="D7" s="250"/>
      <c r="E7" s="250"/>
      <c r="F7" s="250"/>
      <c r="G7" s="250"/>
      <c r="H7" s="251"/>
      <c r="I7" s="251"/>
      <c r="J7" s="252"/>
    </row>
    <row r="8" spans="1:10" x14ac:dyDescent="0.2">
      <c r="A8" s="248"/>
      <c r="B8" s="249"/>
      <c r="C8" s="250"/>
      <c r="D8" s="250"/>
      <c r="E8" s="250"/>
      <c r="F8" s="250"/>
      <c r="G8" s="250"/>
      <c r="H8" s="251"/>
      <c r="I8" s="251"/>
      <c r="J8" s="252"/>
    </row>
    <row r="11" spans="1:10" s="183" customFormat="1" ht="27" customHeight="1" x14ac:dyDescent="0.2">
      <c r="A11" s="243" t="s">
        <v>259</v>
      </c>
      <c r="B11" s="244"/>
      <c r="C11" s="244"/>
      <c r="D11" s="244"/>
      <c r="E11" s="244"/>
      <c r="F11" s="244"/>
      <c r="G11" s="244"/>
      <c r="H11" s="244"/>
      <c r="I11" s="244"/>
      <c r="J11" s="245"/>
    </row>
    <row r="12" spans="1:10" s="183" customFormat="1" ht="58.5" customHeight="1" x14ac:dyDescent="0.2">
      <c r="A12" s="186"/>
      <c r="B12" s="34" t="s">
        <v>0</v>
      </c>
      <c r="C12" s="35" t="s">
        <v>24</v>
      </c>
      <c r="D12" s="34" t="s">
        <v>362</v>
      </c>
      <c r="E12" s="34" t="s">
        <v>363</v>
      </c>
      <c r="F12" s="34" t="s">
        <v>364</v>
      </c>
      <c r="G12" s="35" t="s">
        <v>25</v>
      </c>
      <c r="H12" s="35" t="s">
        <v>26</v>
      </c>
      <c r="I12" s="34" t="s">
        <v>371</v>
      </c>
      <c r="J12" s="35" t="s">
        <v>257</v>
      </c>
    </row>
    <row r="13" spans="1:10" s="183" customFormat="1" ht="32.25" customHeight="1" x14ac:dyDescent="0.2">
      <c r="A13" s="153"/>
      <c r="B13" s="187"/>
      <c r="C13" s="188"/>
      <c r="D13" s="189"/>
      <c r="E13" s="189"/>
      <c r="F13" s="189"/>
      <c r="G13" s="190"/>
      <c r="H13" s="190"/>
      <c r="I13" s="190"/>
      <c r="J13" s="189"/>
    </row>
    <row r="14" spans="1:10" ht="12.75" customHeight="1" x14ac:dyDescent="0.2">
      <c r="A14" s="246" t="s">
        <v>2</v>
      </c>
      <c r="B14" s="255" t="s">
        <v>12</v>
      </c>
      <c r="C14" s="256"/>
      <c r="D14" s="256"/>
      <c r="E14" s="256"/>
      <c r="F14" s="256"/>
      <c r="G14" s="256"/>
      <c r="H14" s="257"/>
      <c r="I14" s="257"/>
      <c r="J14" s="258"/>
    </row>
    <row r="15" spans="1:10" ht="12.75" customHeight="1" x14ac:dyDescent="0.2">
      <c r="A15" s="247"/>
      <c r="B15" s="249"/>
      <c r="C15" s="250"/>
      <c r="D15" s="250"/>
      <c r="E15" s="250"/>
      <c r="F15" s="250"/>
      <c r="G15" s="250"/>
      <c r="H15" s="251"/>
      <c r="I15" s="251"/>
      <c r="J15" s="252"/>
    </row>
    <row r="16" spans="1:10" ht="12.75" customHeight="1" x14ac:dyDescent="0.2">
      <c r="A16" s="247"/>
      <c r="B16" s="249"/>
      <c r="C16" s="250"/>
      <c r="D16" s="250"/>
      <c r="E16" s="250"/>
      <c r="F16" s="250"/>
      <c r="G16" s="250"/>
      <c r="H16" s="251"/>
      <c r="I16" s="251"/>
      <c r="J16" s="252"/>
    </row>
    <row r="17" spans="1:10" ht="23.25" customHeight="1" x14ac:dyDescent="0.2">
      <c r="A17" s="253"/>
      <c r="B17" s="249"/>
      <c r="C17" s="250"/>
      <c r="D17" s="250"/>
      <c r="E17" s="250"/>
      <c r="F17" s="250"/>
      <c r="G17" s="250"/>
      <c r="H17" s="251"/>
      <c r="I17" s="251"/>
      <c r="J17" s="252"/>
    </row>
    <row r="18" spans="1:10" ht="12.75" customHeight="1" x14ac:dyDescent="0.2">
      <c r="A18" s="253"/>
      <c r="B18" s="249"/>
      <c r="C18" s="250"/>
      <c r="D18" s="250"/>
      <c r="E18" s="250"/>
      <c r="F18" s="250"/>
      <c r="G18" s="250"/>
      <c r="H18" s="251"/>
      <c r="I18" s="251"/>
      <c r="J18" s="252"/>
    </row>
    <row r="19" spans="1:10" x14ac:dyDescent="0.2">
      <c r="A19" s="253"/>
      <c r="B19" s="249"/>
      <c r="C19" s="250"/>
      <c r="D19" s="250"/>
      <c r="E19" s="250"/>
      <c r="F19" s="250"/>
      <c r="G19" s="250"/>
      <c r="H19" s="251"/>
      <c r="I19" s="251"/>
      <c r="J19" s="252"/>
    </row>
    <row r="20" spans="1:10" x14ac:dyDescent="0.2">
      <c r="A20" s="253"/>
      <c r="B20" s="249"/>
      <c r="C20" s="250"/>
      <c r="D20" s="250"/>
      <c r="E20" s="250"/>
      <c r="F20" s="250"/>
      <c r="G20" s="250"/>
      <c r="H20" s="251"/>
      <c r="I20" s="251"/>
      <c r="J20" s="252"/>
    </row>
    <row r="21" spans="1:10" x14ac:dyDescent="0.2">
      <c r="A21" s="254"/>
      <c r="B21" s="249"/>
      <c r="C21" s="250"/>
      <c r="D21" s="250"/>
      <c r="E21" s="250"/>
      <c r="F21" s="250"/>
      <c r="G21" s="250"/>
      <c r="H21" s="251"/>
      <c r="I21" s="251"/>
      <c r="J21" s="252"/>
    </row>
    <row r="24" spans="1:10" ht="15" x14ac:dyDescent="0.35">
      <c r="A24" s="192" t="str">
        <f>Overview!B4&amp;" has no preserved charges/additional LLFCs"</f>
        <v>Northern Powergrid (Northeast)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116"/>
  <sheetViews>
    <sheetView zoomScaleNormal="100" zoomScaleSheetLayoutView="100" workbookViewId="0">
      <selection activeCell="A2" sqref="A2:J2"/>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6" width="9.140625" style="2"/>
    <col min="17" max="17" width="16.42578125" style="2" bestFit="1" customWidth="1"/>
    <col min="18" max="16384" width="9.140625" style="2"/>
  </cols>
  <sheetData>
    <row r="1" spans="1:41" ht="27.75" customHeight="1" x14ac:dyDescent="0.2">
      <c r="A1" s="12" t="s">
        <v>19</v>
      </c>
      <c r="C1" s="3"/>
      <c r="D1" s="3"/>
      <c r="H1" s="3"/>
      <c r="I1" s="4"/>
      <c r="J1" s="2"/>
      <c r="K1" s="2"/>
    </row>
    <row r="2" spans="1:41" ht="31.5" customHeight="1" x14ac:dyDescent="0.2">
      <c r="A2" s="259" t="str">
        <f>Overview!B4&amp; " - Effective from "&amp;Overview!D4&amp;" - "&amp;Overview!E4&amp;" LDNO tariffs"</f>
        <v>Northern Powergrid (Northeast) plc - Effective from 1 April 2021 - Final LDNO tariffs</v>
      </c>
      <c r="B2" s="259"/>
      <c r="C2" s="259"/>
      <c r="D2" s="259"/>
      <c r="E2" s="259"/>
      <c r="F2" s="259"/>
      <c r="G2" s="259"/>
      <c r="H2" s="259"/>
      <c r="I2" s="259"/>
      <c r="J2" s="259"/>
    </row>
    <row r="3" spans="1:41" ht="8.25" customHeight="1" x14ac:dyDescent="0.2">
      <c r="A3" s="66"/>
      <c r="B3" s="66"/>
      <c r="C3" s="66"/>
      <c r="D3" s="66"/>
      <c r="E3" s="66"/>
      <c r="F3" s="66"/>
      <c r="G3" s="66"/>
      <c r="H3" s="66"/>
      <c r="I3" s="66"/>
      <c r="J3" s="66"/>
    </row>
    <row r="4" spans="1:41" ht="27" customHeight="1" x14ac:dyDescent="0.2">
      <c r="A4" s="227" t="s">
        <v>288</v>
      </c>
      <c r="B4" s="227"/>
      <c r="C4" s="227"/>
      <c r="D4" s="227"/>
      <c r="E4" s="70"/>
      <c r="F4" s="227" t="s">
        <v>287</v>
      </c>
      <c r="G4" s="227"/>
      <c r="H4" s="227"/>
      <c r="I4" s="227"/>
      <c r="J4" s="227"/>
    </row>
    <row r="5" spans="1:41" ht="32.25" customHeight="1" x14ac:dyDescent="0.2">
      <c r="A5" s="53" t="s">
        <v>12</v>
      </c>
      <c r="B5" s="58" t="s">
        <v>279</v>
      </c>
      <c r="C5" s="77" t="s">
        <v>280</v>
      </c>
      <c r="D5" s="55" t="s">
        <v>281</v>
      </c>
      <c r="E5" s="62"/>
      <c r="F5" s="231"/>
      <c r="G5" s="232"/>
      <c r="H5" s="59" t="s">
        <v>285</v>
      </c>
      <c r="I5" s="60" t="s">
        <v>286</v>
      </c>
      <c r="J5" s="55" t="s">
        <v>281</v>
      </c>
      <c r="K5" s="62"/>
    </row>
    <row r="6" spans="1:41" ht="56.25" customHeight="1" x14ac:dyDescent="0.2">
      <c r="A6" s="56" t="s">
        <v>282</v>
      </c>
      <c r="B6" s="61" t="s">
        <v>716</v>
      </c>
      <c r="C6" s="61" t="s">
        <v>717</v>
      </c>
      <c r="D6" s="61" t="s">
        <v>718</v>
      </c>
      <c r="E6" s="62"/>
      <c r="F6" s="221" t="s">
        <v>283</v>
      </c>
      <c r="G6" s="221"/>
      <c r="H6" s="15" t="s">
        <v>716</v>
      </c>
      <c r="I6" s="61" t="s">
        <v>717</v>
      </c>
      <c r="J6" s="61" t="s">
        <v>718</v>
      </c>
      <c r="K6" s="62"/>
    </row>
    <row r="7" spans="1:41" ht="56.25" customHeight="1" x14ac:dyDescent="0.2">
      <c r="A7" s="56" t="s">
        <v>15</v>
      </c>
      <c r="B7" s="105">
        <v>0</v>
      </c>
      <c r="C7" s="105">
        <v>0</v>
      </c>
      <c r="D7" s="61" t="s">
        <v>719</v>
      </c>
      <c r="E7" s="62"/>
      <c r="F7" s="221" t="s">
        <v>384</v>
      </c>
      <c r="G7" s="221"/>
      <c r="H7" s="105">
        <v>0</v>
      </c>
      <c r="I7" s="61" t="s">
        <v>720</v>
      </c>
      <c r="J7" s="61" t="s">
        <v>718</v>
      </c>
      <c r="K7" s="62"/>
    </row>
    <row r="8" spans="1:41" ht="55.5" customHeight="1" x14ac:dyDescent="0.2">
      <c r="A8" s="57" t="s">
        <v>13</v>
      </c>
      <c r="B8" s="261" t="s">
        <v>14</v>
      </c>
      <c r="C8" s="262"/>
      <c r="D8" s="263"/>
      <c r="E8" s="62"/>
      <c r="F8" s="221" t="s">
        <v>299</v>
      </c>
      <c r="G8" s="221"/>
      <c r="H8" s="105">
        <v>0</v>
      </c>
      <c r="I8" s="105">
        <v>0</v>
      </c>
      <c r="J8" s="61" t="s">
        <v>719</v>
      </c>
      <c r="K8" s="62"/>
    </row>
    <row r="9" spans="1:41" s="64" customFormat="1" ht="21" customHeight="1" x14ac:dyDescent="0.2">
      <c r="B9" s="62"/>
      <c r="C9" s="62"/>
      <c r="D9" s="62"/>
      <c r="E9" s="67"/>
      <c r="F9" s="226" t="s">
        <v>13</v>
      </c>
      <c r="G9" s="226"/>
      <c r="H9" s="260" t="s">
        <v>14</v>
      </c>
      <c r="I9" s="260"/>
      <c r="J9" s="260"/>
      <c r="K9" s="63"/>
    </row>
    <row r="10" spans="1:41" s="64" customFormat="1" ht="12" customHeight="1" x14ac:dyDescent="0.2">
      <c r="A10" s="62"/>
      <c r="B10" s="62"/>
      <c r="C10" s="62"/>
      <c r="D10" s="62"/>
      <c r="E10" s="62"/>
      <c r="F10" s="68"/>
      <c r="G10" s="68"/>
      <c r="H10" s="69"/>
      <c r="I10" s="69"/>
      <c r="J10" s="69"/>
      <c r="K10" s="63"/>
    </row>
    <row r="11" spans="1:41" ht="66" customHeight="1" x14ac:dyDescent="0.2">
      <c r="A11" s="21" t="s">
        <v>370</v>
      </c>
      <c r="B11" s="21" t="s">
        <v>32</v>
      </c>
      <c r="C11" s="17" t="s">
        <v>24</v>
      </c>
      <c r="D11" s="51" t="str">
        <f>'Annex 1 LV, HV and UMS charges'!D11</f>
        <v>Unit charge 1 (NHH)
or red/black charge (HH)
p/kWh</v>
      </c>
      <c r="E11" s="51" t="str">
        <f>'Annex 1 LV, HV and UMS charges'!E11</f>
        <v>Unit charge 2 (NHH)
or amber/yellow charge (HH)
p/kWh</v>
      </c>
      <c r="F11" s="51" t="str">
        <f>'Annex 1 LV, HV and UMS charges'!F11</f>
        <v>Green charge(HH)
p/kWh</v>
      </c>
      <c r="G11" s="17" t="str">
        <f>'Annex 1 LV, HV and UMS charges'!G11</f>
        <v>Fixed charge p/MPAN/day</v>
      </c>
      <c r="H11" s="17" t="str">
        <f>'Annex 1 LV, HV and UMS charges'!H11</f>
        <v>Capacity charge p/kVA/day</v>
      </c>
      <c r="I11" s="17" t="str">
        <f>'Annex 1 LV, HV and UMS charges'!I11</f>
        <v>Exceeded capacity charge
p/kVA/day</v>
      </c>
      <c r="J11" s="17" t="str">
        <f>'Annex 1 LV, HV and UMS charges'!J11</f>
        <v>Reactive power charge
p/kVArh</v>
      </c>
      <c r="K11" s="2"/>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row>
    <row r="12" spans="1:41" ht="27" customHeight="1" x14ac:dyDescent="0.2">
      <c r="A12" s="148" t="s">
        <v>760</v>
      </c>
      <c r="B12" s="129" t="s">
        <v>761</v>
      </c>
      <c r="C12" s="28" t="s">
        <v>730</v>
      </c>
      <c r="D12" s="108">
        <v>5.0060000000000002</v>
      </c>
      <c r="E12" s="109">
        <v>1.1890000000000001</v>
      </c>
      <c r="F12" s="110">
        <v>0.755</v>
      </c>
      <c r="G12" s="26">
        <v>3.79</v>
      </c>
      <c r="H12" s="107">
        <v>0</v>
      </c>
      <c r="I12" s="107">
        <v>0</v>
      </c>
      <c r="J12" s="106">
        <v>0</v>
      </c>
      <c r="K12" s="2"/>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row>
    <row r="13" spans="1:41" ht="27" customHeight="1" x14ac:dyDescent="0.2">
      <c r="A13" s="148" t="s">
        <v>762</v>
      </c>
      <c r="B13" s="129">
        <v>152</v>
      </c>
      <c r="C13" s="28">
        <v>2</v>
      </c>
      <c r="D13" s="108">
        <v>5.0060000000000002</v>
      </c>
      <c r="E13" s="109">
        <v>1.1890000000000001</v>
      </c>
      <c r="F13" s="110">
        <v>0.755</v>
      </c>
      <c r="G13" s="107">
        <v>0</v>
      </c>
      <c r="H13" s="107">
        <v>0</v>
      </c>
      <c r="I13" s="107">
        <v>0</v>
      </c>
      <c r="J13" s="106">
        <v>0</v>
      </c>
      <c r="K13" s="2"/>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row>
    <row r="14" spans="1:41" ht="27" customHeight="1" x14ac:dyDescent="0.2">
      <c r="A14" s="148" t="s">
        <v>763</v>
      </c>
      <c r="B14" s="129" t="s">
        <v>764</v>
      </c>
      <c r="C14" s="28" t="s">
        <v>733</v>
      </c>
      <c r="D14" s="108">
        <v>5.1429999999999998</v>
      </c>
      <c r="E14" s="109">
        <v>1.204</v>
      </c>
      <c r="F14" s="110">
        <v>0.75700000000000001</v>
      </c>
      <c r="G14" s="26">
        <v>3.98</v>
      </c>
      <c r="H14" s="107">
        <v>0</v>
      </c>
      <c r="I14" s="107">
        <v>0</v>
      </c>
      <c r="J14" s="106">
        <v>0</v>
      </c>
      <c r="K14" s="2"/>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row>
    <row r="15" spans="1:41" ht="27" customHeight="1" x14ac:dyDescent="0.2">
      <c r="A15" s="148" t="s">
        <v>765</v>
      </c>
      <c r="B15" s="129">
        <v>155</v>
      </c>
      <c r="C15" s="28">
        <v>4</v>
      </c>
      <c r="D15" s="108">
        <v>5.1429999999999998</v>
      </c>
      <c r="E15" s="109">
        <v>1.204</v>
      </c>
      <c r="F15" s="110">
        <v>0.75700000000000001</v>
      </c>
      <c r="G15" s="107">
        <v>0</v>
      </c>
      <c r="H15" s="107">
        <v>0</v>
      </c>
      <c r="I15" s="107">
        <v>0</v>
      </c>
      <c r="J15" s="106">
        <v>0</v>
      </c>
      <c r="K15" s="2"/>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row>
    <row r="16" spans="1:41" ht="27" customHeight="1" x14ac:dyDescent="0.2">
      <c r="A16" s="148" t="s">
        <v>766</v>
      </c>
      <c r="B16" s="129">
        <v>157</v>
      </c>
      <c r="C16" s="28">
        <v>0</v>
      </c>
      <c r="D16" s="108">
        <v>4.0170000000000003</v>
      </c>
      <c r="E16" s="109">
        <v>1.0669999999999999</v>
      </c>
      <c r="F16" s="110">
        <v>0.74299999999999999</v>
      </c>
      <c r="G16" s="26">
        <v>7.72</v>
      </c>
      <c r="H16" s="26">
        <v>1.1200000000000001</v>
      </c>
      <c r="I16" s="149">
        <v>2.48</v>
      </c>
      <c r="J16" s="142">
        <v>8.5000000000000006E-2</v>
      </c>
      <c r="K16" s="2"/>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row>
    <row r="17" spans="1:41" ht="27" customHeight="1" x14ac:dyDescent="0.2">
      <c r="A17" s="148" t="s">
        <v>767</v>
      </c>
      <c r="B17" s="129">
        <v>3</v>
      </c>
      <c r="C17" s="28">
        <v>0</v>
      </c>
      <c r="D17" s="108">
        <v>3.3109999999999999</v>
      </c>
      <c r="E17" s="109">
        <v>0.36099999999999999</v>
      </c>
      <c r="F17" s="110">
        <v>3.7999999999999999E-2</v>
      </c>
      <c r="G17" s="26">
        <v>7.72</v>
      </c>
      <c r="H17" s="26">
        <v>1.1200000000000001</v>
      </c>
      <c r="I17" s="149">
        <v>2.48</v>
      </c>
      <c r="J17" s="142">
        <v>8.5000000000000006E-2</v>
      </c>
      <c r="K17" s="2"/>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row>
    <row r="18" spans="1:41" ht="27" customHeight="1" x14ac:dyDescent="0.2">
      <c r="A18" s="148" t="s">
        <v>768</v>
      </c>
      <c r="B18" s="129" t="s">
        <v>769</v>
      </c>
      <c r="C18" s="28" t="s">
        <v>742</v>
      </c>
      <c r="D18" s="143">
        <v>8.92</v>
      </c>
      <c r="E18" s="144">
        <v>1.0289999999999999</v>
      </c>
      <c r="F18" s="145">
        <v>0.73899999999999999</v>
      </c>
      <c r="G18" s="107">
        <v>0</v>
      </c>
      <c r="H18" s="107">
        <v>0</v>
      </c>
      <c r="I18" s="107">
        <v>0</v>
      </c>
      <c r="J18" s="106">
        <v>0</v>
      </c>
      <c r="K18" s="2"/>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row>
    <row r="19" spans="1:41" ht="27" customHeight="1" x14ac:dyDescent="0.2">
      <c r="A19" s="148" t="s">
        <v>770</v>
      </c>
      <c r="B19" s="129">
        <v>172</v>
      </c>
      <c r="C19" s="28" t="s">
        <v>771</v>
      </c>
      <c r="D19" s="108">
        <v>-5.2370000000000001</v>
      </c>
      <c r="E19" s="109">
        <v>-0.58799999999999997</v>
      </c>
      <c r="F19" s="110">
        <v>-0.06</v>
      </c>
      <c r="G19" s="107">
        <v>0</v>
      </c>
      <c r="H19" s="107">
        <v>0</v>
      </c>
      <c r="I19" s="107">
        <v>0</v>
      </c>
      <c r="J19" s="106">
        <v>0</v>
      </c>
      <c r="K19" s="2"/>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row>
    <row r="20" spans="1:41" ht="27" customHeight="1" x14ac:dyDescent="0.2">
      <c r="A20" s="148" t="s">
        <v>772</v>
      </c>
      <c r="B20" s="129" t="s">
        <v>773</v>
      </c>
      <c r="C20" s="28">
        <v>0</v>
      </c>
      <c r="D20" s="108">
        <v>-5.2370000000000001</v>
      </c>
      <c r="E20" s="109">
        <v>-0.58799999999999997</v>
      </c>
      <c r="F20" s="110">
        <v>-0.06</v>
      </c>
      <c r="G20" s="107">
        <v>0</v>
      </c>
      <c r="H20" s="107">
        <v>0</v>
      </c>
      <c r="I20" s="107">
        <v>0</v>
      </c>
      <c r="J20" s="142">
        <v>0.121</v>
      </c>
      <c r="K20" s="2"/>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row>
    <row r="21" spans="1:41" ht="27" customHeight="1" x14ac:dyDescent="0.2">
      <c r="A21" s="18" t="s">
        <v>774</v>
      </c>
      <c r="B21" s="129" t="s">
        <v>775</v>
      </c>
      <c r="C21" s="28" t="s">
        <v>730</v>
      </c>
      <c r="D21" s="108">
        <v>3.327</v>
      </c>
      <c r="E21" s="109">
        <v>0.79</v>
      </c>
      <c r="F21" s="110">
        <v>0.502</v>
      </c>
      <c r="G21" s="26">
        <v>2.58</v>
      </c>
      <c r="H21" s="107">
        <v>0</v>
      </c>
      <c r="I21" s="107">
        <v>0</v>
      </c>
      <c r="J21" s="106">
        <v>0</v>
      </c>
      <c r="K21" s="2"/>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row>
    <row r="22" spans="1:41" ht="27" customHeight="1" x14ac:dyDescent="0.2">
      <c r="A22" s="18" t="s">
        <v>776</v>
      </c>
      <c r="B22" s="129">
        <v>160</v>
      </c>
      <c r="C22" s="28">
        <v>2</v>
      </c>
      <c r="D22" s="108">
        <v>3.327</v>
      </c>
      <c r="E22" s="109">
        <v>0.79</v>
      </c>
      <c r="F22" s="110">
        <v>0.502</v>
      </c>
      <c r="G22" s="107">
        <v>0</v>
      </c>
      <c r="H22" s="107">
        <v>0</v>
      </c>
      <c r="I22" s="107">
        <v>0</v>
      </c>
      <c r="J22" s="106">
        <v>0</v>
      </c>
      <c r="K22" s="2"/>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row>
    <row r="23" spans="1:41" ht="27" customHeight="1" x14ac:dyDescent="0.2">
      <c r="A23" s="18" t="s">
        <v>777</v>
      </c>
      <c r="B23" s="129" t="s">
        <v>778</v>
      </c>
      <c r="C23" s="28" t="s">
        <v>733</v>
      </c>
      <c r="D23" s="108">
        <v>3.4180000000000001</v>
      </c>
      <c r="E23" s="109">
        <v>0.8</v>
      </c>
      <c r="F23" s="110">
        <v>0.503</v>
      </c>
      <c r="G23" s="26">
        <v>2.71</v>
      </c>
      <c r="H23" s="107">
        <v>0</v>
      </c>
      <c r="I23" s="107">
        <v>0</v>
      </c>
      <c r="J23" s="106">
        <v>0</v>
      </c>
      <c r="K23" s="2"/>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row>
    <row r="24" spans="1:41" ht="27" customHeight="1" x14ac:dyDescent="0.2">
      <c r="A24" s="18" t="s">
        <v>779</v>
      </c>
      <c r="B24" s="129">
        <v>163</v>
      </c>
      <c r="C24" s="28">
        <v>4</v>
      </c>
      <c r="D24" s="108">
        <v>3.4180000000000001</v>
      </c>
      <c r="E24" s="109">
        <v>0.8</v>
      </c>
      <c r="F24" s="110">
        <v>0.503</v>
      </c>
      <c r="G24" s="107">
        <v>0</v>
      </c>
      <c r="H24" s="107">
        <v>0</v>
      </c>
      <c r="I24" s="107">
        <v>0</v>
      </c>
      <c r="J24" s="106">
        <v>0</v>
      </c>
      <c r="K24" s="2"/>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1:41" ht="27" customHeight="1" x14ac:dyDescent="0.2">
      <c r="A25" s="18" t="s">
        <v>780</v>
      </c>
      <c r="B25" s="129">
        <v>165</v>
      </c>
      <c r="C25" s="28">
        <v>0</v>
      </c>
      <c r="D25" s="108">
        <v>2.67</v>
      </c>
      <c r="E25" s="109">
        <v>0.70899999999999996</v>
      </c>
      <c r="F25" s="110">
        <v>0.49399999999999999</v>
      </c>
      <c r="G25" s="26">
        <v>5.19</v>
      </c>
      <c r="H25" s="26">
        <v>0.75</v>
      </c>
      <c r="I25" s="149">
        <v>1.65</v>
      </c>
      <c r="J25" s="142">
        <v>5.6000000000000001E-2</v>
      </c>
      <c r="K25" s="2"/>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row>
    <row r="26" spans="1:41" ht="27" customHeight="1" x14ac:dyDescent="0.2">
      <c r="A26" s="18" t="s">
        <v>781</v>
      </c>
      <c r="B26" s="129">
        <v>166</v>
      </c>
      <c r="C26" s="28">
        <v>0</v>
      </c>
      <c r="D26" s="108">
        <v>3.2120000000000002</v>
      </c>
      <c r="E26" s="109">
        <v>1.034</v>
      </c>
      <c r="F26" s="110">
        <v>0.82</v>
      </c>
      <c r="G26" s="26">
        <v>8.65</v>
      </c>
      <c r="H26" s="26">
        <v>1.81</v>
      </c>
      <c r="I26" s="149">
        <v>2.9</v>
      </c>
      <c r="J26" s="142">
        <v>0.05</v>
      </c>
      <c r="K26" s="2"/>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row>
    <row r="27" spans="1:41" ht="27" customHeight="1" x14ac:dyDescent="0.2">
      <c r="A27" s="18" t="s">
        <v>782</v>
      </c>
      <c r="B27" s="129">
        <v>167</v>
      </c>
      <c r="C27" s="28">
        <v>0</v>
      </c>
      <c r="D27" s="108">
        <v>3.2629999999999999</v>
      </c>
      <c r="E27" s="109">
        <v>1.18</v>
      </c>
      <c r="F27" s="110">
        <v>1</v>
      </c>
      <c r="G27" s="26">
        <v>125.13</v>
      </c>
      <c r="H27" s="26">
        <v>2.21</v>
      </c>
      <c r="I27" s="149">
        <v>3.86</v>
      </c>
      <c r="J27" s="142">
        <v>4.1000000000000002E-2</v>
      </c>
      <c r="K27" s="2"/>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row>
    <row r="28" spans="1:41" ht="27" customHeight="1" x14ac:dyDescent="0.2">
      <c r="A28" s="18" t="s">
        <v>783</v>
      </c>
      <c r="B28" s="129">
        <v>4</v>
      </c>
      <c r="C28" s="28">
        <v>0</v>
      </c>
      <c r="D28" s="108">
        <v>2.2010000000000001</v>
      </c>
      <c r="E28" s="109">
        <v>0.24</v>
      </c>
      <c r="F28" s="110">
        <v>2.5000000000000001E-2</v>
      </c>
      <c r="G28" s="26">
        <v>5.19</v>
      </c>
      <c r="H28" s="26">
        <v>0.75</v>
      </c>
      <c r="I28" s="149">
        <v>1.65</v>
      </c>
      <c r="J28" s="142">
        <v>5.6000000000000001E-2</v>
      </c>
      <c r="K28" s="2"/>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row>
    <row r="29" spans="1:41" ht="27" customHeight="1" x14ac:dyDescent="0.2">
      <c r="A29" s="18" t="s">
        <v>784</v>
      </c>
      <c r="B29" s="129">
        <v>7</v>
      </c>
      <c r="C29" s="28">
        <v>0</v>
      </c>
      <c r="D29" s="108">
        <v>2.419</v>
      </c>
      <c r="E29" s="109">
        <v>0.24</v>
      </c>
      <c r="F29" s="110">
        <v>2.7E-2</v>
      </c>
      <c r="G29" s="26">
        <v>8.65</v>
      </c>
      <c r="H29" s="26">
        <v>1.81</v>
      </c>
      <c r="I29" s="149">
        <v>2.9</v>
      </c>
      <c r="J29" s="142">
        <v>0.05</v>
      </c>
      <c r="K29" s="2"/>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row>
    <row r="30" spans="1:41" ht="27" customHeight="1" x14ac:dyDescent="0.2">
      <c r="A30" s="18" t="s">
        <v>785</v>
      </c>
      <c r="B30" s="129">
        <v>13</v>
      </c>
      <c r="C30" s="28">
        <v>0</v>
      </c>
      <c r="D30" s="108">
        <v>2.2879999999999998</v>
      </c>
      <c r="E30" s="109">
        <v>0.20499999999999999</v>
      </c>
      <c r="F30" s="110">
        <v>2.5000000000000001E-2</v>
      </c>
      <c r="G30" s="26">
        <v>125.13</v>
      </c>
      <c r="H30" s="26">
        <v>2.21</v>
      </c>
      <c r="I30" s="149">
        <v>3.86</v>
      </c>
      <c r="J30" s="142">
        <v>4.1000000000000002E-2</v>
      </c>
      <c r="K30" s="2"/>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row>
    <row r="31" spans="1:41" ht="27" customHeight="1" x14ac:dyDescent="0.2">
      <c r="A31" s="18" t="s">
        <v>786</v>
      </c>
      <c r="B31" s="129" t="s">
        <v>787</v>
      </c>
      <c r="C31" s="28" t="s">
        <v>742</v>
      </c>
      <c r="D31" s="143">
        <v>5.9279999999999999</v>
      </c>
      <c r="E31" s="144">
        <v>0.68400000000000005</v>
      </c>
      <c r="F31" s="145">
        <v>0.49099999999999999</v>
      </c>
      <c r="G31" s="107">
        <v>0</v>
      </c>
      <c r="H31" s="107">
        <v>0</v>
      </c>
      <c r="I31" s="107">
        <v>0</v>
      </c>
      <c r="J31" s="106">
        <v>0</v>
      </c>
      <c r="K31" s="2"/>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row>
    <row r="32" spans="1:41" ht="27" customHeight="1" x14ac:dyDescent="0.2">
      <c r="A32" s="18" t="s">
        <v>788</v>
      </c>
      <c r="B32" s="129">
        <v>175</v>
      </c>
      <c r="C32" s="28" t="s">
        <v>771</v>
      </c>
      <c r="D32" s="108">
        <v>-5.2370000000000001</v>
      </c>
      <c r="E32" s="109">
        <v>-0.58799999999999997</v>
      </c>
      <c r="F32" s="110">
        <v>-0.06</v>
      </c>
      <c r="G32" s="107">
        <v>0</v>
      </c>
      <c r="H32" s="107">
        <v>0</v>
      </c>
      <c r="I32" s="107">
        <v>0</v>
      </c>
      <c r="J32" s="106">
        <v>0</v>
      </c>
      <c r="K32" s="2"/>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row>
    <row r="33" spans="1:41" ht="27" customHeight="1" x14ac:dyDescent="0.2">
      <c r="A33" s="18" t="s">
        <v>789</v>
      </c>
      <c r="B33" s="129">
        <v>176</v>
      </c>
      <c r="C33" s="28">
        <v>8</v>
      </c>
      <c r="D33" s="108">
        <v>-4.7370000000000001</v>
      </c>
      <c r="E33" s="109">
        <v>-0.52500000000000002</v>
      </c>
      <c r="F33" s="110">
        <v>-5.3999999999999999E-2</v>
      </c>
      <c r="G33" s="107">
        <v>0</v>
      </c>
      <c r="H33" s="107">
        <v>0</v>
      </c>
      <c r="I33" s="107">
        <v>0</v>
      </c>
      <c r="J33" s="106">
        <v>0</v>
      </c>
      <c r="K33" s="2"/>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row>
    <row r="34" spans="1:41" ht="27" customHeight="1" x14ac:dyDescent="0.2">
      <c r="A34" s="18" t="s">
        <v>790</v>
      </c>
      <c r="B34" s="129" t="s">
        <v>791</v>
      </c>
      <c r="C34" s="28">
        <v>0</v>
      </c>
      <c r="D34" s="108">
        <v>-5.2370000000000001</v>
      </c>
      <c r="E34" s="109">
        <v>-0.58799999999999997</v>
      </c>
      <c r="F34" s="110">
        <v>-0.06</v>
      </c>
      <c r="G34" s="107">
        <v>0</v>
      </c>
      <c r="H34" s="107">
        <v>0</v>
      </c>
      <c r="I34" s="107">
        <v>0</v>
      </c>
      <c r="J34" s="142">
        <v>0.121</v>
      </c>
      <c r="K34" s="2"/>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row>
    <row r="35" spans="1:41" ht="27" customHeight="1" x14ac:dyDescent="0.2">
      <c r="A35" s="18" t="s">
        <v>792</v>
      </c>
      <c r="B35" s="129" t="s">
        <v>793</v>
      </c>
      <c r="C35" s="28">
        <v>0</v>
      </c>
      <c r="D35" s="108">
        <v>-4.7370000000000001</v>
      </c>
      <c r="E35" s="109">
        <v>-0.52500000000000002</v>
      </c>
      <c r="F35" s="110">
        <v>-5.3999999999999999E-2</v>
      </c>
      <c r="G35" s="107">
        <v>0</v>
      </c>
      <c r="H35" s="107">
        <v>0</v>
      </c>
      <c r="I35" s="107">
        <v>0</v>
      </c>
      <c r="J35" s="142">
        <v>0.11700000000000001</v>
      </c>
      <c r="K35" s="2"/>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row>
    <row r="36" spans="1:41" ht="27" customHeight="1" x14ac:dyDescent="0.2">
      <c r="A36" s="18" t="s">
        <v>794</v>
      </c>
      <c r="B36" s="129" t="s">
        <v>795</v>
      </c>
      <c r="C36" s="28">
        <v>0</v>
      </c>
      <c r="D36" s="108">
        <v>-3.12</v>
      </c>
      <c r="E36" s="109">
        <v>-0.30599999999999999</v>
      </c>
      <c r="F36" s="110">
        <v>-3.5000000000000003E-2</v>
      </c>
      <c r="G36" s="107">
        <v>0</v>
      </c>
      <c r="H36" s="107">
        <v>0</v>
      </c>
      <c r="I36" s="107">
        <v>0</v>
      </c>
      <c r="J36" s="142">
        <v>8.7999999999999995E-2</v>
      </c>
      <c r="K36" s="2"/>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row>
    <row r="37" spans="1:41" ht="27" customHeight="1" x14ac:dyDescent="0.2">
      <c r="A37" s="148" t="s">
        <v>796</v>
      </c>
      <c r="B37" s="129" t="s">
        <v>797</v>
      </c>
      <c r="C37" s="28" t="s">
        <v>730</v>
      </c>
      <c r="D37" s="108">
        <v>2.3239999999999998</v>
      </c>
      <c r="E37" s="109">
        <v>0.55200000000000005</v>
      </c>
      <c r="F37" s="110">
        <v>0.35</v>
      </c>
      <c r="G37" s="26">
        <v>1.86</v>
      </c>
      <c r="H37" s="107">
        <v>0</v>
      </c>
      <c r="I37" s="107">
        <v>0</v>
      </c>
      <c r="J37" s="106">
        <v>0</v>
      </c>
      <c r="K37" s="2"/>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row>
    <row r="38" spans="1:41" ht="27" customHeight="1" x14ac:dyDescent="0.2">
      <c r="A38" s="148" t="s">
        <v>798</v>
      </c>
      <c r="B38" s="129">
        <v>52</v>
      </c>
      <c r="C38" s="28">
        <v>2</v>
      </c>
      <c r="D38" s="108">
        <v>2.3239999999999998</v>
      </c>
      <c r="E38" s="109">
        <v>0.55200000000000005</v>
      </c>
      <c r="F38" s="110">
        <v>0.35</v>
      </c>
      <c r="G38" s="107">
        <v>0</v>
      </c>
      <c r="H38" s="107">
        <v>0</v>
      </c>
      <c r="I38" s="107">
        <v>0</v>
      </c>
      <c r="J38" s="106">
        <v>0</v>
      </c>
      <c r="K38" s="2"/>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row>
    <row r="39" spans="1:41" ht="27" customHeight="1" x14ac:dyDescent="0.2">
      <c r="A39" s="148" t="s">
        <v>799</v>
      </c>
      <c r="B39" s="129" t="s">
        <v>800</v>
      </c>
      <c r="C39" s="28" t="s">
        <v>733</v>
      </c>
      <c r="D39" s="108">
        <v>2.3879999999999999</v>
      </c>
      <c r="E39" s="109">
        <v>0.55900000000000005</v>
      </c>
      <c r="F39" s="110">
        <v>0.35099999999999998</v>
      </c>
      <c r="G39" s="26">
        <v>1.95</v>
      </c>
      <c r="H39" s="107">
        <v>0</v>
      </c>
      <c r="I39" s="107">
        <v>0</v>
      </c>
      <c r="J39" s="106">
        <v>0</v>
      </c>
      <c r="K39" s="2"/>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row>
    <row r="40" spans="1:41" ht="27" customHeight="1" x14ac:dyDescent="0.2">
      <c r="A40" s="148" t="s">
        <v>801</v>
      </c>
      <c r="B40" s="129">
        <v>55</v>
      </c>
      <c r="C40" s="28">
        <v>4</v>
      </c>
      <c r="D40" s="108">
        <v>2.3879999999999999</v>
      </c>
      <c r="E40" s="109">
        <v>0.55900000000000005</v>
      </c>
      <c r="F40" s="110">
        <v>0.35099999999999998</v>
      </c>
      <c r="G40" s="107">
        <v>0</v>
      </c>
      <c r="H40" s="107">
        <v>0</v>
      </c>
      <c r="I40" s="107">
        <v>0</v>
      </c>
      <c r="J40" s="106">
        <v>0</v>
      </c>
      <c r="K40" s="2"/>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1:41" ht="27" customHeight="1" x14ac:dyDescent="0.2">
      <c r="A41" s="148" t="s">
        <v>802</v>
      </c>
      <c r="B41" s="129">
        <v>57</v>
      </c>
      <c r="C41" s="28">
        <v>0</v>
      </c>
      <c r="D41" s="108">
        <v>1.865</v>
      </c>
      <c r="E41" s="109">
        <v>0.495</v>
      </c>
      <c r="F41" s="110">
        <v>0.34499999999999997</v>
      </c>
      <c r="G41" s="26">
        <v>3.68</v>
      </c>
      <c r="H41" s="26">
        <v>0.52</v>
      </c>
      <c r="I41" s="149">
        <v>1.1499999999999999</v>
      </c>
      <c r="J41" s="142">
        <v>3.9E-2</v>
      </c>
      <c r="K41" s="2"/>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row>
    <row r="42" spans="1:41" ht="27" customHeight="1" x14ac:dyDescent="0.2">
      <c r="A42" s="148" t="s">
        <v>803</v>
      </c>
      <c r="B42" s="129">
        <v>58</v>
      </c>
      <c r="C42" s="28">
        <v>0</v>
      </c>
      <c r="D42" s="108">
        <v>2.2149999999999999</v>
      </c>
      <c r="E42" s="109">
        <v>0.71299999999999997</v>
      </c>
      <c r="F42" s="110">
        <v>0.56499999999999995</v>
      </c>
      <c r="G42" s="26">
        <v>6.02</v>
      </c>
      <c r="H42" s="26">
        <v>1.25</v>
      </c>
      <c r="I42" s="149">
        <v>2</v>
      </c>
      <c r="J42" s="142">
        <v>3.5000000000000003E-2</v>
      </c>
      <c r="K42" s="2"/>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row>
    <row r="43" spans="1:41" ht="27" customHeight="1" x14ac:dyDescent="0.2">
      <c r="A43" s="148" t="s">
        <v>804</v>
      </c>
      <c r="B43" s="129">
        <v>59</v>
      </c>
      <c r="C43" s="28">
        <v>0</v>
      </c>
      <c r="D43" s="108">
        <v>2.2280000000000002</v>
      </c>
      <c r="E43" s="109">
        <v>0.80500000000000005</v>
      </c>
      <c r="F43" s="110">
        <v>0.68200000000000005</v>
      </c>
      <c r="G43" s="26">
        <v>85.48</v>
      </c>
      <c r="H43" s="26">
        <v>1.51</v>
      </c>
      <c r="I43" s="149">
        <v>2.64</v>
      </c>
      <c r="J43" s="142">
        <v>2.8000000000000001E-2</v>
      </c>
      <c r="K43" s="2"/>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row>
    <row r="44" spans="1:41" ht="27" customHeight="1" x14ac:dyDescent="0.2">
      <c r="A44" s="148" t="s">
        <v>805</v>
      </c>
      <c r="B44" s="129">
        <v>14</v>
      </c>
      <c r="C44" s="28">
        <v>0</v>
      </c>
      <c r="D44" s="108">
        <v>1.5369999999999999</v>
      </c>
      <c r="E44" s="109">
        <v>0.16800000000000001</v>
      </c>
      <c r="F44" s="110">
        <v>1.7000000000000001E-2</v>
      </c>
      <c r="G44" s="26">
        <v>3.68</v>
      </c>
      <c r="H44" s="26">
        <v>0.52</v>
      </c>
      <c r="I44" s="149">
        <v>1.1499999999999999</v>
      </c>
      <c r="J44" s="142">
        <v>3.9E-2</v>
      </c>
      <c r="K44" s="2"/>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row>
    <row r="45" spans="1:41" ht="27" customHeight="1" x14ac:dyDescent="0.2">
      <c r="A45" s="148" t="s">
        <v>806</v>
      </c>
      <c r="B45" s="129">
        <v>15</v>
      </c>
      <c r="C45" s="28">
        <v>0</v>
      </c>
      <c r="D45" s="108">
        <v>1.6679999999999999</v>
      </c>
      <c r="E45" s="109">
        <v>0.16600000000000001</v>
      </c>
      <c r="F45" s="110">
        <v>1.9E-2</v>
      </c>
      <c r="G45" s="26">
        <v>6.02</v>
      </c>
      <c r="H45" s="26">
        <v>1.25</v>
      </c>
      <c r="I45" s="149">
        <v>2</v>
      </c>
      <c r="J45" s="142">
        <v>3.5000000000000003E-2</v>
      </c>
      <c r="K45" s="2"/>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row>
    <row r="46" spans="1:41" ht="27" customHeight="1" x14ac:dyDescent="0.2">
      <c r="A46" s="148" t="s">
        <v>807</v>
      </c>
      <c r="B46" s="129">
        <v>17</v>
      </c>
      <c r="C46" s="28">
        <v>0</v>
      </c>
      <c r="D46" s="108">
        <v>1.5620000000000001</v>
      </c>
      <c r="E46" s="109">
        <v>0.14000000000000001</v>
      </c>
      <c r="F46" s="110">
        <v>1.7000000000000001E-2</v>
      </c>
      <c r="G46" s="26">
        <v>85.48</v>
      </c>
      <c r="H46" s="26">
        <v>1.51</v>
      </c>
      <c r="I46" s="149">
        <v>2.64</v>
      </c>
      <c r="J46" s="142">
        <v>2.8000000000000001E-2</v>
      </c>
      <c r="K46" s="2"/>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row>
    <row r="47" spans="1:41" ht="27" customHeight="1" x14ac:dyDescent="0.2">
      <c r="A47" s="148" t="s">
        <v>808</v>
      </c>
      <c r="B47" s="129" t="s">
        <v>809</v>
      </c>
      <c r="C47" s="28" t="s">
        <v>742</v>
      </c>
      <c r="D47" s="143">
        <v>4.141</v>
      </c>
      <c r="E47" s="144">
        <v>0.47799999999999998</v>
      </c>
      <c r="F47" s="145">
        <v>0.34300000000000003</v>
      </c>
      <c r="G47" s="107">
        <v>0</v>
      </c>
      <c r="H47" s="107">
        <v>0</v>
      </c>
      <c r="I47" s="107">
        <v>0</v>
      </c>
      <c r="J47" s="106">
        <v>0</v>
      </c>
      <c r="K47" s="2"/>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row>
    <row r="48" spans="1:41" ht="27" customHeight="1" x14ac:dyDescent="0.2">
      <c r="A48" s="148" t="s">
        <v>810</v>
      </c>
      <c r="B48" s="129">
        <v>62</v>
      </c>
      <c r="C48" s="28">
        <v>8</v>
      </c>
      <c r="D48" s="108">
        <v>-2.4129999999999998</v>
      </c>
      <c r="E48" s="109">
        <v>-0.27100000000000002</v>
      </c>
      <c r="F48" s="110">
        <v>-2.8000000000000001E-2</v>
      </c>
      <c r="G48" s="107">
        <v>0</v>
      </c>
      <c r="H48" s="107">
        <v>0</v>
      </c>
      <c r="I48" s="107">
        <v>0</v>
      </c>
      <c r="J48" s="106">
        <v>0</v>
      </c>
      <c r="K48" s="2"/>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row>
    <row r="49" spans="1:41" ht="27" customHeight="1" x14ac:dyDescent="0.2">
      <c r="A49" s="148" t="s">
        <v>811</v>
      </c>
      <c r="B49" s="129">
        <v>63</v>
      </c>
      <c r="C49" s="28">
        <v>8</v>
      </c>
      <c r="D49" s="108">
        <v>-2.657</v>
      </c>
      <c r="E49" s="109">
        <v>-0.29399999999999998</v>
      </c>
      <c r="F49" s="110">
        <v>-0.03</v>
      </c>
      <c r="G49" s="107">
        <v>0</v>
      </c>
      <c r="H49" s="107">
        <v>0</v>
      </c>
      <c r="I49" s="107">
        <v>0</v>
      </c>
      <c r="J49" s="106">
        <v>0</v>
      </c>
      <c r="K49" s="2"/>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row>
    <row r="50" spans="1:41" ht="27" customHeight="1" x14ac:dyDescent="0.2">
      <c r="A50" s="148" t="s">
        <v>812</v>
      </c>
      <c r="B50" s="129" t="s">
        <v>813</v>
      </c>
      <c r="C50" s="28">
        <v>0</v>
      </c>
      <c r="D50" s="108">
        <v>-2.4129999999999998</v>
      </c>
      <c r="E50" s="109">
        <v>-0.27100000000000002</v>
      </c>
      <c r="F50" s="110">
        <v>-2.8000000000000001E-2</v>
      </c>
      <c r="G50" s="107">
        <v>0</v>
      </c>
      <c r="H50" s="107">
        <v>0</v>
      </c>
      <c r="I50" s="107">
        <v>0</v>
      </c>
      <c r="J50" s="142">
        <v>5.6000000000000001E-2</v>
      </c>
      <c r="K50" s="2"/>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row>
    <row r="51" spans="1:41" ht="39.75" customHeight="1" x14ac:dyDescent="0.2">
      <c r="A51" s="148" t="s">
        <v>814</v>
      </c>
      <c r="B51" s="129" t="s">
        <v>815</v>
      </c>
      <c r="C51" s="28">
        <v>0</v>
      </c>
      <c r="D51" s="108">
        <v>-2.657</v>
      </c>
      <c r="E51" s="109">
        <v>-0.29399999999999998</v>
      </c>
      <c r="F51" s="110">
        <v>-0.03</v>
      </c>
      <c r="G51" s="107">
        <v>0</v>
      </c>
      <c r="H51" s="107">
        <v>0</v>
      </c>
      <c r="I51" s="107">
        <v>0</v>
      </c>
      <c r="J51" s="142">
        <v>6.5000000000000002E-2</v>
      </c>
      <c r="K51" s="2"/>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row>
    <row r="52" spans="1:41" ht="27" customHeight="1" x14ac:dyDescent="0.2">
      <c r="A52" s="148" t="s">
        <v>816</v>
      </c>
      <c r="B52" s="129" t="s">
        <v>817</v>
      </c>
      <c r="C52" s="28">
        <v>0</v>
      </c>
      <c r="D52" s="108">
        <v>-3.12</v>
      </c>
      <c r="E52" s="109">
        <v>-0.30599999999999999</v>
      </c>
      <c r="F52" s="110">
        <v>-3.5000000000000003E-2</v>
      </c>
      <c r="G52" s="26">
        <v>95.28</v>
      </c>
      <c r="H52" s="107">
        <v>0</v>
      </c>
      <c r="I52" s="107">
        <v>0</v>
      </c>
      <c r="J52" s="142">
        <v>8.7999999999999995E-2</v>
      </c>
      <c r="K52" s="2"/>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row>
    <row r="53" spans="1:41" ht="27" customHeight="1" x14ac:dyDescent="0.2">
      <c r="A53" s="148" t="s">
        <v>818</v>
      </c>
      <c r="B53" s="129" t="s">
        <v>819</v>
      </c>
      <c r="C53" s="28" t="s">
        <v>730</v>
      </c>
      <c r="D53" s="108">
        <v>1.6160000000000001</v>
      </c>
      <c r="E53" s="109">
        <v>0.38400000000000001</v>
      </c>
      <c r="F53" s="110">
        <v>0.24399999999999999</v>
      </c>
      <c r="G53" s="26">
        <v>1.35</v>
      </c>
      <c r="H53" s="107">
        <v>0</v>
      </c>
      <c r="I53" s="107">
        <v>0</v>
      </c>
      <c r="J53" s="106">
        <v>0</v>
      </c>
      <c r="K53" s="2"/>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row>
    <row r="54" spans="1:41" ht="27" customHeight="1" x14ac:dyDescent="0.2">
      <c r="A54" s="148" t="s">
        <v>820</v>
      </c>
      <c r="B54" s="129">
        <v>72</v>
      </c>
      <c r="C54" s="28">
        <v>2</v>
      </c>
      <c r="D54" s="108">
        <v>1.6160000000000001</v>
      </c>
      <c r="E54" s="109">
        <v>0.38400000000000001</v>
      </c>
      <c r="F54" s="110">
        <v>0.24399999999999999</v>
      </c>
      <c r="G54" s="107">
        <v>0</v>
      </c>
      <c r="H54" s="107">
        <v>0</v>
      </c>
      <c r="I54" s="107">
        <v>0</v>
      </c>
      <c r="J54" s="106">
        <v>0</v>
      </c>
      <c r="K54" s="2"/>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row>
    <row r="55" spans="1:41" ht="27" customHeight="1" x14ac:dyDescent="0.2">
      <c r="A55" s="148" t="s">
        <v>821</v>
      </c>
      <c r="B55" s="129" t="s">
        <v>822</v>
      </c>
      <c r="C55" s="28" t="s">
        <v>733</v>
      </c>
      <c r="D55" s="108">
        <v>1.66</v>
      </c>
      <c r="E55" s="109">
        <v>0.38900000000000001</v>
      </c>
      <c r="F55" s="110">
        <v>0.24399999999999999</v>
      </c>
      <c r="G55" s="26">
        <v>1.41</v>
      </c>
      <c r="H55" s="107">
        <v>0</v>
      </c>
      <c r="I55" s="107">
        <v>0</v>
      </c>
      <c r="J55" s="106">
        <v>0</v>
      </c>
      <c r="K55" s="2"/>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row>
    <row r="56" spans="1:41" ht="27" customHeight="1" x14ac:dyDescent="0.2">
      <c r="A56" s="148" t="s">
        <v>823</v>
      </c>
      <c r="B56" s="129">
        <v>75</v>
      </c>
      <c r="C56" s="28">
        <v>4</v>
      </c>
      <c r="D56" s="108">
        <v>1.66</v>
      </c>
      <c r="E56" s="109">
        <v>0.38900000000000001</v>
      </c>
      <c r="F56" s="110">
        <v>0.24399999999999999</v>
      </c>
      <c r="G56" s="107">
        <v>0</v>
      </c>
      <c r="H56" s="107">
        <v>0</v>
      </c>
      <c r="I56" s="107">
        <v>0</v>
      </c>
      <c r="J56" s="106">
        <v>0</v>
      </c>
      <c r="K56" s="2"/>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row>
    <row r="57" spans="1:41" ht="27" customHeight="1" x14ac:dyDescent="0.2">
      <c r="A57" s="148" t="s">
        <v>824</v>
      </c>
      <c r="B57" s="129">
        <v>77</v>
      </c>
      <c r="C57" s="28">
        <v>0</v>
      </c>
      <c r="D57" s="108">
        <v>1.296</v>
      </c>
      <c r="E57" s="109">
        <v>0.34399999999999997</v>
      </c>
      <c r="F57" s="110">
        <v>0.24</v>
      </c>
      <c r="G57" s="26">
        <v>2.62</v>
      </c>
      <c r="H57" s="26">
        <v>0.36</v>
      </c>
      <c r="I57" s="149">
        <v>0.8</v>
      </c>
      <c r="J57" s="142">
        <v>2.7E-2</v>
      </c>
      <c r="K57" s="2"/>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row>
    <row r="58" spans="1:41" ht="27" customHeight="1" x14ac:dyDescent="0.2">
      <c r="A58" s="148" t="s">
        <v>825</v>
      </c>
      <c r="B58" s="129">
        <v>78</v>
      </c>
      <c r="C58" s="28">
        <v>0</v>
      </c>
      <c r="D58" s="108">
        <v>1.54</v>
      </c>
      <c r="E58" s="109">
        <v>0.495</v>
      </c>
      <c r="F58" s="110">
        <v>0.39300000000000002</v>
      </c>
      <c r="G58" s="26">
        <v>4.24</v>
      </c>
      <c r="H58" s="26">
        <v>0.87</v>
      </c>
      <c r="I58" s="149">
        <v>1.39</v>
      </c>
      <c r="J58" s="142">
        <v>2.4E-2</v>
      </c>
      <c r="K58" s="2"/>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row>
    <row r="59" spans="1:41" ht="27" customHeight="1" x14ac:dyDescent="0.2">
      <c r="A59" s="148" t="s">
        <v>826</v>
      </c>
      <c r="B59" s="129">
        <v>79</v>
      </c>
      <c r="C59" s="28">
        <v>0</v>
      </c>
      <c r="D59" s="108">
        <v>1.5489999999999999</v>
      </c>
      <c r="E59" s="109">
        <v>0.56000000000000005</v>
      </c>
      <c r="F59" s="110">
        <v>0.47399999999999998</v>
      </c>
      <c r="G59" s="26">
        <v>59.48</v>
      </c>
      <c r="H59" s="26">
        <v>1.05</v>
      </c>
      <c r="I59" s="149">
        <v>1.83</v>
      </c>
      <c r="J59" s="142">
        <v>0.02</v>
      </c>
      <c r="K59" s="2"/>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row>
    <row r="60" spans="1:41" ht="27" customHeight="1" x14ac:dyDescent="0.2">
      <c r="A60" s="148" t="s">
        <v>827</v>
      </c>
      <c r="B60" s="129">
        <v>18</v>
      </c>
      <c r="C60" s="28">
        <v>0</v>
      </c>
      <c r="D60" s="108">
        <v>1.069</v>
      </c>
      <c r="E60" s="109">
        <v>0.11700000000000001</v>
      </c>
      <c r="F60" s="110">
        <v>1.2E-2</v>
      </c>
      <c r="G60" s="26">
        <v>2.62</v>
      </c>
      <c r="H60" s="26">
        <v>0.36</v>
      </c>
      <c r="I60" s="149">
        <v>0.8</v>
      </c>
      <c r="J60" s="142">
        <v>2.7E-2</v>
      </c>
      <c r="K60" s="2"/>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row>
    <row r="61" spans="1:41" ht="27" customHeight="1" x14ac:dyDescent="0.2">
      <c r="A61" s="148" t="s">
        <v>828</v>
      </c>
      <c r="B61" s="129">
        <v>19</v>
      </c>
      <c r="C61" s="28">
        <v>0</v>
      </c>
      <c r="D61" s="108">
        <v>1.1599999999999999</v>
      </c>
      <c r="E61" s="109">
        <v>0.115</v>
      </c>
      <c r="F61" s="110">
        <v>1.2999999999999999E-2</v>
      </c>
      <c r="G61" s="26">
        <v>4.24</v>
      </c>
      <c r="H61" s="26">
        <v>0.87</v>
      </c>
      <c r="I61" s="149">
        <v>1.39</v>
      </c>
      <c r="J61" s="142">
        <v>2.4E-2</v>
      </c>
      <c r="K61" s="2"/>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row>
    <row r="62" spans="1:41" ht="27" customHeight="1" x14ac:dyDescent="0.2">
      <c r="A62" s="148" t="s">
        <v>829</v>
      </c>
      <c r="B62" s="129">
        <v>20</v>
      </c>
      <c r="C62" s="28">
        <v>0</v>
      </c>
      <c r="D62" s="108">
        <v>1.0860000000000001</v>
      </c>
      <c r="E62" s="109">
        <v>9.7000000000000003E-2</v>
      </c>
      <c r="F62" s="110">
        <v>1.2E-2</v>
      </c>
      <c r="G62" s="26">
        <v>59.48</v>
      </c>
      <c r="H62" s="26">
        <v>1.05</v>
      </c>
      <c r="I62" s="149">
        <v>1.83</v>
      </c>
      <c r="J62" s="142">
        <v>0.02</v>
      </c>
      <c r="K62" s="2"/>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row>
    <row r="63" spans="1:41" ht="27" customHeight="1" x14ac:dyDescent="0.2">
      <c r="A63" s="148" t="s">
        <v>830</v>
      </c>
      <c r="B63" s="129" t="s">
        <v>831</v>
      </c>
      <c r="C63" s="28" t="s">
        <v>742</v>
      </c>
      <c r="D63" s="143">
        <v>2.879</v>
      </c>
      <c r="E63" s="144">
        <v>0.33200000000000002</v>
      </c>
      <c r="F63" s="145">
        <v>0.23899999999999999</v>
      </c>
      <c r="G63" s="107">
        <v>0</v>
      </c>
      <c r="H63" s="107">
        <v>0</v>
      </c>
      <c r="I63" s="107">
        <v>0</v>
      </c>
      <c r="J63" s="106">
        <v>0</v>
      </c>
      <c r="K63" s="2"/>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row>
    <row r="64" spans="1:41" ht="27" customHeight="1" x14ac:dyDescent="0.2">
      <c r="A64" s="148" t="s">
        <v>832</v>
      </c>
      <c r="B64" s="129">
        <v>82</v>
      </c>
      <c r="C64" s="28">
        <v>8</v>
      </c>
      <c r="D64" s="108">
        <v>-1.6779999999999999</v>
      </c>
      <c r="E64" s="109">
        <v>-0.188</v>
      </c>
      <c r="F64" s="110">
        <v>-1.9E-2</v>
      </c>
      <c r="G64" s="107">
        <v>0</v>
      </c>
      <c r="H64" s="107">
        <v>0</v>
      </c>
      <c r="I64" s="107">
        <v>0</v>
      </c>
      <c r="J64" s="106">
        <v>0</v>
      </c>
      <c r="K64" s="2"/>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row>
    <row r="65" spans="1:41" ht="27" customHeight="1" x14ac:dyDescent="0.2">
      <c r="A65" s="148" t="s">
        <v>833</v>
      </c>
      <c r="B65" s="129">
        <v>83</v>
      </c>
      <c r="C65" s="28">
        <v>8</v>
      </c>
      <c r="D65" s="108">
        <v>-1.847</v>
      </c>
      <c r="E65" s="109">
        <v>-0.20499999999999999</v>
      </c>
      <c r="F65" s="110">
        <v>-2.1000000000000001E-2</v>
      </c>
      <c r="G65" s="107">
        <v>0</v>
      </c>
      <c r="H65" s="107">
        <v>0</v>
      </c>
      <c r="I65" s="107">
        <v>0</v>
      </c>
      <c r="J65" s="106">
        <v>0</v>
      </c>
      <c r="K65" s="2"/>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row>
    <row r="66" spans="1:41" ht="27" customHeight="1" x14ac:dyDescent="0.2">
      <c r="A66" s="148" t="s">
        <v>834</v>
      </c>
      <c r="B66" s="129" t="s">
        <v>835</v>
      </c>
      <c r="C66" s="28">
        <v>0</v>
      </c>
      <c r="D66" s="108">
        <v>-1.6779999999999999</v>
      </c>
      <c r="E66" s="109">
        <v>-0.188</v>
      </c>
      <c r="F66" s="110">
        <v>-1.9E-2</v>
      </c>
      <c r="G66" s="107">
        <v>0</v>
      </c>
      <c r="H66" s="107">
        <v>0</v>
      </c>
      <c r="I66" s="107">
        <v>0</v>
      </c>
      <c r="J66" s="142">
        <v>3.9E-2</v>
      </c>
      <c r="K66" s="2"/>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row>
    <row r="67" spans="1:41" ht="27" customHeight="1" x14ac:dyDescent="0.2">
      <c r="A67" s="148" t="s">
        <v>836</v>
      </c>
      <c r="B67" s="129" t="s">
        <v>837</v>
      </c>
      <c r="C67" s="28">
        <v>0</v>
      </c>
      <c r="D67" s="108">
        <v>-1.847</v>
      </c>
      <c r="E67" s="109">
        <v>-0.20499999999999999</v>
      </c>
      <c r="F67" s="110">
        <v>-2.1000000000000001E-2</v>
      </c>
      <c r="G67" s="107">
        <v>0</v>
      </c>
      <c r="H67" s="107">
        <v>0</v>
      </c>
      <c r="I67" s="107">
        <v>0</v>
      </c>
      <c r="J67" s="142">
        <v>4.5999999999999999E-2</v>
      </c>
      <c r="K67" s="2"/>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row>
    <row r="68" spans="1:41" ht="27" customHeight="1" x14ac:dyDescent="0.2">
      <c r="A68" s="148" t="s">
        <v>838</v>
      </c>
      <c r="B68" s="129" t="s">
        <v>839</v>
      </c>
      <c r="C68" s="28">
        <v>0</v>
      </c>
      <c r="D68" s="108">
        <v>-2.169</v>
      </c>
      <c r="E68" s="109">
        <v>-0.21299999999999999</v>
      </c>
      <c r="F68" s="110">
        <v>-2.4E-2</v>
      </c>
      <c r="G68" s="26">
        <v>66.239999999999995</v>
      </c>
      <c r="H68" s="107">
        <v>0</v>
      </c>
      <c r="I68" s="107">
        <v>0</v>
      </c>
      <c r="J68" s="142">
        <v>6.0999999999999999E-2</v>
      </c>
      <c r="K68" s="2"/>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row>
    <row r="69" spans="1:41" ht="27" customHeight="1" x14ac:dyDescent="0.2">
      <c r="A69" s="148" t="s">
        <v>840</v>
      </c>
      <c r="B69" s="129" t="s">
        <v>841</v>
      </c>
      <c r="C69" s="28" t="s">
        <v>730</v>
      </c>
      <c r="D69" s="108">
        <v>1.07</v>
      </c>
      <c r="E69" s="109">
        <v>0.254</v>
      </c>
      <c r="F69" s="110">
        <v>0.161</v>
      </c>
      <c r="G69" s="26">
        <v>0.96</v>
      </c>
      <c r="H69" s="107">
        <v>0</v>
      </c>
      <c r="I69" s="107">
        <v>0</v>
      </c>
      <c r="J69" s="106">
        <v>0</v>
      </c>
      <c r="K69" s="2"/>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row>
    <row r="70" spans="1:41" ht="27" customHeight="1" x14ac:dyDescent="0.2">
      <c r="A70" s="148" t="s">
        <v>842</v>
      </c>
      <c r="B70" s="129">
        <v>92</v>
      </c>
      <c r="C70" s="28">
        <v>2</v>
      </c>
      <c r="D70" s="108">
        <v>1.07</v>
      </c>
      <c r="E70" s="109">
        <v>0.254</v>
      </c>
      <c r="F70" s="110">
        <v>0.161</v>
      </c>
      <c r="G70" s="107">
        <v>0</v>
      </c>
      <c r="H70" s="107">
        <v>0</v>
      </c>
      <c r="I70" s="107">
        <v>0</v>
      </c>
      <c r="J70" s="106">
        <v>0</v>
      </c>
      <c r="K70" s="2"/>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row>
    <row r="71" spans="1:41" ht="27" customHeight="1" x14ac:dyDescent="0.2">
      <c r="A71" s="148" t="s">
        <v>843</v>
      </c>
      <c r="B71" s="129" t="s">
        <v>844</v>
      </c>
      <c r="C71" s="28" t="s">
        <v>733</v>
      </c>
      <c r="D71" s="108">
        <v>1.1000000000000001</v>
      </c>
      <c r="E71" s="109">
        <v>0.25700000000000001</v>
      </c>
      <c r="F71" s="110">
        <v>0.16200000000000001</v>
      </c>
      <c r="G71" s="26">
        <v>1</v>
      </c>
      <c r="H71" s="107">
        <v>0</v>
      </c>
      <c r="I71" s="107">
        <v>0</v>
      </c>
      <c r="J71" s="106">
        <v>0</v>
      </c>
      <c r="K71" s="2"/>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row>
    <row r="72" spans="1:41" ht="27" customHeight="1" x14ac:dyDescent="0.2">
      <c r="A72" s="148" t="s">
        <v>845</v>
      </c>
      <c r="B72" s="129">
        <v>95</v>
      </c>
      <c r="C72" s="28">
        <v>4</v>
      </c>
      <c r="D72" s="108">
        <v>1.1000000000000001</v>
      </c>
      <c r="E72" s="109">
        <v>0.25700000000000001</v>
      </c>
      <c r="F72" s="110">
        <v>0.16200000000000001</v>
      </c>
      <c r="G72" s="107">
        <v>0</v>
      </c>
      <c r="H72" s="107">
        <v>0</v>
      </c>
      <c r="I72" s="107">
        <v>0</v>
      </c>
      <c r="J72" s="106">
        <v>0</v>
      </c>
      <c r="K72" s="2"/>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row>
    <row r="73" spans="1:41" ht="27" customHeight="1" x14ac:dyDescent="0.2">
      <c r="A73" s="148" t="s">
        <v>846</v>
      </c>
      <c r="B73" s="129">
        <v>97</v>
      </c>
      <c r="C73" s="28">
        <v>0</v>
      </c>
      <c r="D73" s="108">
        <v>0.85899999999999999</v>
      </c>
      <c r="E73" s="109">
        <v>0.22800000000000001</v>
      </c>
      <c r="F73" s="110">
        <v>0.159</v>
      </c>
      <c r="G73" s="26">
        <v>1.79</v>
      </c>
      <c r="H73" s="26">
        <v>0.24</v>
      </c>
      <c r="I73" s="149">
        <v>0.53</v>
      </c>
      <c r="J73" s="142">
        <v>1.7999999999999999E-2</v>
      </c>
      <c r="K73" s="2"/>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row>
    <row r="74" spans="1:41" ht="27" customHeight="1" x14ac:dyDescent="0.2">
      <c r="A74" s="148" t="s">
        <v>847</v>
      </c>
      <c r="B74" s="129">
        <v>98</v>
      </c>
      <c r="C74" s="28">
        <v>0</v>
      </c>
      <c r="D74" s="108">
        <v>1.02</v>
      </c>
      <c r="E74" s="109">
        <v>0.32800000000000001</v>
      </c>
      <c r="F74" s="110">
        <v>0.26</v>
      </c>
      <c r="G74" s="26">
        <v>2.87</v>
      </c>
      <c r="H74" s="26">
        <v>0.56999999999999995</v>
      </c>
      <c r="I74" s="149">
        <v>0.92</v>
      </c>
      <c r="J74" s="142">
        <v>1.6E-2</v>
      </c>
      <c r="K74" s="2"/>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row>
    <row r="75" spans="1:41" ht="27" customHeight="1" x14ac:dyDescent="0.2">
      <c r="A75" s="148" t="s">
        <v>848</v>
      </c>
      <c r="B75" s="129">
        <v>99</v>
      </c>
      <c r="C75" s="28">
        <v>0</v>
      </c>
      <c r="D75" s="108">
        <v>1.026</v>
      </c>
      <c r="E75" s="109">
        <v>0.371</v>
      </c>
      <c r="F75" s="110">
        <v>0.314</v>
      </c>
      <c r="G75" s="26">
        <v>39.46</v>
      </c>
      <c r="H75" s="26">
        <v>0.69</v>
      </c>
      <c r="I75" s="149">
        <v>1.21</v>
      </c>
      <c r="J75" s="142">
        <v>1.2999999999999999E-2</v>
      </c>
      <c r="K75" s="2"/>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row>
    <row r="76" spans="1:41" ht="27" customHeight="1" x14ac:dyDescent="0.2">
      <c r="A76" s="148" t="s">
        <v>849</v>
      </c>
      <c r="B76" s="129">
        <v>23</v>
      </c>
      <c r="C76" s="28">
        <v>0</v>
      </c>
      <c r="D76" s="108">
        <v>0.70799999999999996</v>
      </c>
      <c r="E76" s="109">
        <v>7.6999999999999999E-2</v>
      </c>
      <c r="F76" s="110">
        <v>8.0000000000000002E-3</v>
      </c>
      <c r="G76" s="26">
        <v>1.79</v>
      </c>
      <c r="H76" s="26">
        <v>0.24</v>
      </c>
      <c r="I76" s="149">
        <v>0.53</v>
      </c>
      <c r="J76" s="142">
        <v>1.7999999999999999E-2</v>
      </c>
      <c r="K76" s="2"/>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row>
    <row r="77" spans="1:41" ht="27" customHeight="1" x14ac:dyDescent="0.2">
      <c r="A77" s="148" t="s">
        <v>850</v>
      </c>
      <c r="B77" s="129">
        <v>24</v>
      </c>
      <c r="C77" s="28">
        <v>0</v>
      </c>
      <c r="D77" s="108">
        <v>0.76800000000000002</v>
      </c>
      <c r="E77" s="109">
        <v>7.5999999999999998E-2</v>
      </c>
      <c r="F77" s="110">
        <v>8.9999999999999993E-3</v>
      </c>
      <c r="G77" s="26">
        <v>2.87</v>
      </c>
      <c r="H77" s="26">
        <v>0.56999999999999995</v>
      </c>
      <c r="I77" s="149">
        <v>0.92</v>
      </c>
      <c r="J77" s="142">
        <v>1.6E-2</v>
      </c>
      <c r="K77" s="2"/>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row>
    <row r="78" spans="1:41" ht="27" customHeight="1" x14ac:dyDescent="0.2">
      <c r="A78" s="148" t="s">
        <v>851</v>
      </c>
      <c r="B78" s="129">
        <v>27</v>
      </c>
      <c r="C78" s="28">
        <v>0</v>
      </c>
      <c r="D78" s="108">
        <v>0.71899999999999997</v>
      </c>
      <c r="E78" s="109">
        <v>6.4000000000000001E-2</v>
      </c>
      <c r="F78" s="110">
        <v>8.0000000000000002E-3</v>
      </c>
      <c r="G78" s="26">
        <v>39.46</v>
      </c>
      <c r="H78" s="26">
        <v>0.69</v>
      </c>
      <c r="I78" s="149">
        <v>1.21</v>
      </c>
      <c r="J78" s="142">
        <v>1.2999999999999999E-2</v>
      </c>
      <c r="K78" s="2"/>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row>
    <row r="79" spans="1:41" ht="27" customHeight="1" x14ac:dyDescent="0.2">
      <c r="A79" s="148" t="s">
        <v>852</v>
      </c>
      <c r="B79" s="129" t="s">
        <v>853</v>
      </c>
      <c r="C79" s="28" t="s">
        <v>742</v>
      </c>
      <c r="D79" s="143">
        <v>1.907</v>
      </c>
      <c r="E79" s="144">
        <v>0.22</v>
      </c>
      <c r="F79" s="145">
        <v>0.158</v>
      </c>
      <c r="G79" s="107">
        <v>0</v>
      </c>
      <c r="H79" s="107">
        <v>0</v>
      </c>
      <c r="I79" s="107">
        <v>0</v>
      </c>
      <c r="J79" s="106">
        <v>0</v>
      </c>
      <c r="K79" s="2"/>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row>
    <row r="80" spans="1:41" ht="27" customHeight="1" x14ac:dyDescent="0.2">
      <c r="A80" s="148" t="s">
        <v>854</v>
      </c>
      <c r="B80" s="129">
        <v>102</v>
      </c>
      <c r="C80" s="28">
        <v>8</v>
      </c>
      <c r="D80" s="108">
        <v>-1.111</v>
      </c>
      <c r="E80" s="109">
        <v>-0.125</v>
      </c>
      <c r="F80" s="110">
        <v>-1.2999999999999999E-2</v>
      </c>
      <c r="G80" s="107">
        <v>0</v>
      </c>
      <c r="H80" s="107">
        <v>0</v>
      </c>
      <c r="I80" s="107">
        <v>0</v>
      </c>
      <c r="J80" s="106">
        <v>0</v>
      </c>
      <c r="K80" s="2"/>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row>
    <row r="81" spans="1:41" ht="27" customHeight="1" x14ac:dyDescent="0.2">
      <c r="A81" s="148" t="s">
        <v>855</v>
      </c>
      <c r="B81" s="129">
        <v>103</v>
      </c>
      <c r="C81" s="28">
        <v>8</v>
      </c>
      <c r="D81" s="108">
        <v>-1.2230000000000001</v>
      </c>
      <c r="E81" s="109">
        <v>-0.13600000000000001</v>
      </c>
      <c r="F81" s="110">
        <v>-1.4E-2</v>
      </c>
      <c r="G81" s="107">
        <v>0</v>
      </c>
      <c r="H81" s="107">
        <v>0</v>
      </c>
      <c r="I81" s="107">
        <v>0</v>
      </c>
      <c r="J81" s="106">
        <v>0</v>
      </c>
      <c r="K81" s="2"/>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row>
    <row r="82" spans="1:41" ht="27" customHeight="1" x14ac:dyDescent="0.2">
      <c r="A82" s="148" t="s">
        <v>856</v>
      </c>
      <c r="B82" s="129" t="s">
        <v>857</v>
      </c>
      <c r="C82" s="28">
        <v>0</v>
      </c>
      <c r="D82" s="108">
        <v>-1.111</v>
      </c>
      <c r="E82" s="109">
        <v>-0.125</v>
      </c>
      <c r="F82" s="110">
        <v>-1.2999999999999999E-2</v>
      </c>
      <c r="G82" s="107">
        <v>0</v>
      </c>
      <c r="H82" s="107">
        <v>0</v>
      </c>
      <c r="I82" s="107">
        <v>0</v>
      </c>
      <c r="J82" s="142">
        <v>2.5999999999999999E-2</v>
      </c>
      <c r="K82" s="2"/>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row>
    <row r="83" spans="1:41" ht="27" customHeight="1" x14ac:dyDescent="0.2">
      <c r="A83" s="148" t="s">
        <v>858</v>
      </c>
      <c r="B83" s="129" t="s">
        <v>859</v>
      </c>
      <c r="C83" s="28">
        <v>0</v>
      </c>
      <c r="D83" s="108">
        <v>-1.2230000000000001</v>
      </c>
      <c r="E83" s="109">
        <v>-0.13600000000000001</v>
      </c>
      <c r="F83" s="110">
        <v>-1.4E-2</v>
      </c>
      <c r="G83" s="107">
        <v>0</v>
      </c>
      <c r="H83" s="107">
        <v>0</v>
      </c>
      <c r="I83" s="107">
        <v>0</v>
      </c>
      <c r="J83" s="142">
        <v>0.03</v>
      </c>
      <c r="K83" s="2"/>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row>
    <row r="84" spans="1:41" ht="27" customHeight="1" x14ac:dyDescent="0.2">
      <c r="A84" s="148" t="s">
        <v>860</v>
      </c>
      <c r="B84" s="129" t="s">
        <v>861</v>
      </c>
      <c r="C84" s="28">
        <v>0</v>
      </c>
      <c r="D84" s="108">
        <v>-1.4370000000000001</v>
      </c>
      <c r="E84" s="109">
        <v>-0.14099999999999999</v>
      </c>
      <c r="F84" s="110">
        <v>-1.6E-2</v>
      </c>
      <c r="G84" s="26">
        <v>43.88</v>
      </c>
      <c r="H84" s="107">
        <v>0</v>
      </c>
      <c r="I84" s="107">
        <v>0</v>
      </c>
      <c r="J84" s="142">
        <v>4.1000000000000002E-2</v>
      </c>
      <c r="K84" s="2"/>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row>
    <row r="85" spans="1:41" ht="27" customHeight="1" x14ac:dyDescent="0.2">
      <c r="A85" s="148" t="s">
        <v>862</v>
      </c>
      <c r="B85" s="129" t="s">
        <v>863</v>
      </c>
      <c r="C85" s="28" t="s">
        <v>730</v>
      </c>
      <c r="D85" s="108">
        <v>0.54400000000000004</v>
      </c>
      <c r="E85" s="109">
        <v>0.129</v>
      </c>
      <c r="F85" s="110">
        <v>8.2000000000000003E-2</v>
      </c>
      <c r="G85" s="26">
        <v>0.57999999999999996</v>
      </c>
      <c r="H85" s="107">
        <v>0</v>
      </c>
      <c r="I85" s="107">
        <v>0</v>
      </c>
      <c r="J85" s="106">
        <v>0</v>
      </c>
      <c r="K85" s="2"/>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row>
    <row r="86" spans="1:41" ht="27" customHeight="1" x14ac:dyDescent="0.2">
      <c r="A86" s="148" t="s">
        <v>864</v>
      </c>
      <c r="B86" s="129">
        <v>112</v>
      </c>
      <c r="C86" s="28">
        <v>2</v>
      </c>
      <c r="D86" s="108">
        <v>0.54400000000000004</v>
      </c>
      <c r="E86" s="109">
        <v>0.129</v>
      </c>
      <c r="F86" s="110">
        <v>8.2000000000000003E-2</v>
      </c>
      <c r="G86" s="107">
        <v>0</v>
      </c>
      <c r="H86" s="107">
        <v>0</v>
      </c>
      <c r="I86" s="107">
        <v>0</v>
      </c>
      <c r="J86" s="106">
        <v>0</v>
      </c>
      <c r="K86" s="2"/>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row>
    <row r="87" spans="1:41" ht="27" customHeight="1" x14ac:dyDescent="0.2">
      <c r="A87" s="148" t="s">
        <v>865</v>
      </c>
      <c r="B87" s="129" t="s">
        <v>866</v>
      </c>
      <c r="C87" s="28" t="s">
        <v>733</v>
      </c>
      <c r="D87" s="108">
        <v>0.55900000000000005</v>
      </c>
      <c r="E87" s="109">
        <v>0.13100000000000001</v>
      </c>
      <c r="F87" s="110">
        <v>8.2000000000000003E-2</v>
      </c>
      <c r="G87" s="26">
        <v>0.6</v>
      </c>
      <c r="H87" s="107">
        <v>0</v>
      </c>
      <c r="I87" s="107">
        <v>0</v>
      </c>
      <c r="J87" s="106">
        <v>0</v>
      </c>
      <c r="K87" s="2"/>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row>
    <row r="88" spans="1:41" ht="27" customHeight="1" x14ac:dyDescent="0.2">
      <c r="A88" s="148" t="s">
        <v>867</v>
      </c>
      <c r="B88" s="129">
        <v>115</v>
      </c>
      <c r="C88" s="28">
        <v>4</v>
      </c>
      <c r="D88" s="108">
        <v>0.55900000000000005</v>
      </c>
      <c r="E88" s="109">
        <v>0.13100000000000001</v>
      </c>
      <c r="F88" s="110">
        <v>8.2000000000000003E-2</v>
      </c>
      <c r="G88" s="107">
        <v>0</v>
      </c>
      <c r="H88" s="107">
        <v>0</v>
      </c>
      <c r="I88" s="107">
        <v>0</v>
      </c>
      <c r="J88" s="106">
        <v>0</v>
      </c>
      <c r="K88" s="2"/>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row>
    <row r="89" spans="1:41" ht="27" customHeight="1" x14ac:dyDescent="0.2">
      <c r="A89" s="148" t="s">
        <v>868</v>
      </c>
      <c r="B89" s="129">
        <v>117</v>
      </c>
      <c r="C89" s="28">
        <v>0</v>
      </c>
      <c r="D89" s="108">
        <v>0.436</v>
      </c>
      <c r="E89" s="109">
        <v>0.11600000000000001</v>
      </c>
      <c r="F89" s="110">
        <v>8.1000000000000003E-2</v>
      </c>
      <c r="G89" s="26">
        <v>1</v>
      </c>
      <c r="H89" s="26">
        <v>0.12</v>
      </c>
      <c r="I89" s="149">
        <v>0.27</v>
      </c>
      <c r="J89" s="142">
        <v>8.9999999999999993E-3</v>
      </c>
      <c r="K89" s="2"/>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row>
    <row r="90" spans="1:41" ht="27" customHeight="1" x14ac:dyDescent="0.2">
      <c r="A90" s="148" t="s">
        <v>869</v>
      </c>
      <c r="B90" s="129">
        <v>118</v>
      </c>
      <c r="C90" s="28">
        <v>0</v>
      </c>
      <c r="D90" s="108">
        <v>0.51800000000000002</v>
      </c>
      <c r="E90" s="109">
        <v>0.16700000000000001</v>
      </c>
      <c r="F90" s="110">
        <v>0.13200000000000001</v>
      </c>
      <c r="G90" s="26">
        <v>1.55</v>
      </c>
      <c r="H90" s="26">
        <v>0.28999999999999998</v>
      </c>
      <c r="I90" s="149">
        <v>0.47</v>
      </c>
      <c r="J90" s="142">
        <v>8.0000000000000002E-3</v>
      </c>
      <c r="K90" s="2"/>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row>
    <row r="91" spans="1:41" ht="27" customHeight="1" x14ac:dyDescent="0.2">
      <c r="A91" s="148" t="s">
        <v>870</v>
      </c>
      <c r="B91" s="129">
        <v>119</v>
      </c>
      <c r="C91" s="28">
        <v>0</v>
      </c>
      <c r="D91" s="108">
        <v>0.52100000000000002</v>
      </c>
      <c r="E91" s="109">
        <v>0.188</v>
      </c>
      <c r="F91" s="110">
        <v>0.16</v>
      </c>
      <c r="G91" s="26">
        <v>20.14</v>
      </c>
      <c r="H91" s="26">
        <v>0.35</v>
      </c>
      <c r="I91" s="149">
        <v>0.62</v>
      </c>
      <c r="J91" s="142">
        <v>7.0000000000000001E-3</v>
      </c>
      <c r="K91" s="2"/>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row>
    <row r="92" spans="1:41" ht="27" customHeight="1" x14ac:dyDescent="0.2">
      <c r="A92" s="148" t="s">
        <v>871</v>
      </c>
      <c r="B92" s="129">
        <v>29</v>
      </c>
      <c r="C92" s="28">
        <v>0</v>
      </c>
      <c r="D92" s="108">
        <v>0.36</v>
      </c>
      <c r="E92" s="109">
        <v>3.9E-2</v>
      </c>
      <c r="F92" s="110">
        <v>4.0000000000000001E-3</v>
      </c>
      <c r="G92" s="26">
        <v>1</v>
      </c>
      <c r="H92" s="26">
        <v>0.12</v>
      </c>
      <c r="I92" s="149">
        <v>0.27</v>
      </c>
      <c r="J92" s="142">
        <v>8.9999999999999993E-3</v>
      </c>
      <c r="K92" s="2"/>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row>
    <row r="93" spans="1:41" ht="27" customHeight="1" x14ac:dyDescent="0.2">
      <c r="A93" s="148" t="s">
        <v>872</v>
      </c>
      <c r="B93" s="129">
        <v>30</v>
      </c>
      <c r="C93" s="28">
        <v>0</v>
      </c>
      <c r="D93" s="108">
        <v>0.39</v>
      </c>
      <c r="E93" s="109">
        <v>3.9E-2</v>
      </c>
      <c r="F93" s="110">
        <v>4.0000000000000001E-3</v>
      </c>
      <c r="G93" s="26">
        <v>1.55</v>
      </c>
      <c r="H93" s="26">
        <v>0.28999999999999998</v>
      </c>
      <c r="I93" s="149">
        <v>0.47</v>
      </c>
      <c r="J93" s="142">
        <v>8.0000000000000002E-3</v>
      </c>
      <c r="K93" s="2"/>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row>
    <row r="94" spans="1:41" ht="27" customHeight="1" x14ac:dyDescent="0.2">
      <c r="A94" s="148" t="s">
        <v>873</v>
      </c>
      <c r="B94" s="129">
        <v>31</v>
      </c>
      <c r="C94" s="28">
        <v>0</v>
      </c>
      <c r="D94" s="108">
        <v>0.36599999999999999</v>
      </c>
      <c r="E94" s="109">
        <v>3.3000000000000002E-2</v>
      </c>
      <c r="F94" s="110">
        <v>4.0000000000000001E-3</v>
      </c>
      <c r="G94" s="26">
        <v>20.14</v>
      </c>
      <c r="H94" s="26">
        <v>0.35</v>
      </c>
      <c r="I94" s="149">
        <v>0.62</v>
      </c>
      <c r="J94" s="142">
        <v>7.0000000000000001E-3</v>
      </c>
      <c r="K94" s="2"/>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row>
    <row r="95" spans="1:41" ht="27" customHeight="1" x14ac:dyDescent="0.2">
      <c r="A95" s="148" t="s">
        <v>874</v>
      </c>
      <c r="B95" s="129" t="s">
        <v>875</v>
      </c>
      <c r="C95" s="28" t="s">
        <v>742</v>
      </c>
      <c r="D95" s="143">
        <v>0.96899999999999997</v>
      </c>
      <c r="E95" s="144">
        <v>0.112</v>
      </c>
      <c r="F95" s="145">
        <v>0.08</v>
      </c>
      <c r="G95" s="107">
        <v>0</v>
      </c>
      <c r="H95" s="107">
        <v>0</v>
      </c>
      <c r="I95" s="107">
        <v>0</v>
      </c>
      <c r="J95" s="106">
        <v>0</v>
      </c>
      <c r="K95" s="2"/>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row>
    <row r="96" spans="1:41" ht="27" customHeight="1" x14ac:dyDescent="0.2">
      <c r="A96" s="148" t="s">
        <v>876</v>
      </c>
      <c r="B96" s="129">
        <v>122</v>
      </c>
      <c r="C96" s="28">
        <v>8</v>
      </c>
      <c r="D96" s="108">
        <v>-0.56499999999999995</v>
      </c>
      <c r="E96" s="109">
        <v>-6.3E-2</v>
      </c>
      <c r="F96" s="110">
        <v>-6.0000000000000001E-3</v>
      </c>
      <c r="G96" s="107">
        <v>0</v>
      </c>
      <c r="H96" s="107">
        <v>0</v>
      </c>
      <c r="I96" s="107">
        <v>0</v>
      </c>
      <c r="J96" s="106">
        <v>0</v>
      </c>
      <c r="K96" s="2"/>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row>
    <row r="97" spans="1:41" ht="27" customHeight="1" x14ac:dyDescent="0.2">
      <c r="A97" s="148" t="s">
        <v>877</v>
      </c>
      <c r="B97" s="129">
        <v>123</v>
      </c>
      <c r="C97" s="28">
        <v>8</v>
      </c>
      <c r="D97" s="108">
        <v>-0.622</v>
      </c>
      <c r="E97" s="109">
        <v>-6.9000000000000006E-2</v>
      </c>
      <c r="F97" s="110">
        <v>-7.0000000000000001E-3</v>
      </c>
      <c r="G97" s="107">
        <v>0</v>
      </c>
      <c r="H97" s="107">
        <v>0</v>
      </c>
      <c r="I97" s="107">
        <v>0</v>
      </c>
      <c r="J97" s="106">
        <v>0</v>
      </c>
      <c r="K97" s="2"/>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row>
    <row r="98" spans="1:41" ht="27" customHeight="1" x14ac:dyDescent="0.2">
      <c r="A98" s="148" t="s">
        <v>878</v>
      </c>
      <c r="B98" s="129" t="s">
        <v>879</v>
      </c>
      <c r="C98" s="28">
        <v>0</v>
      </c>
      <c r="D98" s="108">
        <v>-0.56499999999999995</v>
      </c>
      <c r="E98" s="109">
        <v>-6.3E-2</v>
      </c>
      <c r="F98" s="110">
        <v>-6.0000000000000001E-3</v>
      </c>
      <c r="G98" s="107">
        <v>0</v>
      </c>
      <c r="H98" s="107">
        <v>0</v>
      </c>
      <c r="I98" s="107">
        <v>0</v>
      </c>
      <c r="J98" s="142">
        <v>1.2999999999999999E-2</v>
      </c>
      <c r="K98" s="2"/>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row>
    <row r="99" spans="1:41" ht="27" customHeight="1" x14ac:dyDescent="0.2">
      <c r="A99" s="148" t="s">
        <v>880</v>
      </c>
      <c r="B99" s="129" t="s">
        <v>881</v>
      </c>
      <c r="C99" s="28">
        <v>0</v>
      </c>
      <c r="D99" s="108">
        <v>-0.622</v>
      </c>
      <c r="E99" s="109">
        <v>-6.9000000000000006E-2</v>
      </c>
      <c r="F99" s="110">
        <v>-7.0000000000000001E-3</v>
      </c>
      <c r="G99" s="107">
        <v>0</v>
      </c>
      <c r="H99" s="107">
        <v>0</v>
      </c>
      <c r="I99" s="107">
        <v>0</v>
      </c>
      <c r="J99" s="142">
        <v>1.4999999999999999E-2</v>
      </c>
      <c r="K99" s="2"/>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row>
    <row r="100" spans="1:41" ht="27" customHeight="1" x14ac:dyDescent="0.2">
      <c r="A100" s="148" t="s">
        <v>882</v>
      </c>
      <c r="B100" s="129" t="s">
        <v>883</v>
      </c>
      <c r="C100" s="28">
        <v>0</v>
      </c>
      <c r="D100" s="108">
        <v>-0.73</v>
      </c>
      <c r="E100" s="109">
        <v>-7.1999999999999995E-2</v>
      </c>
      <c r="F100" s="110">
        <v>-8.0000000000000002E-3</v>
      </c>
      <c r="G100" s="26">
        <v>22.3</v>
      </c>
      <c r="H100" s="107">
        <v>0</v>
      </c>
      <c r="I100" s="107">
        <v>0</v>
      </c>
      <c r="J100" s="142">
        <v>2.1000000000000001E-2</v>
      </c>
      <c r="K100" s="2"/>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row>
    <row r="101" spans="1:41" ht="27" customHeight="1" x14ac:dyDescent="0.2">
      <c r="A101" s="148" t="s">
        <v>884</v>
      </c>
      <c r="B101" s="129" t="s">
        <v>885</v>
      </c>
      <c r="C101" s="28" t="s">
        <v>730</v>
      </c>
      <c r="D101" s="108">
        <v>0.17100000000000001</v>
      </c>
      <c r="E101" s="109">
        <v>4.1000000000000002E-2</v>
      </c>
      <c r="F101" s="110">
        <v>2.5999999999999999E-2</v>
      </c>
      <c r="G101" s="26">
        <v>0.31</v>
      </c>
      <c r="H101" s="107">
        <v>0</v>
      </c>
      <c r="I101" s="107">
        <v>0</v>
      </c>
      <c r="J101" s="106">
        <v>0</v>
      </c>
      <c r="K101" s="2"/>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row>
    <row r="102" spans="1:41" ht="27" customHeight="1" x14ac:dyDescent="0.2">
      <c r="A102" s="148" t="s">
        <v>886</v>
      </c>
      <c r="B102" s="129">
        <v>132</v>
      </c>
      <c r="C102" s="28">
        <v>2</v>
      </c>
      <c r="D102" s="108">
        <v>0.17100000000000001</v>
      </c>
      <c r="E102" s="109">
        <v>4.1000000000000002E-2</v>
      </c>
      <c r="F102" s="110">
        <v>2.5999999999999999E-2</v>
      </c>
      <c r="G102" s="107">
        <v>0</v>
      </c>
      <c r="H102" s="107">
        <v>0</v>
      </c>
      <c r="I102" s="107">
        <v>0</v>
      </c>
      <c r="J102" s="106">
        <v>0</v>
      </c>
      <c r="K102" s="2"/>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row>
    <row r="103" spans="1:41" ht="27" customHeight="1" x14ac:dyDescent="0.2">
      <c r="A103" s="148" t="s">
        <v>887</v>
      </c>
      <c r="B103" s="129" t="s">
        <v>888</v>
      </c>
      <c r="C103" s="28" t="s">
        <v>733</v>
      </c>
      <c r="D103" s="108">
        <v>0.17499999999999999</v>
      </c>
      <c r="E103" s="109">
        <v>4.1000000000000002E-2</v>
      </c>
      <c r="F103" s="110">
        <v>2.5999999999999999E-2</v>
      </c>
      <c r="G103" s="26">
        <v>0.31</v>
      </c>
      <c r="H103" s="107">
        <v>0</v>
      </c>
      <c r="I103" s="107">
        <v>0</v>
      </c>
      <c r="J103" s="106">
        <v>0</v>
      </c>
      <c r="K103" s="2"/>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row>
    <row r="104" spans="1:41" ht="27" customHeight="1" x14ac:dyDescent="0.2">
      <c r="A104" s="148" t="s">
        <v>889</v>
      </c>
      <c r="B104" s="129">
        <v>135</v>
      </c>
      <c r="C104" s="28">
        <v>4</v>
      </c>
      <c r="D104" s="108">
        <v>0.17499999999999999</v>
      </c>
      <c r="E104" s="109">
        <v>4.1000000000000002E-2</v>
      </c>
      <c r="F104" s="110">
        <v>2.5999999999999999E-2</v>
      </c>
      <c r="G104" s="107">
        <v>0</v>
      </c>
      <c r="H104" s="107">
        <v>0</v>
      </c>
      <c r="I104" s="107">
        <v>0</v>
      </c>
      <c r="J104" s="106">
        <v>0</v>
      </c>
      <c r="K104" s="2"/>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row>
    <row r="105" spans="1:41" ht="27" customHeight="1" x14ac:dyDescent="0.2">
      <c r="A105" s="148" t="s">
        <v>890</v>
      </c>
      <c r="B105" s="129">
        <v>137</v>
      </c>
      <c r="C105" s="28">
        <v>0</v>
      </c>
      <c r="D105" s="108">
        <v>0.13700000000000001</v>
      </c>
      <c r="E105" s="109">
        <v>3.5999999999999997E-2</v>
      </c>
      <c r="F105" s="110">
        <v>2.5000000000000001E-2</v>
      </c>
      <c r="G105" s="26">
        <v>0.44</v>
      </c>
      <c r="H105" s="26">
        <v>0.04</v>
      </c>
      <c r="I105" s="149">
        <v>0.08</v>
      </c>
      <c r="J105" s="142">
        <v>3.0000000000000001E-3</v>
      </c>
      <c r="K105" s="2"/>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row>
    <row r="106" spans="1:41" ht="27" customHeight="1" x14ac:dyDescent="0.2">
      <c r="A106" s="148" t="s">
        <v>891</v>
      </c>
      <c r="B106" s="129">
        <v>138</v>
      </c>
      <c r="C106" s="28">
        <v>0</v>
      </c>
      <c r="D106" s="108">
        <v>0.16300000000000001</v>
      </c>
      <c r="E106" s="109">
        <v>5.1999999999999998E-2</v>
      </c>
      <c r="F106" s="110">
        <v>4.2000000000000003E-2</v>
      </c>
      <c r="G106" s="26">
        <v>0.61</v>
      </c>
      <c r="H106" s="26">
        <v>0.09</v>
      </c>
      <c r="I106" s="149">
        <v>0.15</v>
      </c>
      <c r="J106" s="142">
        <v>3.0000000000000001E-3</v>
      </c>
      <c r="K106" s="2"/>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row>
    <row r="107" spans="1:41" ht="27" customHeight="1" x14ac:dyDescent="0.2">
      <c r="A107" s="148" t="s">
        <v>892</v>
      </c>
      <c r="B107" s="129">
        <v>139</v>
      </c>
      <c r="C107" s="28">
        <v>0</v>
      </c>
      <c r="D107" s="108">
        <v>0.16400000000000001</v>
      </c>
      <c r="E107" s="109">
        <v>5.8999999999999997E-2</v>
      </c>
      <c r="F107" s="110">
        <v>0.05</v>
      </c>
      <c r="G107" s="26">
        <v>6.45</v>
      </c>
      <c r="H107" s="26">
        <v>0.11</v>
      </c>
      <c r="I107" s="149">
        <v>0.19</v>
      </c>
      <c r="J107" s="142">
        <v>2E-3</v>
      </c>
      <c r="K107" s="2"/>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row>
    <row r="108" spans="1:41" ht="27" customHeight="1" x14ac:dyDescent="0.2">
      <c r="A108" s="148" t="s">
        <v>893</v>
      </c>
      <c r="B108" s="129">
        <v>33</v>
      </c>
      <c r="C108" s="28">
        <v>0</v>
      </c>
      <c r="D108" s="108">
        <v>0.113</v>
      </c>
      <c r="E108" s="109">
        <v>1.2E-2</v>
      </c>
      <c r="F108" s="110">
        <v>1E-3</v>
      </c>
      <c r="G108" s="26">
        <v>0.44</v>
      </c>
      <c r="H108" s="26">
        <v>0.04</v>
      </c>
      <c r="I108" s="149">
        <v>0.08</v>
      </c>
      <c r="J108" s="142">
        <v>3.0000000000000001E-3</v>
      </c>
      <c r="K108" s="2"/>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row>
    <row r="109" spans="1:41" ht="27" customHeight="1" x14ac:dyDescent="0.2">
      <c r="A109" s="148" t="s">
        <v>894</v>
      </c>
      <c r="B109" s="129">
        <v>34</v>
      </c>
      <c r="C109" s="28">
        <v>0</v>
      </c>
      <c r="D109" s="108">
        <v>0.122</v>
      </c>
      <c r="E109" s="109">
        <v>1.2E-2</v>
      </c>
      <c r="F109" s="110">
        <v>1E-3</v>
      </c>
      <c r="G109" s="26">
        <v>0.61</v>
      </c>
      <c r="H109" s="26">
        <v>0.09</v>
      </c>
      <c r="I109" s="149">
        <v>0.15</v>
      </c>
      <c r="J109" s="142">
        <v>3.0000000000000001E-3</v>
      </c>
      <c r="K109" s="2"/>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row>
    <row r="110" spans="1:41" ht="27" customHeight="1" x14ac:dyDescent="0.2">
      <c r="A110" s="148" t="s">
        <v>895</v>
      </c>
      <c r="B110" s="129">
        <v>35</v>
      </c>
      <c r="C110" s="28">
        <v>0</v>
      </c>
      <c r="D110" s="108">
        <v>0.115</v>
      </c>
      <c r="E110" s="109">
        <v>0.01</v>
      </c>
      <c r="F110" s="110">
        <v>1E-3</v>
      </c>
      <c r="G110" s="26">
        <v>6.45</v>
      </c>
      <c r="H110" s="26">
        <v>0.11</v>
      </c>
      <c r="I110" s="149">
        <v>0.19</v>
      </c>
      <c r="J110" s="142">
        <v>2E-3</v>
      </c>
      <c r="K110" s="2"/>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row>
    <row r="111" spans="1:41" ht="27" customHeight="1" x14ac:dyDescent="0.2">
      <c r="A111" s="148" t="s">
        <v>896</v>
      </c>
      <c r="B111" s="129" t="s">
        <v>897</v>
      </c>
      <c r="C111" s="28" t="s">
        <v>742</v>
      </c>
      <c r="D111" s="143">
        <v>0.30399999999999999</v>
      </c>
      <c r="E111" s="144">
        <v>3.5000000000000003E-2</v>
      </c>
      <c r="F111" s="145">
        <v>2.5000000000000001E-2</v>
      </c>
      <c r="G111" s="107">
        <v>0</v>
      </c>
      <c r="H111" s="107">
        <v>0</v>
      </c>
      <c r="I111" s="107">
        <v>0</v>
      </c>
      <c r="J111" s="106">
        <v>0</v>
      </c>
      <c r="K111" s="2"/>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row>
    <row r="112" spans="1:41" ht="27" customHeight="1" x14ac:dyDescent="0.2">
      <c r="A112" s="148" t="s">
        <v>898</v>
      </c>
      <c r="B112" s="129">
        <v>142</v>
      </c>
      <c r="C112" s="28">
        <v>8</v>
      </c>
      <c r="D112" s="108">
        <v>-0.17699999999999999</v>
      </c>
      <c r="E112" s="109">
        <v>-0.02</v>
      </c>
      <c r="F112" s="110">
        <v>-2E-3</v>
      </c>
      <c r="G112" s="107">
        <v>0</v>
      </c>
      <c r="H112" s="107">
        <v>0</v>
      </c>
      <c r="I112" s="107">
        <v>0</v>
      </c>
      <c r="J112" s="106">
        <v>0</v>
      </c>
      <c r="K112" s="2"/>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row>
    <row r="113" spans="1:41" ht="27" customHeight="1" x14ac:dyDescent="0.2">
      <c r="A113" s="148" t="s">
        <v>899</v>
      </c>
      <c r="B113" s="129">
        <v>143</v>
      </c>
      <c r="C113" s="28">
        <v>8</v>
      </c>
      <c r="D113" s="108">
        <v>-0.19500000000000001</v>
      </c>
      <c r="E113" s="109">
        <v>-2.1999999999999999E-2</v>
      </c>
      <c r="F113" s="110">
        <v>-2E-3</v>
      </c>
      <c r="G113" s="107">
        <v>0</v>
      </c>
      <c r="H113" s="107">
        <v>0</v>
      </c>
      <c r="I113" s="107">
        <v>0</v>
      </c>
      <c r="J113" s="106">
        <v>0</v>
      </c>
      <c r="K113" s="2"/>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row>
    <row r="114" spans="1:41" ht="27" customHeight="1" x14ac:dyDescent="0.2">
      <c r="A114" s="148" t="s">
        <v>900</v>
      </c>
      <c r="B114" s="129" t="s">
        <v>901</v>
      </c>
      <c r="C114" s="28">
        <v>0</v>
      </c>
      <c r="D114" s="108">
        <v>-0.17699999999999999</v>
      </c>
      <c r="E114" s="109">
        <v>-0.02</v>
      </c>
      <c r="F114" s="110">
        <v>-2E-3</v>
      </c>
      <c r="G114" s="107">
        <v>0</v>
      </c>
      <c r="H114" s="107">
        <v>0</v>
      </c>
      <c r="I114" s="107">
        <v>0</v>
      </c>
      <c r="J114" s="142">
        <v>4.0000000000000001E-3</v>
      </c>
      <c r="K114" s="2"/>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row>
    <row r="115" spans="1:41" ht="27" customHeight="1" x14ac:dyDescent="0.2">
      <c r="A115" s="148" t="s">
        <v>902</v>
      </c>
      <c r="B115" s="129" t="s">
        <v>903</v>
      </c>
      <c r="C115" s="28">
        <v>0</v>
      </c>
      <c r="D115" s="108">
        <v>-0.19500000000000001</v>
      </c>
      <c r="E115" s="109">
        <v>-2.1999999999999999E-2</v>
      </c>
      <c r="F115" s="110">
        <v>-2E-3</v>
      </c>
      <c r="G115" s="107">
        <v>0</v>
      </c>
      <c r="H115" s="107">
        <v>0</v>
      </c>
      <c r="I115" s="107">
        <v>0</v>
      </c>
      <c r="J115" s="142">
        <v>5.0000000000000001E-3</v>
      </c>
      <c r="K115" s="2"/>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row>
    <row r="116" spans="1:41" ht="27" customHeight="1" x14ac:dyDescent="0.2">
      <c r="A116" s="148" t="s">
        <v>904</v>
      </c>
      <c r="B116" s="129" t="s">
        <v>905</v>
      </c>
      <c r="C116" s="28">
        <v>0</v>
      </c>
      <c r="D116" s="108">
        <v>-0.22900000000000001</v>
      </c>
      <c r="E116" s="109">
        <v>-2.1999999999999999E-2</v>
      </c>
      <c r="F116" s="110">
        <v>-3.0000000000000001E-3</v>
      </c>
      <c r="G116" s="26">
        <v>7</v>
      </c>
      <c r="H116" s="107">
        <v>0</v>
      </c>
      <c r="I116" s="107">
        <v>0</v>
      </c>
      <c r="J116" s="142">
        <v>6.0000000000000001E-3</v>
      </c>
      <c r="K116" s="2"/>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 &amp;"Trebuchet MS,Regular"-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23"/>
  <sheetViews>
    <sheetView view="pageBreakPreview" topLeftCell="A10" zoomScaleNormal="100" zoomScaleSheetLayoutView="100" workbookViewId="0">
      <selection activeCell="G6" sqref="G6"/>
    </sheetView>
  </sheetViews>
  <sheetFormatPr defaultRowHeight="12.75" x14ac:dyDescent="0.2"/>
  <cols>
    <col min="1" max="6" width="24" style="29" customWidth="1"/>
    <col min="7" max="16384" width="9.140625" style="29"/>
  </cols>
  <sheetData>
    <row r="1" spans="1:16384" s="54" customFormat="1" ht="27.75" customHeight="1" x14ac:dyDescent="0.2">
      <c r="A1" s="133" t="s">
        <v>19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29"/>
      <c r="XEW1" s="29"/>
      <c r="XEX1" s="29"/>
      <c r="XEY1" s="29"/>
      <c r="XEZ1" s="29"/>
      <c r="XFA1" s="29"/>
      <c r="XFB1" s="29"/>
      <c r="XFC1" s="29"/>
      <c r="XFD1" s="29"/>
    </row>
    <row r="2" spans="1:16384" s="54" customFormat="1" ht="44.25" customHeight="1" x14ac:dyDescent="0.2">
      <c r="A2" s="265" t="s">
        <v>378</v>
      </c>
      <c r="B2" s="266"/>
      <c r="C2" s="266"/>
      <c r="D2" s="266"/>
      <c r="E2" s="266"/>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29"/>
      <c r="XFC2" s="29"/>
      <c r="XFD2" s="29"/>
    </row>
    <row r="3" spans="1:16384" ht="47.25" customHeight="1" x14ac:dyDescent="0.2">
      <c r="A3" s="227" t="str">
        <f>Overview!B4&amp; " - Illustrative LLFs for year beginning "&amp;Overview!D4</f>
        <v>Northern Powergrid (Northeast) plc - Illustrative LLFs for year beginning 1 April 2021</v>
      </c>
      <c r="B3" s="227"/>
      <c r="C3" s="227"/>
      <c r="D3" s="227"/>
      <c r="E3" s="227"/>
    </row>
    <row r="4" spans="1:16384" ht="21.95" customHeight="1" x14ac:dyDescent="0.2">
      <c r="A4" s="103" t="s">
        <v>12</v>
      </c>
      <c r="B4" s="14" t="s">
        <v>4</v>
      </c>
      <c r="C4" s="14" t="s">
        <v>5</v>
      </c>
      <c r="D4" s="14" t="s">
        <v>6</v>
      </c>
      <c r="E4" s="14" t="s">
        <v>7</v>
      </c>
    </row>
    <row r="5" spans="1:16384" ht="45" customHeight="1" x14ac:dyDescent="0.2">
      <c r="A5" s="134" t="s">
        <v>932</v>
      </c>
      <c r="B5" s="212">
        <v>0</v>
      </c>
      <c r="C5" s="212">
        <v>0</v>
      </c>
      <c r="D5" s="135" t="s">
        <v>1006</v>
      </c>
      <c r="E5" s="135" t="s">
        <v>1007</v>
      </c>
    </row>
    <row r="6" spans="1:16384" ht="45" customHeight="1" x14ac:dyDescent="0.2">
      <c r="A6" s="134" t="s">
        <v>933</v>
      </c>
      <c r="B6" s="212">
        <v>0</v>
      </c>
      <c r="C6" s="135" t="s">
        <v>1008</v>
      </c>
      <c r="D6" s="135" t="s">
        <v>1006</v>
      </c>
      <c r="E6" s="135" t="s">
        <v>1009</v>
      </c>
    </row>
    <row r="7" spans="1:16384" ht="45" customHeight="1" x14ac:dyDescent="0.2">
      <c r="A7" s="134" t="s">
        <v>934</v>
      </c>
      <c r="B7" s="135" t="s">
        <v>1010</v>
      </c>
      <c r="C7" s="135" t="s">
        <v>1011</v>
      </c>
      <c r="D7" s="135" t="s">
        <v>1006</v>
      </c>
      <c r="E7" s="135" t="s">
        <v>1009</v>
      </c>
    </row>
    <row r="8" spans="1:16384" ht="45" customHeight="1" x14ac:dyDescent="0.2">
      <c r="A8" s="134" t="s">
        <v>935</v>
      </c>
      <c r="B8" s="212">
        <v>0</v>
      </c>
      <c r="C8" s="212">
        <v>0</v>
      </c>
      <c r="D8" s="135" t="s">
        <v>1006</v>
      </c>
      <c r="E8" s="135" t="s">
        <v>1007</v>
      </c>
    </row>
    <row r="9" spans="1:16384" ht="45" customHeight="1" x14ac:dyDescent="0.2">
      <c r="A9" s="134" t="s">
        <v>15</v>
      </c>
      <c r="B9" s="212">
        <v>0</v>
      </c>
      <c r="C9" s="212">
        <v>0</v>
      </c>
      <c r="D9" s="135" t="s">
        <v>1006</v>
      </c>
      <c r="E9" s="135" t="s">
        <v>1007</v>
      </c>
    </row>
    <row r="10" spans="1:16384" s="63" customFormat="1" ht="21.95" customHeight="1" x14ac:dyDescent="0.2">
      <c r="A10" s="211" t="s">
        <v>13</v>
      </c>
      <c r="B10" s="223" t="s">
        <v>14</v>
      </c>
      <c r="C10" s="224"/>
      <c r="D10" s="224"/>
      <c r="E10" s="225"/>
      <c r="F10" s="29"/>
    </row>
    <row r="11" spans="1:16384" x14ac:dyDescent="0.2">
      <c r="A11" s="130"/>
      <c r="B11" s="131"/>
      <c r="C11" s="131"/>
      <c r="D11" s="131"/>
      <c r="E11" s="131"/>
      <c r="F11" s="63"/>
    </row>
    <row r="12" spans="1:16384" ht="11.25" customHeight="1" x14ac:dyDescent="0.2">
      <c r="B12" s="131"/>
      <c r="C12" s="131"/>
      <c r="D12" s="131"/>
      <c r="E12" s="131"/>
    </row>
    <row r="13" spans="1:16384" ht="21.95" customHeight="1" x14ac:dyDescent="0.2">
      <c r="A13" s="231" t="s">
        <v>270</v>
      </c>
      <c r="B13" s="264"/>
      <c r="C13" s="264"/>
      <c r="D13" s="264"/>
      <c r="E13" s="264"/>
      <c r="F13" s="232"/>
    </row>
    <row r="14" spans="1:16384" ht="21.95" customHeight="1" x14ac:dyDescent="0.2">
      <c r="A14" s="231" t="s">
        <v>3</v>
      </c>
      <c r="B14" s="264"/>
      <c r="C14" s="264"/>
      <c r="D14" s="264"/>
      <c r="E14" s="264"/>
      <c r="F14" s="232"/>
    </row>
    <row r="15" spans="1:16384" ht="21.95" customHeight="1" x14ac:dyDescent="0.2">
      <c r="A15" s="14" t="s">
        <v>271</v>
      </c>
      <c r="B15" s="14" t="s">
        <v>4</v>
      </c>
      <c r="C15" s="14" t="s">
        <v>5</v>
      </c>
      <c r="D15" s="14" t="s">
        <v>6</v>
      </c>
      <c r="E15" s="14" t="s">
        <v>7</v>
      </c>
      <c r="F15" s="14" t="s">
        <v>8</v>
      </c>
    </row>
    <row r="16" spans="1:16384" ht="89.25" x14ac:dyDescent="0.2">
      <c r="A16" s="1" t="s">
        <v>936</v>
      </c>
      <c r="B16" s="136">
        <v>1.08</v>
      </c>
      <c r="C16" s="136">
        <v>1.073</v>
      </c>
      <c r="D16" s="136">
        <v>1.0629999999999999</v>
      </c>
      <c r="E16" s="136">
        <v>1.0669999999999999</v>
      </c>
      <c r="F16" s="137" t="s">
        <v>1000</v>
      </c>
    </row>
    <row r="17" spans="1:6" ht="38.25" x14ac:dyDescent="0.2">
      <c r="A17" s="1" t="s">
        <v>937</v>
      </c>
      <c r="B17" s="136">
        <v>1.038</v>
      </c>
      <c r="C17" s="136">
        <v>1.0369999999999999</v>
      </c>
      <c r="D17" s="136">
        <v>1.0409999999999999</v>
      </c>
      <c r="E17" s="136">
        <v>1.038</v>
      </c>
      <c r="F17" s="137" t="s">
        <v>1001</v>
      </c>
    </row>
    <row r="18" spans="1:6" ht="38.25" x14ac:dyDescent="0.2">
      <c r="A18" s="1" t="s">
        <v>938</v>
      </c>
      <c r="B18" s="136">
        <v>1.0229999999999999</v>
      </c>
      <c r="C18" s="136">
        <v>1.0209999999999999</v>
      </c>
      <c r="D18" s="136">
        <v>1.0169999999999999</v>
      </c>
      <c r="E18" s="136">
        <v>1.0189999999999999</v>
      </c>
      <c r="F18" s="137" t="s">
        <v>1002</v>
      </c>
    </row>
    <row r="19" spans="1:6" ht="51" x14ac:dyDescent="0.2">
      <c r="A19" s="1" t="s">
        <v>939</v>
      </c>
      <c r="B19" s="136">
        <v>1.014</v>
      </c>
      <c r="C19" s="136">
        <v>1.0129999999999999</v>
      </c>
      <c r="D19" s="136">
        <v>1.012</v>
      </c>
      <c r="E19" s="136">
        <v>1.0129999999999999</v>
      </c>
      <c r="F19" s="137" t="s">
        <v>1003</v>
      </c>
    </row>
    <row r="20" spans="1:6" ht="38.25" x14ac:dyDescent="0.2">
      <c r="A20" s="1" t="s">
        <v>940</v>
      </c>
      <c r="B20" s="136">
        <v>1.008</v>
      </c>
      <c r="C20" s="136">
        <v>1.008</v>
      </c>
      <c r="D20" s="136">
        <v>1.006</v>
      </c>
      <c r="E20" s="136">
        <v>1.0069999999999999</v>
      </c>
      <c r="F20" s="137" t="s">
        <v>1004</v>
      </c>
    </row>
    <row r="21" spans="1:6" ht="25.5" x14ac:dyDescent="0.2">
      <c r="A21" s="1" t="s">
        <v>941</v>
      </c>
      <c r="B21" s="136">
        <v>1.008</v>
      </c>
      <c r="C21" s="136">
        <v>1.008</v>
      </c>
      <c r="D21" s="136">
        <v>1.006</v>
      </c>
      <c r="E21" s="136">
        <v>1.0069999999999999</v>
      </c>
      <c r="F21" s="137" t="s">
        <v>1005</v>
      </c>
    </row>
    <row r="22" spans="1:6" ht="22.5" customHeight="1" x14ac:dyDescent="0.2">
      <c r="A22"/>
      <c r="B22"/>
      <c r="C22"/>
      <c r="D22"/>
      <c r="E22"/>
      <c r="F22"/>
    </row>
    <row r="23" spans="1:6" ht="21.95" customHeight="1" x14ac:dyDescent="0.2">
      <c r="A23" s="231" t="s">
        <v>272</v>
      </c>
      <c r="B23" s="264"/>
      <c r="C23" s="264"/>
      <c r="D23" s="264"/>
      <c r="E23" s="264"/>
      <c r="F23" s="232"/>
    </row>
    <row r="24" spans="1:6" ht="21.95" customHeight="1" x14ac:dyDescent="0.2">
      <c r="A24" s="231" t="s">
        <v>10</v>
      </c>
      <c r="B24" s="264"/>
      <c r="C24" s="264"/>
      <c r="D24" s="264"/>
      <c r="E24" s="264"/>
      <c r="F24" s="232"/>
    </row>
    <row r="25" spans="1:6" ht="21.95" customHeight="1" x14ac:dyDescent="0.2">
      <c r="A25" s="14" t="s">
        <v>9</v>
      </c>
      <c r="B25" s="14" t="s">
        <v>4</v>
      </c>
      <c r="C25" s="14" t="s">
        <v>5</v>
      </c>
      <c r="D25" s="14" t="s">
        <v>6</v>
      </c>
      <c r="E25" s="14" t="s">
        <v>7</v>
      </c>
      <c r="F25" s="14" t="s">
        <v>8</v>
      </c>
    </row>
    <row r="26" spans="1:6" ht="21.95" customHeight="1" x14ac:dyDescent="0.2">
      <c r="A26" s="1" t="s">
        <v>942</v>
      </c>
      <c r="B26" s="136">
        <v>1.0109999999999999</v>
      </c>
      <c r="C26" s="136">
        <v>1.0069999999999999</v>
      </c>
      <c r="D26" s="136">
        <v>1.0049999999999999</v>
      </c>
      <c r="E26" s="136">
        <v>1.006</v>
      </c>
      <c r="F26" s="138">
        <v>601</v>
      </c>
    </row>
    <row r="27" spans="1:6" ht="21.95" customHeight="1" x14ac:dyDescent="0.2">
      <c r="A27" s="1" t="s">
        <v>943</v>
      </c>
      <c r="B27" s="136">
        <v>1.002</v>
      </c>
      <c r="C27" s="136">
        <v>1.002</v>
      </c>
      <c r="D27" s="136">
        <v>1.002</v>
      </c>
      <c r="E27" s="136">
        <v>1.002</v>
      </c>
      <c r="F27" s="138">
        <v>603</v>
      </c>
    </row>
    <row r="28" spans="1:6" ht="21.95" customHeight="1" x14ac:dyDescent="0.2">
      <c r="A28" s="1" t="s">
        <v>944</v>
      </c>
      <c r="B28" s="136">
        <v>1.0049999999999999</v>
      </c>
      <c r="C28" s="136">
        <v>1.0049999999999999</v>
      </c>
      <c r="D28" s="136">
        <v>1.006</v>
      </c>
      <c r="E28" s="136">
        <v>1.0049999999999999</v>
      </c>
      <c r="F28" s="138">
        <v>604</v>
      </c>
    </row>
    <row r="29" spans="1:6" ht="21.95" customHeight="1" x14ac:dyDescent="0.2">
      <c r="A29" s="1" t="s">
        <v>945</v>
      </c>
      <c r="B29" s="136">
        <v>1.0069999999999999</v>
      </c>
      <c r="C29" s="136">
        <v>1.008</v>
      </c>
      <c r="D29" s="136">
        <v>1.0129999999999999</v>
      </c>
      <c r="E29" s="136">
        <v>1.01</v>
      </c>
      <c r="F29" s="138">
        <v>605</v>
      </c>
    </row>
    <row r="30" spans="1:6" ht="21.95" customHeight="1" x14ac:dyDescent="0.2">
      <c r="A30" s="1" t="s">
        <v>946</v>
      </c>
      <c r="B30" s="136">
        <v>1.014</v>
      </c>
      <c r="C30" s="136">
        <v>1.0149999999999999</v>
      </c>
      <c r="D30" s="136">
        <v>1.0429999999999999</v>
      </c>
      <c r="E30" s="136">
        <v>1.02</v>
      </c>
      <c r="F30" s="138">
        <v>606</v>
      </c>
    </row>
    <row r="31" spans="1:6" ht="21.95" customHeight="1" x14ac:dyDescent="0.2">
      <c r="A31" s="1" t="s">
        <v>947</v>
      </c>
      <c r="B31" s="136">
        <v>1.0169999999999999</v>
      </c>
      <c r="C31" s="136">
        <v>1.0169999999999999</v>
      </c>
      <c r="D31" s="136">
        <v>1.036</v>
      </c>
      <c r="E31" s="136">
        <v>1.0189999999999999</v>
      </c>
      <c r="F31" s="138">
        <v>607</v>
      </c>
    </row>
    <row r="32" spans="1:6" ht="21.95" customHeight="1" x14ac:dyDescent="0.2">
      <c r="A32" s="1" t="s">
        <v>948</v>
      </c>
      <c r="B32" s="136">
        <v>1.028</v>
      </c>
      <c r="C32" s="136">
        <v>1.0329999999999999</v>
      </c>
      <c r="D32" s="136">
        <v>1.153</v>
      </c>
      <c r="E32" s="136">
        <v>1.0449999999999999</v>
      </c>
      <c r="F32" s="138">
        <v>608</v>
      </c>
    </row>
    <row r="33" spans="1:6" ht="21.95" customHeight="1" x14ac:dyDescent="0.2">
      <c r="A33" s="1" t="s">
        <v>949</v>
      </c>
      <c r="B33" s="136">
        <v>1.004</v>
      </c>
      <c r="C33" s="136">
        <v>1.0049999999999999</v>
      </c>
      <c r="D33" s="136">
        <v>1.004</v>
      </c>
      <c r="E33" s="136">
        <v>1.004</v>
      </c>
      <c r="F33" s="138">
        <v>609</v>
      </c>
    </row>
    <row r="34" spans="1:6" ht="21.95" customHeight="1" x14ac:dyDescent="0.2">
      <c r="A34" s="1" t="s">
        <v>950</v>
      </c>
      <c r="B34" s="136">
        <v>1.012</v>
      </c>
      <c r="C34" s="136">
        <v>1.01</v>
      </c>
      <c r="D34" s="136">
        <v>1.0109999999999999</v>
      </c>
      <c r="E34" s="136">
        <v>1.012</v>
      </c>
      <c r="F34" s="138">
        <v>570</v>
      </c>
    </row>
    <row r="35" spans="1:6" ht="21.95" customHeight="1" x14ac:dyDescent="0.2">
      <c r="A35" s="1" t="s">
        <v>951</v>
      </c>
      <c r="B35" s="136">
        <v>1</v>
      </c>
      <c r="C35" s="136">
        <v>1.0049999999999999</v>
      </c>
      <c r="D35" s="136">
        <v>1.004</v>
      </c>
      <c r="E35" s="136">
        <v>1.0049999999999999</v>
      </c>
      <c r="F35" s="138">
        <v>612</v>
      </c>
    </row>
    <row r="36" spans="1:6" ht="21.95" customHeight="1" x14ac:dyDescent="0.2">
      <c r="A36" s="1" t="s">
        <v>952</v>
      </c>
      <c r="B36" s="136">
        <v>1.0069999999999999</v>
      </c>
      <c r="C36" s="136">
        <v>1.0049999999999999</v>
      </c>
      <c r="D36" s="136">
        <v>1.0049999999999999</v>
      </c>
      <c r="E36" s="136">
        <v>1.0049999999999999</v>
      </c>
      <c r="F36" s="138">
        <v>614</v>
      </c>
    </row>
    <row r="37" spans="1:6" ht="21.95" customHeight="1" x14ac:dyDescent="0.2">
      <c r="A37" s="1" t="s">
        <v>953</v>
      </c>
      <c r="B37" s="136">
        <v>1.0049999999999999</v>
      </c>
      <c r="C37" s="136">
        <v>1.0049999999999999</v>
      </c>
      <c r="D37" s="136">
        <v>1.004</v>
      </c>
      <c r="E37" s="136">
        <v>1.004</v>
      </c>
      <c r="F37" s="138">
        <v>615</v>
      </c>
    </row>
    <row r="38" spans="1:6" ht="21.95" customHeight="1" x14ac:dyDescent="0.2">
      <c r="A38" s="1" t="s">
        <v>954</v>
      </c>
      <c r="B38" s="136">
        <v>1.0049999999999999</v>
      </c>
      <c r="C38" s="136">
        <v>1.0049999999999999</v>
      </c>
      <c r="D38" s="136">
        <v>1.004</v>
      </c>
      <c r="E38" s="136">
        <v>1.0049999999999999</v>
      </c>
      <c r="F38" s="138">
        <v>616</v>
      </c>
    </row>
    <row r="39" spans="1:6" ht="21.95" customHeight="1" x14ac:dyDescent="0.2">
      <c r="A39" s="1" t="s">
        <v>955</v>
      </c>
      <c r="B39" s="136">
        <v>1.0069999999999999</v>
      </c>
      <c r="C39" s="136">
        <v>1.0069999999999999</v>
      </c>
      <c r="D39" s="136">
        <v>1.008</v>
      </c>
      <c r="E39" s="136">
        <v>1.008</v>
      </c>
      <c r="F39" s="138">
        <v>617</v>
      </c>
    </row>
    <row r="40" spans="1:6" ht="21.95" customHeight="1" x14ac:dyDescent="0.2">
      <c r="A40" s="1" t="s">
        <v>956</v>
      </c>
      <c r="B40" s="136">
        <v>1.0129999999999999</v>
      </c>
      <c r="C40" s="136">
        <v>1.0129999999999999</v>
      </c>
      <c r="D40" s="136">
        <v>1.012</v>
      </c>
      <c r="E40" s="136">
        <v>1.012</v>
      </c>
      <c r="F40" s="138">
        <v>618</v>
      </c>
    </row>
    <row r="41" spans="1:6" ht="21.95" customHeight="1" x14ac:dyDescent="0.2">
      <c r="A41" s="1" t="s">
        <v>957</v>
      </c>
      <c r="B41" s="136">
        <v>1.0169999999999999</v>
      </c>
      <c r="C41" s="136">
        <v>1.014</v>
      </c>
      <c r="D41" s="136">
        <v>1.0109999999999999</v>
      </c>
      <c r="E41" s="136">
        <v>1.012</v>
      </c>
      <c r="F41" s="138">
        <v>619</v>
      </c>
    </row>
    <row r="42" spans="1:6" ht="21.95" customHeight="1" x14ac:dyDescent="0.2">
      <c r="A42" s="1" t="s">
        <v>958</v>
      </c>
      <c r="B42" s="136">
        <v>1</v>
      </c>
      <c r="C42" s="136">
        <v>1</v>
      </c>
      <c r="D42" s="136">
        <v>1</v>
      </c>
      <c r="E42" s="136">
        <v>1</v>
      </c>
      <c r="F42" s="138">
        <v>620</v>
      </c>
    </row>
    <row r="43" spans="1:6" ht="21.95" customHeight="1" x14ac:dyDescent="0.2">
      <c r="A43" s="1" t="s">
        <v>959</v>
      </c>
      <c r="B43" s="136">
        <v>1.0209999999999999</v>
      </c>
      <c r="C43" s="136">
        <v>1.02</v>
      </c>
      <c r="D43" s="136">
        <v>1.042</v>
      </c>
      <c r="E43" s="136">
        <v>1.0289999999999999</v>
      </c>
      <c r="F43" s="138">
        <v>621</v>
      </c>
    </row>
    <row r="44" spans="1:6" ht="21.95" customHeight="1" x14ac:dyDescent="0.2">
      <c r="A44" s="1" t="s">
        <v>960</v>
      </c>
      <c r="B44" s="136">
        <v>1.02</v>
      </c>
      <c r="C44" s="136">
        <v>1.0189999999999999</v>
      </c>
      <c r="D44" s="136">
        <v>1.022</v>
      </c>
      <c r="E44" s="136">
        <v>1.0189999999999999</v>
      </c>
      <c r="F44" s="138">
        <v>622</v>
      </c>
    </row>
    <row r="45" spans="1:6" ht="21.95" customHeight="1" x14ac:dyDescent="0.2">
      <c r="A45" s="1" t="s">
        <v>961</v>
      </c>
      <c r="B45" s="136">
        <v>1.006</v>
      </c>
      <c r="C45" s="136">
        <v>1.006</v>
      </c>
      <c r="D45" s="136">
        <v>1.006</v>
      </c>
      <c r="E45" s="136">
        <v>1.006</v>
      </c>
      <c r="F45" s="138">
        <v>624</v>
      </c>
    </row>
    <row r="46" spans="1:6" ht="21.95" customHeight="1" x14ac:dyDescent="0.2">
      <c r="A46" s="1" t="s">
        <v>962</v>
      </c>
      <c r="B46" s="136">
        <v>1.022</v>
      </c>
      <c r="C46" s="136">
        <v>1.022</v>
      </c>
      <c r="D46" s="136">
        <v>1.0169999999999999</v>
      </c>
      <c r="E46" s="136">
        <v>1.0169999999999999</v>
      </c>
      <c r="F46" s="138">
        <v>625</v>
      </c>
    </row>
    <row r="47" spans="1:6" ht="21.95" customHeight="1" x14ac:dyDescent="0.2">
      <c r="A47" s="1" t="s">
        <v>963</v>
      </c>
      <c r="B47" s="136">
        <v>1.0109999999999999</v>
      </c>
      <c r="C47" s="136">
        <v>1.008</v>
      </c>
      <c r="D47" s="136">
        <v>1.0069999999999999</v>
      </c>
      <c r="E47" s="136">
        <v>1.0069999999999999</v>
      </c>
      <c r="F47" s="138">
        <v>627</v>
      </c>
    </row>
    <row r="48" spans="1:6" ht="21.95" customHeight="1" x14ac:dyDescent="0.2">
      <c r="A48" s="1" t="s">
        <v>964</v>
      </c>
      <c r="B48" s="136">
        <v>1.1319999999999999</v>
      </c>
      <c r="C48" s="136">
        <v>1.0960000000000001</v>
      </c>
      <c r="D48" s="136">
        <v>1.048</v>
      </c>
      <c r="E48" s="136">
        <v>1.0409999999999999</v>
      </c>
      <c r="F48" s="138">
        <v>626</v>
      </c>
    </row>
    <row r="49" spans="1:6" ht="21.95" customHeight="1" x14ac:dyDescent="0.2">
      <c r="A49" s="1" t="s">
        <v>965</v>
      </c>
      <c r="B49" s="136">
        <v>1.0169999999999999</v>
      </c>
      <c r="C49" s="136">
        <v>1.0169999999999999</v>
      </c>
      <c r="D49" s="136">
        <v>1.012</v>
      </c>
      <c r="E49" s="136">
        <v>1.0129999999999999</v>
      </c>
      <c r="F49" s="138">
        <v>628</v>
      </c>
    </row>
    <row r="50" spans="1:6" ht="21.95" customHeight="1" x14ac:dyDescent="0.2">
      <c r="A50" s="1" t="s">
        <v>966</v>
      </c>
      <c r="B50" s="136">
        <v>1.008</v>
      </c>
      <c r="C50" s="136">
        <v>1.008</v>
      </c>
      <c r="D50" s="136">
        <v>1.008</v>
      </c>
      <c r="E50" s="136">
        <v>1.008</v>
      </c>
      <c r="F50" s="138">
        <v>631</v>
      </c>
    </row>
    <row r="51" spans="1:6" ht="21.95" customHeight="1" x14ac:dyDescent="0.2">
      <c r="A51" s="1" t="s">
        <v>967</v>
      </c>
      <c r="B51" s="136">
        <v>1.0049999999999999</v>
      </c>
      <c r="C51" s="136">
        <v>1.0049999999999999</v>
      </c>
      <c r="D51" s="136">
        <v>1.0049999999999999</v>
      </c>
      <c r="E51" s="136">
        <v>1.0049999999999999</v>
      </c>
      <c r="F51" s="138">
        <v>632</v>
      </c>
    </row>
    <row r="52" spans="1:6" ht="21.95" customHeight="1" x14ac:dyDescent="0.2">
      <c r="A52" s="1" t="s">
        <v>968</v>
      </c>
      <c r="B52" s="136">
        <v>1.0149999999999999</v>
      </c>
      <c r="C52" s="136">
        <v>1.0149999999999999</v>
      </c>
      <c r="D52" s="136">
        <v>1.0149999999999999</v>
      </c>
      <c r="E52" s="136">
        <v>1.0149999999999999</v>
      </c>
      <c r="F52" s="138">
        <v>633</v>
      </c>
    </row>
    <row r="53" spans="1:6" ht="21.95" customHeight="1" x14ac:dyDescent="0.2">
      <c r="A53" s="1" t="s">
        <v>969</v>
      </c>
      <c r="B53" s="136">
        <v>1.0129999999999999</v>
      </c>
      <c r="C53" s="136">
        <v>1.0109999999999999</v>
      </c>
      <c r="D53" s="136">
        <v>1.0109999999999999</v>
      </c>
      <c r="E53" s="136">
        <v>1.01</v>
      </c>
      <c r="F53" s="138">
        <v>637</v>
      </c>
    </row>
    <row r="54" spans="1:6" ht="21.95" customHeight="1" x14ac:dyDescent="0.2">
      <c r="A54" s="1" t="s">
        <v>970</v>
      </c>
      <c r="B54" s="136">
        <v>1.0740000000000001</v>
      </c>
      <c r="C54" s="136">
        <v>1.101</v>
      </c>
      <c r="D54" s="136">
        <v>1.093</v>
      </c>
      <c r="E54" s="136">
        <v>1.0920000000000001</v>
      </c>
      <c r="F54" s="138">
        <v>680</v>
      </c>
    </row>
    <row r="55" spans="1:6" ht="21.95" customHeight="1" x14ac:dyDescent="0.2">
      <c r="A55" s="1" t="s">
        <v>971</v>
      </c>
      <c r="B55" s="136">
        <v>1.0580000000000001</v>
      </c>
      <c r="C55" s="136">
        <v>1.0549999999999999</v>
      </c>
      <c r="D55" s="136">
        <v>1.0429999999999999</v>
      </c>
      <c r="E55" s="136">
        <v>1.046</v>
      </c>
      <c r="F55" s="138">
        <v>681</v>
      </c>
    </row>
    <row r="56" spans="1:6" ht="21.95" customHeight="1" x14ac:dyDescent="0.2">
      <c r="A56" s="1" t="s">
        <v>972</v>
      </c>
      <c r="B56" s="136">
        <v>1.0129999999999999</v>
      </c>
      <c r="C56" s="136">
        <v>1.008</v>
      </c>
      <c r="D56" s="136">
        <v>1.006</v>
      </c>
      <c r="E56" s="136">
        <v>1.006</v>
      </c>
      <c r="F56" s="138">
        <v>544</v>
      </c>
    </row>
    <row r="57" spans="1:6" ht="21.95" customHeight="1" x14ac:dyDescent="0.2">
      <c r="A57" s="1" t="s">
        <v>973</v>
      </c>
      <c r="B57" s="136">
        <v>1.004</v>
      </c>
      <c r="C57" s="136">
        <v>1.004</v>
      </c>
      <c r="D57" s="136">
        <v>1.0029999999999999</v>
      </c>
      <c r="E57" s="136">
        <v>1.004</v>
      </c>
      <c r="F57" s="138">
        <v>682</v>
      </c>
    </row>
    <row r="58" spans="1:6" ht="21.95" customHeight="1" x14ac:dyDescent="0.2">
      <c r="A58" s="1" t="s">
        <v>974</v>
      </c>
      <c r="B58" s="136">
        <v>1</v>
      </c>
      <c r="C58" s="136">
        <v>1.014</v>
      </c>
      <c r="D58" s="136">
        <v>1.012</v>
      </c>
      <c r="E58" s="136">
        <v>1.0129999999999999</v>
      </c>
      <c r="F58" s="138">
        <v>683</v>
      </c>
    </row>
    <row r="59" spans="1:6" ht="21.95" customHeight="1" x14ac:dyDescent="0.2">
      <c r="A59" s="1" t="s">
        <v>975</v>
      </c>
      <c r="B59" s="136">
        <v>1.006</v>
      </c>
      <c r="C59" s="136">
        <v>1.006</v>
      </c>
      <c r="D59" s="136">
        <v>1.0049999999999999</v>
      </c>
      <c r="E59" s="136">
        <v>1.0049999999999999</v>
      </c>
      <c r="F59" s="138">
        <v>684</v>
      </c>
    </row>
    <row r="60" spans="1:6" ht="21.95" customHeight="1" x14ac:dyDescent="0.2">
      <c r="A60" s="1" t="s">
        <v>976</v>
      </c>
      <c r="B60" s="136">
        <v>1.0109999999999999</v>
      </c>
      <c r="C60" s="136">
        <v>1.01</v>
      </c>
      <c r="D60" s="136">
        <v>1.0109999999999999</v>
      </c>
      <c r="E60" s="136">
        <v>1.01</v>
      </c>
      <c r="F60" s="138">
        <v>685</v>
      </c>
    </row>
    <row r="61" spans="1:6" ht="21.95" customHeight="1" x14ac:dyDescent="0.2">
      <c r="A61" s="1" t="s">
        <v>977</v>
      </c>
      <c r="B61" s="136">
        <v>1.0009999999999999</v>
      </c>
      <c r="C61" s="136">
        <v>1.0009999999999999</v>
      </c>
      <c r="D61" s="136">
        <v>1.0009999999999999</v>
      </c>
      <c r="E61" s="136">
        <v>1.0029999999999999</v>
      </c>
      <c r="F61" s="138">
        <v>686</v>
      </c>
    </row>
    <row r="62" spans="1:6" ht="21.95" customHeight="1" x14ac:dyDescent="0.2">
      <c r="A62" s="1" t="s">
        <v>978</v>
      </c>
      <c r="B62" s="136">
        <v>1.014</v>
      </c>
      <c r="C62" s="136">
        <v>1.0129999999999999</v>
      </c>
      <c r="D62" s="136">
        <v>1.012</v>
      </c>
      <c r="E62" s="136">
        <v>1.0129999999999999</v>
      </c>
      <c r="F62" s="138">
        <v>687</v>
      </c>
    </row>
    <row r="63" spans="1:6" ht="21.95" customHeight="1" x14ac:dyDescent="0.2">
      <c r="A63" s="1" t="s">
        <v>979</v>
      </c>
      <c r="B63" s="136">
        <v>1.038</v>
      </c>
      <c r="C63" s="136">
        <v>1.0469999999999999</v>
      </c>
      <c r="D63" s="136">
        <v>1.052</v>
      </c>
      <c r="E63" s="136">
        <v>1.0489999999999999</v>
      </c>
      <c r="F63" s="138">
        <v>688</v>
      </c>
    </row>
    <row r="64" spans="1:6" ht="21.95" customHeight="1" x14ac:dyDescent="0.2">
      <c r="A64" s="1" t="s">
        <v>980</v>
      </c>
      <c r="B64" s="136">
        <v>1.216</v>
      </c>
      <c r="C64" s="136">
        <v>1.1919999999999999</v>
      </c>
      <c r="D64" s="136">
        <v>1.1719999999999999</v>
      </c>
      <c r="E64" s="136">
        <v>1.169</v>
      </c>
      <c r="F64" s="138">
        <v>689</v>
      </c>
    </row>
    <row r="65" spans="1:6" ht="21.95" customHeight="1" x14ac:dyDescent="0.2">
      <c r="A65" s="1" t="s">
        <v>981</v>
      </c>
      <c r="B65" s="136">
        <v>1.1160000000000001</v>
      </c>
      <c r="C65" s="136">
        <v>1.139</v>
      </c>
      <c r="D65" s="136">
        <v>1.1259999999999999</v>
      </c>
      <c r="E65" s="136">
        <v>1.1180000000000001</v>
      </c>
      <c r="F65" s="138">
        <v>690</v>
      </c>
    </row>
    <row r="66" spans="1:6" ht="21.95" customHeight="1" x14ac:dyDescent="0.2">
      <c r="A66" s="1" t="s">
        <v>982</v>
      </c>
      <c r="B66" s="136">
        <v>1.0149999999999999</v>
      </c>
      <c r="C66" s="136">
        <v>1.012</v>
      </c>
      <c r="D66" s="136">
        <v>1.0209999999999999</v>
      </c>
      <c r="E66" s="136">
        <v>1.018</v>
      </c>
      <c r="F66" s="138">
        <v>540</v>
      </c>
    </row>
    <row r="67" spans="1:6" ht="21.95" customHeight="1" x14ac:dyDescent="0.2">
      <c r="A67" s="1" t="s">
        <v>983</v>
      </c>
      <c r="B67" s="136">
        <v>1.0049999999999999</v>
      </c>
      <c r="C67" s="136">
        <v>1.0049999999999999</v>
      </c>
      <c r="D67" s="136">
        <v>1.004</v>
      </c>
      <c r="E67" s="136">
        <v>1.004</v>
      </c>
      <c r="F67" s="138">
        <v>541</v>
      </c>
    </row>
    <row r="68" spans="1:6" ht="21.95" customHeight="1" x14ac:dyDescent="0.2">
      <c r="A68" s="1" t="s">
        <v>984</v>
      </c>
      <c r="B68" s="136">
        <v>1.0029999999999999</v>
      </c>
      <c r="C68" s="136">
        <v>1.0029999999999999</v>
      </c>
      <c r="D68" s="136">
        <v>1.0029999999999999</v>
      </c>
      <c r="E68" s="136">
        <v>1.0029999999999999</v>
      </c>
      <c r="F68" s="138">
        <v>542</v>
      </c>
    </row>
    <row r="69" spans="1:6" ht="21.95" customHeight="1" x14ac:dyDescent="0.2">
      <c r="A69" s="1" t="s">
        <v>985</v>
      </c>
      <c r="B69" s="136">
        <v>1.036</v>
      </c>
      <c r="C69" s="136">
        <v>1.0389999999999999</v>
      </c>
      <c r="D69" s="136">
        <v>1.032</v>
      </c>
      <c r="E69" s="136">
        <v>1.0329999999999999</v>
      </c>
      <c r="F69" s="138">
        <v>543</v>
      </c>
    </row>
    <row r="70" spans="1:6" ht="21.95" customHeight="1" x14ac:dyDescent="0.2">
      <c r="A70" s="1" t="s">
        <v>986</v>
      </c>
      <c r="B70" s="136">
        <v>1.0229999999999999</v>
      </c>
      <c r="C70" s="136">
        <v>1.02</v>
      </c>
      <c r="D70" s="136">
        <v>1.1240000000000001</v>
      </c>
      <c r="E70" s="136">
        <v>1.044</v>
      </c>
      <c r="F70" s="138">
        <v>545</v>
      </c>
    </row>
    <row r="71" spans="1:6" ht="21.95" customHeight="1" x14ac:dyDescent="0.2">
      <c r="A71" s="1" t="s">
        <v>987</v>
      </c>
      <c r="B71" s="136">
        <v>1.018</v>
      </c>
      <c r="C71" s="136">
        <v>1.02</v>
      </c>
      <c r="D71" s="136">
        <v>1.0149999999999999</v>
      </c>
      <c r="E71" s="136">
        <v>1.0189999999999999</v>
      </c>
      <c r="F71" s="138">
        <v>547</v>
      </c>
    </row>
    <row r="72" spans="1:6" ht="21.95" customHeight="1" x14ac:dyDescent="0.2">
      <c r="A72" s="1" t="s">
        <v>988</v>
      </c>
      <c r="B72" s="136">
        <v>1.036</v>
      </c>
      <c r="C72" s="136">
        <v>1.038</v>
      </c>
      <c r="D72" s="136">
        <v>1.0309999999999999</v>
      </c>
      <c r="E72" s="136">
        <v>1.038</v>
      </c>
      <c r="F72" s="138">
        <v>548</v>
      </c>
    </row>
    <row r="73" spans="1:6" ht="21.95" customHeight="1" x14ac:dyDescent="0.2">
      <c r="A73" s="1" t="s">
        <v>989</v>
      </c>
      <c r="B73" s="136">
        <v>1.028</v>
      </c>
      <c r="C73" s="136">
        <v>1.0329999999999999</v>
      </c>
      <c r="D73" s="136">
        <v>1.048</v>
      </c>
      <c r="E73" s="136">
        <v>1.042</v>
      </c>
      <c r="F73" s="138">
        <v>549</v>
      </c>
    </row>
    <row r="74" spans="1:6" ht="21.95" customHeight="1" x14ac:dyDescent="0.2">
      <c r="A74" s="1" t="s">
        <v>990</v>
      </c>
      <c r="B74" s="136">
        <v>1</v>
      </c>
      <c r="C74" s="136">
        <v>1</v>
      </c>
      <c r="D74" s="136">
        <v>1</v>
      </c>
      <c r="E74" s="136">
        <v>1</v>
      </c>
      <c r="F74" s="138">
        <v>560</v>
      </c>
    </row>
    <row r="75" spans="1:6" ht="21.95" customHeight="1" x14ac:dyDescent="0.2">
      <c r="A75" s="1" t="s">
        <v>991</v>
      </c>
      <c r="B75" s="136">
        <v>1.0329999999999999</v>
      </c>
      <c r="C75" s="136">
        <v>1.032</v>
      </c>
      <c r="D75" s="136">
        <v>1.042</v>
      </c>
      <c r="E75" s="136">
        <v>1.046</v>
      </c>
      <c r="F75" s="138">
        <v>561</v>
      </c>
    </row>
    <row r="76" spans="1:6" ht="21.95" customHeight="1" x14ac:dyDescent="0.2">
      <c r="A76" s="1" t="s">
        <v>992</v>
      </c>
      <c r="B76" s="136">
        <v>1.052</v>
      </c>
      <c r="C76" s="136">
        <v>1.0469999999999999</v>
      </c>
      <c r="D76" s="136">
        <v>1.042</v>
      </c>
      <c r="E76" s="136">
        <v>1.042</v>
      </c>
      <c r="F76" s="138">
        <v>563</v>
      </c>
    </row>
    <row r="77" spans="1:6" ht="21.95" customHeight="1" x14ac:dyDescent="0.2">
      <c r="A77" s="1" t="s">
        <v>993</v>
      </c>
      <c r="B77" s="136">
        <v>1.1479999999999999</v>
      </c>
      <c r="C77" s="136">
        <v>1.1339999999999999</v>
      </c>
      <c r="D77" s="136">
        <v>1.1100000000000001</v>
      </c>
      <c r="E77" s="136">
        <v>1.1080000000000001</v>
      </c>
      <c r="F77" s="138">
        <v>562</v>
      </c>
    </row>
    <row r="78" spans="1:6" ht="21.95" customHeight="1" x14ac:dyDescent="0.2">
      <c r="A78" s="1" t="s">
        <v>994</v>
      </c>
      <c r="B78" s="136">
        <v>1.0009999999999999</v>
      </c>
      <c r="C78" s="136">
        <v>1.0009999999999999</v>
      </c>
      <c r="D78" s="136">
        <v>1.0009999999999999</v>
      </c>
      <c r="E78" s="136">
        <v>1.0009999999999999</v>
      </c>
      <c r="F78" s="138">
        <v>564</v>
      </c>
    </row>
    <row r="79" spans="1:6" ht="21.95" customHeight="1" x14ac:dyDescent="0.2">
      <c r="A79" s="1" t="s">
        <v>995</v>
      </c>
      <c r="B79" s="136">
        <v>1.022</v>
      </c>
      <c r="C79" s="136">
        <v>1.0209999999999999</v>
      </c>
      <c r="D79" s="136">
        <v>1.0149999999999999</v>
      </c>
      <c r="E79" s="136">
        <v>1.016</v>
      </c>
      <c r="F79" s="138">
        <v>565</v>
      </c>
    </row>
    <row r="80" spans="1:6" ht="21.95" customHeight="1" x14ac:dyDescent="0.2">
      <c r="A80" s="1" t="s">
        <v>996</v>
      </c>
      <c r="B80" s="136">
        <v>1.0349999999999999</v>
      </c>
      <c r="C80" s="136">
        <v>1.0329999999999999</v>
      </c>
      <c r="D80" s="136">
        <v>1.028</v>
      </c>
      <c r="E80" s="136">
        <v>1.0309999999999999</v>
      </c>
      <c r="F80" s="138">
        <v>567</v>
      </c>
    </row>
    <row r="81" spans="1:6" ht="21.95" customHeight="1" x14ac:dyDescent="0.2">
      <c r="A81" s="1" t="s">
        <v>997</v>
      </c>
      <c r="B81" s="136">
        <v>1.002</v>
      </c>
      <c r="C81" s="136">
        <v>1.002</v>
      </c>
      <c r="D81" s="136">
        <v>1.002</v>
      </c>
      <c r="E81" s="136">
        <v>1.002</v>
      </c>
      <c r="F81" s="138">
        <v>566</v>
      </c>
    </row>
    <row r="82" spans="1:6" ht="21.95" customHeight="1" x14ac:dyDescent="0.2">
      <c r="A82" s="1" t="s">
        <v>998</v>
      </c>
      <c r="B82" s="136">
        <v>1.008</v>
      </c>
      <c r="C82" s="136">
        <v>1.008</v>
      </c>
      <c r="D82" s="136">
        <v>1.006</v>
      </c>
      <c r="E82" s="136">
        <v>1.0069999999999999</v>
      </c>
      <c r="F82" s="138">
        <v>569</v>
      </c>
    </row>
    <row r="83" spans="1:6" ht="21.95" customHeight="1" x14ac:dyDescent="0.2">
      <c r="A83" s="1" t="s">
        <v>999</v>
      </c>
      <c r="B83" s="136">
        <v>1.012</v>
      </c>
      <c r="C83" s="136">
        <v>1.01</v>
      </c>
      <c r="D83" s="136">
        <v>1.0109999999999999</v>
      </c>
      <c r="E83" s="136">
        <v>1.012</v>
      </c>
      <c r="F83" s="138">
        <v>570</v>
      </c>
    </row>
    <row r="85" spans="1:6" ht="21.95" customHeight="1" x14ac:dyDescent="0.2">
      <c r="A85" s="231" t="s">
        <v>272</v>
      </c>
      <c r="B85" s="264"/>
      <c r="C85" s="264"/>
      <c r="D85" s="264"/>
      <c r="E85" s="264"/>
      <c r="F85" s="232"/>
    </row>
    <row r="86" spans="1:6" ht="21.95" customHeight="1" x14ac:dyDescent="0.2">
      <c r="A86" s="231" t="s">
        <v>11</v>
      </c>
      <c r="B86" s="264"/>
      <c r="C86" s="264"/>
      <c r="D86" s="264"/>
      <c r="E86" s="264"/>
      <c r="F86" s="232"/>
    </row>
    <row r="87" spans="1:6" ht="21.95" customHeight="1" x14ac:dyDescent="0.2">
      <c r="A87" s="14" t="s">
        <v>9</v>
      </c>
      <c r="B87" s="14" t="s">
        <v>4</v>
      </c>
      <c r="C87" s="14" t="s">
        <v>5</v>
      </c>
      <c r="D87" s="14" t="s">
        <v>6</v>
      </c>
      <c r="E87" s="14" t="s">
        <v>7</v>
      </c>
      <c r="F87" s="14" t="s">
        <v>8</v>
      </c>
    </row>
    <row r="88" spans="1:6" ht="21.95" customHeight="1" x14ac:dyDescent="0.2">
      <c r="A88" s="1" t="s">
        <v>942</v>
      </c>
      <c r="B88" s="136">
        <v>1.0109999999999999</v>
      </c>
      <c r="C88" s="136">
        <v>1.0049999999999999</v>
      </c>
      <c r="D88" s="136">
        <v>1.002</v>
      </c>
      <c r="E88" s="136">
        <v>1.0029999999999999</v>
      </c>
      <c r="F88" s="138">
        <v>701</v>
      </c>
    </row>
    <row r="89" spans="1:6" ht="21.95" customHeight="1" x14ac:dyDescent="0.2">
      <c r="A89" s="1" t="s">
        <v>943</v>
      </c>
      <c r="B89" s="136">
        <v>0.997</v>
      </c>
      <c r="C89" s="136">
        <v>0.997</v>
      </c>
      <c r="D89" s="136">
        <v>0.996</v>
      </c>
      <c r="E89" s="136">
        <v>0.996</v>
      </c>
      <c r="F89" s="138">
        <v>727</v>
      </c>
    </row>
    <row r="90" spans="1:6" ht="21.95" customHeight="1" x14ac:dyDescent="0.2">
      <c r="A90" s="1" t="s">
        <v>944</v>
      </c>
      <c r="B90" s="136">
        <v>1.0049999999999999</v>
      </c>
      <c r="C90" s="136">
        <v>1.0049999999999999</v>
      </c>
      <c r="D90" s="136">
        <v>1.002</v>
      </c>
      <c r="E90" s="136">
        <v>1.004</v>
      </c>
      <c r="F90" s="138">
        <v>704</v>
      </c>
    </row>
    <row r="91" spans="1:6" ht="21.95" customHeight="1" x14ac:dyDescent="0.2">
      <c r="A91" s="1" t="s">
        <v>945</v>
      </c>
      <c r="B91" s="136">
        <v>0.995</v>
      </c>
      <c r="C91" s="136">
        <v>0.996</v>
      </c>
      <c r="D91" s="136">
        <v>0.996</v>
      </c>
      <c r="E91" s="136">
        <v>0.996</v>
      </c>
      <c r="F91" s="138">
        <v>709</v>
      </c>
    </row>
    <row r="92" spans="1:6" ht="21.95" customHeight="1" x14ac:dyDescent="0.2">
      <c r="A92" s="1" t="s">
        <v>946</v>
      </c>
      <c r="B92" s="136">
        <v>1</v>
      </c>
      <c r="C92" s="136">
        <v>1.018</v>
      </c>
      <c r="D92" s="136">
        <v>1.012</v>
      </c>
      <c r="E92" s="136">
        <v>1.014</v>
      </c>
      <c r="F92" s="138">
        <v>710</v>
      </c>
    </row>
    <row r="93" spans="1:6" ht="21.95" customHeight="1" x14ac:dyDescent="0.2">
      <c r="A93" s="1" t="s">
        <v>947</v>
      </c>
      <c r="B93" s="136">
        <v>0.98799999999999999</v>
      </c>
      <c r="C93" s="136">
        <v>0.98899999999999999</v>
      </c>
      <c r="D93" s="136">
        <v>0.97699999999999998</v>
      </c>
      <c r="E93" s="136">
        <v>0.98399999999999999</v>
      </c>
      <c r="F93" s="138">
        <v>711</v>
      </c>
    </row>
    <row r="94" spans="1:6" ht="21.95" customHeight="1" x14ac:dyDescent="0.2">
      <c r="A94" s="1" t="s">
        <v>948</v>
      </c>
      <c r="B94" s="136">
        <v>1.008</v>
      </c>
      <c r="C94" s="136">
        <v>1.008</v>
      </c>
      <c r="D94" s="136">
        <v>1.006</v>
      </c>
      <c r="E94" s="136">
        <v>1.0069999999999999</v>
      </c>
      <c r="F94" s="138">
        <v>804</v>
      </c>
    </row>
    <row r="95" spans="1:6" ht="21.95" customHeight="1" x14ac:dyDescent="0.2">
      <c r="A95" s="1" t="s">
        <v>949</v>
      </c>
      <c r="B95" s="136">
        <v>1.0129999999999999</v>
      </c>
      <c r="C95" s="136">
        <v>1.014</v>
      </c>
      <c r="D95" s="136">
        <v>1.0049999999999999</v>
      </c>
      <c r="E95" s="136">
        <v>1.0069999999999999</v>
      </c>
      <c r="F95" s="138">
        <v>748</v>
      </c>
    </row>
    <row r="96" spans="1:6" ht="21.95" customHeight="1" x14ac:dyDescent="0.2">
      <c r="A96" s="1" t="s">
        <v>950</v>
      </c>
      <c r="B96" s="136">
        <v>1.0109999999999999</v>
      </c>
      <c r="C96" s="136">
        <v>1.004</v>
      </c>
      <c r="D96" s="136">
        <v>1.0009999999999999</v>
      </c>
      <c r="E96" s="136">
        <v>1.0009999999999999</v>
      </c>
      <c r="F96" s="138">
        <v>729</v>
      </c>
    </row>
    <row r="97" spans="1:6" ht="21.95" customHeight="1" x14ac:dyDescent="0.2">
      <c r="A97" s="1" t="s">
        <v>951</v>
      </c>
      <c r="B97" s="136">
        <v>0.91300000000000003</v>
      </c>
      <c r="C97" s="136">
        <v>0.93600000000000005</v>
      </c>
      <c r="D97" s="136">
        <v>0.95199999999999996</v>
      </c>
      <c r="E97" s="136">
        <v>0.94799999999999995</v>
      </c>
      <c r="F97" s="138">
        <v>728</v>
      </c>
    </row>
    <row r="98" spans="1:6" ht="21.95" customHeight="1" x14ac:dyDescent="0.2">
      <c r="A98" s="1" t="s">
        <v>952</v>
      </c>
      <c r="B98" s="136">
        <v>1.0029999999999999</v>
      </c>
      <c r="C98" s="136">
        <v>1.0029999999999999</v>
      </c>
      <c r="D98" s="136">
        <v>1</v>
      </c>
      <c r="E98" s="136">
        <v>1.002</v>
      </c>
      <c r="F98" s="138">
        <v>759</v>
      </c>
    </row>
    <row r="99" spans="1:6" ht="21.95" customHeight="1" x14ac:dyDescent="0.2">
      <c r="A99" s="1" t="s">
        <v>953</v>
      </c>
      <c r="B99" s="136">
        <v>0.998</v>
      </c>
      <c r="C99" s="136">
        <v>0.999</v>
      </c>
      <c r="D99" s="136">
        <v>0.995</v>
      </c>
      <c r="E99" s="136">
        <v>0.996</v>
      </c>
      <c r="F99" s="138">
        <v>760</v>
      </c>
    </row>
    <row r="100" spans="1:6" ht="21.95" customHeight="1" x14ac:dyDescent="0.2">
      <c r="A100" s="1" t="s">
        <v>954</v>
      </c>
      <c r="B100" s="136">
        <v>1.012</v>
      </c>
      <c r="C100" s="136">
        <v>1.006</v>
      </c>
      <c r="D100" s="136">
        <v>1.0029999999999999</v>
      </c>
      <c r="E100" s="136">
        <v>1.004</v>
      </c>
      <c r="F100" s="138">
        <v>761</v>
      </c>
    </row>
    <row r="101" spans="1:6" ht="21.95" customHeight="1" x14ac:dyDescent="0.2">
      <c r="A101" s="1" t="s">
        <v>955</v>
      </c>
      <c r="B101" s="136">
        <v>1.0049999999999999</v>
      </c>
      <c r="C101" s="136">
        <v>1.0049999999999999</v>
      </c>
      <c r="D101" s="136">
        <v>1.0029999999999999</v>
      </c>
      <c r="E101" s="136">
        <v>1.004</v>
      </c>
      <c r="F101" s="138">
        <v>762</v>
      </c>
    </row>
    <row r="102" spans="1:6" ht="21.95" customHeight="1" x14ac:dyDescent="0.2">
      <c r="A102" s="1" t="s">
        <v>956</v>
      </c>
      <c r="B102" s="136">
        <v>0.98199999999999998</v>
      </c>
      <c r="C102" s="136">
        <v>0.98199999999999998</v>
      </c>
      <c r="D102" s="136">
        <v>0.97599999999999998</v>
      </c>
      <c r="E102" s="136">
        <v>0.97699999999999998</v>
      </c>
      <c r="F102" s="138">
        <v>763</v>
      </c>
    </row>
    <row r="103" spans="1:6" ht="21.95" customHeight="1" x14ac:dyDescent="0.2">
      <c r="A103" s="1" t="s">
        <v>957</v>
      </c>
      <c r="B103" s="136">
        <v>1.0009999999999999</v>
      </c>
      <c r="C103" s="136">
        <v>1</v>
      </c>
      <c r="D103" s="136">
        <v>0.998</v>
      </c>
      <c r="E103" s="136">
        <v>0.999</v>
      </c>
      <c r="F103" s="138">
        <v>764</v>
      </c>
    </row>
    <row r="104" spans="1:6" ht="21.95" customHeight="1" x14ac:dyDescent="0.2">
      <c r="A104" s="1" t="s">
        <v>958</v>
      </c>
      <c r="B104" s="136">
        <v>0.998</v>
      </c>
      <c r="C104" s="136">
        <v>0.998</v>
      </c>
      <c r="D104" s="136">
        <v>0.997</v>
      </c>
      <c r="E104" s="136">
        <v>0.997</v>
      </c>
      <c r="F104" s="138">
        <v>765</v>
      </c>
    </row>
    <row r="105" spans="1:6" ht="21.95" customHeight="1" x14ac:dyDescent="0.2">
      <c r="A105" s="1" t="s">
        <v>959</v>
      </c>
      <c r="B105" s="136">
        <v>0.998</v>
      </c>
      <c r="C105" s="136">
        <v>0.998</v>
      </c>
      <c r="D105" s="136">
        <v>0.998</v>
      </c>
      <c r="E105" s="136">
        <v>0.998</v>
      </c>
      <c r="F105" s="138">
        <v>766</v>
      </c>
    </row>
    <row r="106" spans="1:6" ht="21.95" customHeight="1" x14ac:dyDescent="0.2">
      <c r="A106" s="1" t="s">
        <v>960</v>
      </c>
      <c r="B106" s="136">
        <v>1.048</v>
      </c>
      <c r="C106" s="136">
        <v>1.046</v>
      </c>
      <c r="D106" s="136">
        <v>1.0389999999999999</v>
      </c>
      <c r="E106" s="136">
        <v>1.0389999999999999</v>
      </c>
      <c r="F106" s="138">
        <v>767</v>
      </c>
    </row>
    <row r="107" spans="1:6" ht="21.95" customHeight="1" x14ac:dyDescent="0.2">
      <c r="A107" s="1" t="s">
        <v>961</v>
      </c>
      <c r="B107" s="136">
        <v>1.046</v>
      </c>
      <c r="C107" s="136">
        <v>1.0429999999999999</v>
      </c>
      <c r="D107" s="136">
        <v>1.0349999999999999</v>
      </c>
      <c r="E107" s="136">
        <v>1.0349999999999999</v>
      </c>
      <c r="F107" s="138">
        <v>768</v>
      </c>
    </row>
    <row r="108" spans="1:6" ht="21.95" customHeight="1" x14ac:dyDescent="0.2">
      <c r="A108" s="1" t="s">
        <v>962</v>
      </c>
      <c r="B108" s="136">
        <v>1.0009999999999999</v>
      </c>
      <c r="C108" s="136">
        <v>1.0049999999999999</v>
      </c>
      <c r="D108" s="136">
        <v>0.998</v>
      </c>
      <c r="E108" s="136">
        <v>1</v>
      </c>
      <c r="F108" s="138">
        <v>782</v>
      </c>
    </row>
    <row r="109" spans="1:6" ht="21.95" customHeight="1" x14ac:dyDescent="0.2">
      <c r="A109" s="1" t="s">
        <v>963</v>
      </c>
      <c r="B109" s="136">
        <v>0.999</v>
      </c>
      <c r="C109" s="136">
        <v>0.999</v>
      </c>
      <c r="D109" s="136">
        <v>1</v>
      </c>
      <c r="E109" s="136">
        <v>0.998</v>
      </c>
      <c r="F109" s="138">
        <v>783</v>
      </c>
    </row>
    <row r="110" spans="1:6" ht="21.95" customHeight="1" x14ac:dyDescent="0.2">
      <c r="A110" s="1" t="s">
        <v>964</v>
      </c>
      <c r="B110" s="136">
        <v>1.0049999999999999</v>
      </c>
      <c r="C110" s="136">
        <v>1.0049999999999999</v>
      </c>
      <c r="D110" s="136">
        <v>1.0029999999999999</v>
      </c>
      <c r="E110" s="136">
        <v>1.004</v>
      </c>
      <c r="F110" s="138">
        <v>784</v>
      </c>
    </row>
    <row r="111" spans="1:6" ht="21.95" customHeight="1" x14ac:dyDescent="0.2">
      <c r="A111" s="1" t="s">
        <v>965</v>
      </c>
      <c r="B111" s="136">
        <v>1</v>
      </c>
      <c r="C111" s="136">
        <v>1</v>
      </c>
      <c r="D111" s="136">
        <v>1</v>
      </c>
      <c r="E111" s="136">
        <v>1</v>
      </c>
      <c r="F111" s="138">
        <v>785</v>
      </c>
    </row>
    <row r="112" spans="1:6" ht="21.95" customHeight="1" x14ac:dyDescent="0.2">
      <c r="A112" s="1" t="s">
        <v>966</v>
      </c>
      <c r="B112" s="136">
        <v>0.998</v>
      </c>
      <c r="C112" s="136">
        <v>0.997</v>
      </c>
      <c r="D112" s="136">
        <v>0.99299999999999999</v>
      </c>
      <c r="E112" s="136">
        <v>0.996</v>
      </c>
      <c r="F112" s="138">
        <v>787</v>
      </c>
    </row>
    <row r="113" spans="1:6" ht="21.95" customHeight="1" x14ac:dyDescent="0.2">
      <c r="A113" s="1" t="s">
        <v>967</v>
      </c>
      <c r="B113" s="136">
        <v>0.998</v>
      </c>
      <c r="C113" s="136">
        <v>0.996</v>
      </c>
      <c r="D113" s="136">
        <v>0.99299999999999999</v>
      </c>
      <c r="E113" s="136">
        <v>0.995</v>
      </c>
      <c r="F113" s="138">
        <v>788</v>
      </c>
    </row>
    <row r="114" spans="1:6" ht="21.95" customHeight="1" x14ac:dyDescent="0.2">
      <c r="A114" s="1" t="s">
        <v>968</v>
      </c>
      <c r="B114" s="136">
        <v>0.99399999999999999</v>
      </c>
      <c r="C114" s="136">
        <v>0.99399999999999999</v>
      </c>
      <c r="D114" s="136">
        <v>0.99199999999999999</v>
      </c>
      <c r="E114" s="136">
        <v>0.99199999999999999</v>
      </c>
      <c r="F114" s="138">
        <v>789</v>
      </c>
    </row>
    <row r="115" spans="1:6" ht="21.95" customHeight="1" x14ac:dyDescent="0.2">
      <c r="A115" s="1" t="s">
        <v>969</v>
      </c>
      <c r="B115" s="136">
        <v>1</v>
      </c>
      <c r="C115" s="136">
        <v>1</v>
      </c>
      <c r="D115" s="136">
        <v>1</v>
      </c>
      <c r="E115" s="136">
        <v>1</v>
      </c>
      <c r="F115" s="138">
        <v>806</v>
      </c>
    </row>
    <row r="116" spans="1:6" ht="21.95" customHeight="1" x14ac:dyDescent="0.2">
      <c r="A116" s="1" t="s">
        <v>970</v>
      </c>
      <c r="B116" s="136">
        <v>1.008</v>
      </c>
      <c r="C116" s="136">
        <v>1.008</v>
      </c>
      <c r="D116" s="136">
        <v>1.006</v>
      </c>
      <c r="E116" s="136">
        <v>1.0069999999999999</v>
      </c>
      <c r="F116" s="138">
        <v>807</v>
      </c>
    </row>
    <row r="117" spans="1:6" ht="21.95" customHeight="1" x14ac:dyDescent="0.2">
      <c r="A117" s="1" t="s">
        <v>971</v>
      </c>
      <c r="B117" s="136">
        <v>1.02</v>
      </c>
      <c r="C117" s="136">
        <v>1.014</v>
      </c>
      <c r="D117" s="136">
        <v>1.0069999999999999</v>
      </c>
      <c r="E117" s="136">
        <v>1.0049999999999999</v>
      </c>
      <c r="F117" s="138">
        <v>802</v>
      </c>
    </row>
    <row r="118" spans="1:6" ht="21.95" customHeight="1" x14ac:dyDescent="0.2">
      <c r="A118" s="1" t="s">
        <v>972</v>
      </c>
      <c r="B118" s="136">
        <v>1.0229999999999999</v>
      </c>
      <c r="C118" s="136">
        <v>1.014</v>
      </c>
      <c r="D118" s="136">
        <v>1.0069999999999999</v>
      </c>
      <c r="E118" s="136">
        <v>1.0049999999999999</v>
      </c>
      <c r="F118" s="138">
        <v>769</v>
      </c>
    </row>
    <row r="119" spans="1:6" ht="21.95" customHeight="1" x14ac:dyDescent="0.2">
      <c r="A119" s="1" t="s">
        <v>973</v>
      </c>
      <c r="B119" s="136">
        <v>0.999</v>
      </c>
      <c r="C119" s="136">
        <v>0.999</v>
      </c>
      <c r="D119" s="136">
        <v>0.999</v>
      </c>
      <c r="E119" s="136">
        <v>0.999</v>
      </c>
      <c r="F119" s="138">
        <v>803</v>
      </c>
    </row>
    <row r="120" spans="1:6" ht="21.95" customHeight="1" x14ac:dyDescent="0.2">
      <c r="A120" s="1" t="s">
        <v>974</v>
      </c>
      <c r="B120" s="136">
        <v>1.0069999999999999</v>
      </c>
      <c r="C120" s="136">
        <v>1.004</v>
      </c>
      <c r="D120" s="136">
        <v>0.99</v>
      </c>
      <c r="E120" s="136">
        <v>0.99299999999999999</v>
      </c>
      <c r="F120" s="138">
        <v>805</v>
      </c>
    </row>
    <row r="121" spans="1:6" ht="21.95" customHeight="1" x14ac:dyDescent="0.2">
      <c r="A121" s="1" t="s">
        <v>975</v>
      </c>
      <c r="B121" s="136">
        <v>1.0049999999999999</v>
      </c>
      <c r="C121" s="136">
        <v>1.0049999999999999</v>
      </c>
      <c r="D121" s="136">
        <v>0.999</v>
      </c>
      <c r="E121" s="136">
        <v>1.002</v>
      </c>
      <c r="F121" s="138">
        <v>809</v>
      </c>
    </row>
    <row r="122" spans="1:6" ht="21.95" customHeight="1" x14ac:dyDescent="0.2">
      <c r="A122" s="1" t="s">
        <v>976</v>
      </c>
      <c r="B122" s="136">
        <v>0.999</v>
      </c>
      <c r="C122" s="136">
        <v>0.999</v>
      </c>
      <c r="D122" s="136">
        <v>0.999</v>
      </c>
      <c r="E122" s="136">
        <v>0.999</v>
      </c>
      <c r="F122" s="138">
        <v>808</v>
      </c>
    </row>
    <row r="123" spans="1:6" ht="21.95" customHeight="1" x14ac:dyDescent="0.2">
      <c r="A123" s="1" t="s">
        <v>977</v>
      </c>
      <c r="B123" s="136">
        <v>1.008</v>
      </c>
      <c r="C123" s="136">
        <v>1.008</v>
      </c>
      <c r="D123" s="136">
        <v>1.006</v>
      </c>
      <c r="E123" s="136">
        <v>1.0069999999999999</v>
      </c>
      <c r="F123" s="138">
        <v>810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85:F85"/>
    <mergeCell ref="A86:F86"/>
    <mergeCell ref="A2:E2"/>
    <mergeCell ref="A3:E3"/>
    <mergeCell ref="A13:F13"/>
    <mergeCell ref="A23:F23"/>
    <mergeCell ref="B10:E10"/>
    <mergeCell ref="A14:F14"/>
    <mergeCell ref="A24:F24"/>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66" fitToHeight="0" orientation="portrait" r:id="rId2"/>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80" zoomScaleNormal="80" zoomScaleSheetLayoutView="100" workbookViewId="0">
      <selection activeCell="A2" sqref="A2:P2"/>
    </sheetView>
  </sheetViews>
  <sheetFormatPr defaultRowHeight="27.75" customHeight="1" x14ac:dyDescent="0.2"/>
  <cols>
    <col min="1" max="2" width="16" style="151" customWidth="1"/>
    <col min="3" max="3" width="6.28515625" style="151" bestFit="1" customWidth="1"/>
    <col min="4" max="4" width="20.7109375" style="151" customWidth="1"/>
    <col min="5" max="5" width="16.42578125" style="160" customWidth="1"/>
    <col min="6" max="6" width="6.28515625" style="160" bestFit="1" customWidth="1"/>
    <col min="7" max="7" width="20.7109375" style="151" customWidth="1"/>
    <col min="8" max="8" width="50.5703125" style="160" customWidth="1"/>
    <col min="9" max="10" width="15.5703125" style="160" customWidth="1"/>
    <col min="11" max="11" width="15.5703125" style="193" customWidth="1"/>
    <col min="12" max="13" width="15.5703125" style="194" customWidth="1"/>
    <col min="14" max="16" width="15.5703125" style="151" customWidth="1"/>
    <col min="17" max="18" width="13.7109375" style="151" customWidth="1"/>
    <col min="19" max="19" width="15.5703125" style="151" customWidth="1"/>
    <col min="20" max="16384" width="9.140625" style="151"/>
  </cols>
  <sheetData>
    <row r="1" spans="1:16" ht="12.75" x14ac:dyDescent="0.2">
      <c r="A1" s="30" t="s">
        <v>19</v>
      </c>
      <c r="B1" s="30"/>
      <c r="C1" s="222" t="s">
        <v>380</v>
      </c>
      <c r="D1" s="222"/>
      <c r="E1" s="222"/>
      <c r="F1" s="222"/>
      <c r="G1" s="222"/>
      <c r="H1" s="222"/>
      <c r="I1" s="222"/>
      <c r="J1" s="222"/>
      <c r="K1" s="222"/>
      <c r="L1" s="222"/>
      <c r="M1" s="222"/>
      <c r="N1" s="222"/>
      <c r="O1" s="222"/>
      <c r="P1" s="222"/>
    </row>
    <row r="2" spans="1:16" ht="27.75" customHeight="1" x14ac:dyDescent="0.2">
      <c r="A2" s="240" t="s">
        <v>379</v>
      </c>
      <c r="B2" s="241"/>
      <c r="C2" s="241"/>
      <c r="D2" s="241"/>
      <c r="E2" s="241"/>
      <c r="F2" s="241"/>
      <c r="G2" s="241"/>
      <c r="H2" s="241"/>
      <c r="I2" s="241"/>
      <c r="J2" s="241"/>
      <c r="K2" s="241"/>
      <c r="L2" s="241"/>
      <c r="M2" s="241"/>
      <c r="N2" s="241"/>
      <c r="O2" s="241"/>
      <c r="P2" s="242"/>
    </row>
    <row r="3" spans="1:16" ht="17.25" customHeight="1" x14ac:dyDescent="0.2">
      <c r="A3" s="30"/>
      <c r="B3" s="30"/>
      <c r="C3" s="30"/>
      <c r="D3" s="30"/>
      <c r="G3" s="32"/>
    </row>
    <row r="4" spans="1:16" s="33" customFormat="1" ht="25.5" customHeight="1" x14ac:dyDescent="0.2">
      <c r="A4" s="240" t="str">
        <f>Overview!B4&amp; " - Effective from "&amp;Overview!D4&amp;" - "&amp;Overview!E4&amp;" new designated EHV charges"</f>
        <v>Northern Powergrid (Northeast) plc - Effective from 1 April 2021 - Final new designated EHV charges</v>
      </c>
      <c r="B4" s="241"/>
      <c r="C4" s="241"/>
      <c r="D4" s="241"/>
      <c r="E4" s="241"/>
      <c r="F4" s="241"/>
      <c r="G4" s="241"/>
      <c r="H4" s="241"/>
      <c r="I4" s="241"/>
      <c r="J4" s="241"/>
      <c r="K4" s="241"/>
      <c r="L4" s="241"/>
      <c r="M4" s="241"/>
      <c r="N4" s="241"/>
      <c r="O4" s="241"/>
      <c r="P4" s="242"/>
    </row>
    <row r="5" spans="1:16" ht="69.75" customHeight="1" x14ac:dyDescent="0.2">
      <c r="A5" s="34" t="s">
        <v>383</v>
      </c>
      <c r="B5" s="34" t="s">
        <v>274</v>
      </c>
      <c r="C5" s="34" t="s">
        <v>263</v>
      </c>
      <c r="D5" s="34" t="s">
        <v>264</v>
      </c>
      <c r="E5" s="34" t="s">
        <v>275</v>
      </c>
      <c r="F5" s="34" t="s">
        <v>263</v>
      </c>
      <c r="G5" s="34" t="s">
        <v>265</v>
      </c>
      <c r="H5" s="36" t="s">
        <v>30</v>
      </c>
      <c r="I5" s="36" t="str">
        <f>'Annex 2 EHV charges'!H9</f>
        <v>Import
Super Red
unit charge
(p/kWh)</v>
      </c>
      <c r="J5" s="36" t="str">
        <f>'Annex 2 EHV charges'!I9</f>
        <v>Import
fixed charge
(p/day)</v>
      </c>
      <c r="K5" s="36" t="str">
        <f>'Annex 2 EHV charges'!J9</f>
        <v>Import
capacity charge
(p/kVA/day)</v>
      </c>
      <c r="L5" s="36" t="str">
        <f>'Annex 2 EHV charges'!K9</f>
        <v>Import
exceeded capacity charge
(p/kVA/day)</v>
      </c>
      <c r="M5" s="36" t="str">
        <f>'Annex 2 EHV charges'!L9</f>
        <v>Export
Super Red
unit charge
(p/kWh)</v>
      </c>
      <c r="N5" s="36" t="str">
        <f>'Annex 2 EHV charges'!M9</f>
        <v>Export
fixed charge
(p/day)</v>
      </c>
      <c r="O5" s="36" t="str">
        <f>'Annex 2 EHV charges'!N9</f>
        <v>Export
capacity charge
(p/kVA/day)</v>
      </c>
      <c r="P5" s="36" t="str">
        <f>'Annex 2 EHV charges'!O9</f>
        <v>Export
exceeded capacity charge
(p/kVA/day)</v>
      </c>
    </row>
    <row r="6" spans="1:16" ht="22.5" customHeight="1" x14ac:dyDescent="0.2">
      <c r="A6" s="195"/>
      <c r="B6" s="195"/>
      <c r="C6" s="195"/>
      <c r="D6" s="195"/>
      <c r="E6" s="196"/>
      <c r="F6" s="196"/>
      <c r="G6" s="196"/>
      <c r="H6" s="197"/>
      <c r="I6" s="198"/>
      <c r="J6" s="199"/>
      <c r="K6" s="199"/>
      <c r="L6" s="199"/>
      <c r="M6" s="200"/>
      <c r="N6" s="201"/>
      <c r="O6" s="201"/>
      <c r="P6" s="201"/>
    </row>
    <row r="7" spans="1:16" ht="22.5" customHeight="1" x14ac:dyDescent="0.2">
      <c r="A7" s="195"/>
      <c r="B7" s="195"/>
      <c r="C7" s="195"/>
      <c r="D7" s="195"/>
      <c r="E7" s="196"/>
      <c r="F7" s="196"/>
      <c r="G7" s="196"/>
      <c r="H7" s="197"/>
      <c r="I7" s="198"/>
      <c r="J7" s="199"/>
      <c r="K7" s="199"/>
      <c r="L7" s="199"/>
      <c r="M7" s="200"/>
      <c r="N7" s="201"/>
      <c r="O7" s="201"/>
      <c r="P7" s="201"/>
    </row>
    <row r="8" spans="1:16" ht="22.5" customHeight="1" x14ac:dyDescent="0.2">
      <c r="A8" s="195"/>
      <c r="B8" s="195"/>
      <c r="C8" s="195"/>
      <c r="D8" s="195"/>
      <c r="E8" s="196"/>
      <c r="F8" s="196"/>
      <c r="G8" s="196"/>
      <c r="H8" s="197"/>
      <c r="I8" s="198"/>
      <c r="J8" s="199"/>
      <c r="K8" s="199"/>
      <c r="L8" s="199"/>
      <c r="M8" s="200"/>
      <c r="N8" s="201"/>
      <c r="O8" s="201"/>
      <c r="P8" s="201"/>
    </row>
    <row r="9" spans="1:16" ht="22.5" customHeight="1" x14ac:dyDescent="0.2">
      <c r="A9" s="195"/>
      <c r="B9" s="195"/>
      <c r="C9" s="195"/>
      <c r="D9" s="195"/>
      <c r="E9" s="196"/>
      <c r="F9" s="196"/>
      <c r="G9" s="196"/>
      <c r="H9" s="197"/>
      <c r="I9" s="198"/>
      <c r="J9" s="199"/>
      <c r="K9" s="199"/>
      <c r="L9" s="199"/>
      <c r="M9" s="200"/>
      <c r="N9" s="201"/>
      <c r="O9" s="201"/>
      <c r="P9" s="201"/>
    </row>
    <row r="10" spans="1:16" ht="22.5" customHeight="1" x14ac:dyDescent="0.2">
      <c r="A10" s="195"/>
      <c r="B10" s="195"/>
      <c r="C10" s="195"/>
      <c r="D10" s="195"/>
      <c r="E10" s="196"/>
      <c r="F10" s="196"/>
      <c r="G10" s="196"/>
      <c r="H10" s="197"/>
      <c r="I10" s="198"/>
      <c r="J10" s="199"/>
      <c r="K10" s="199"/>
      <c r="L10" s="199"/>
      <c r="M10" s="200"/>
      <c r="N10" s="201"/>
      <c r="O10" s="201"/>
      <c r="P10" s="201"/>
    </row>
    <row r="11" spans="1:16" ht="22.5" customHeight="1" x14ac:dyDescent="0.2">
      <c r="A11" s="195"/>
      <c r="B11" s="195"/>
      <c r="C11" s="195"/>
      <c r="D11" s="195"/>
      <c r="E11" s="196"/>
      <c r="F11" s="196"/>
      <c r="G11" s="196"/>
      <c r="H11" s="197"/>
      <c r="I11" s="198"/>
      <c r="J11" s="199"/>
      <c r="K11" s="199"/>
      <c r="L11" s="199"/>
      <c r="M11" s="200"/>
      <c r="N11" s="201"/>
      <c r="O11" s="201"/>
      <c r="P11" s="201"/>
    </row>
    <row r="12" spans="1:16" ht="22.5" customHeight="1" x14ac:dyDescent="0.2">
      <c r="A12" s="195"/>
      <c r="B12" s="195"/>
      <c r="C12" s="195"/>
      <c r="D12" s="195"/>
      <c r="E12" s="196"/>
      <c r="F12" s="196"/>
      <c r="G12" s="196"/>
      <c r="H12" s="197"/>
      <c r="I12" s="198"/>
      <c r="J12" s="199"/>
      <c r="K12" s="199"/>
      <c r="L12" s="199"/>
      <c r="M12" s="200"/>
      <c r="N12" s="201"/>
      <c r="O12" s="201"/>
      <c r="P12" s="201"/>
    </row>
    <row r="13" spans="1:16" ht="22.5" customHeight="1" x14ac:dyDescent="0.2">
      <c r="A13" s="195"/>
      <c r="B13" s="195"/>
      <c r="C13" s="195"/>
      <c r="D13" s="195"/>
      <c r="E13" s="196"/>
      <c r="F13" s="196"/>
      <c r="G13" s="196"/>
      <c r="H13" s="197"/>
      <c r="I13" s="198"/>
      <c r="J13" s="199"/>
      <c r="K13" s="199"/>
      <c r="L13" s="199"/>
      <c r="M13" s="200"/>
      <c r="N13" s="201"/>
      <c r="O13" s="201"/>
      <c r="P13" s="201"/>
    </row>
    <row r="14" spans="1:16" ht="22.5" customHeight="1" x14ac:dyDescent="0.2">
      <c r="A14" s="195"/>
      <c r="B14" s="195"/>
      <c r="C14" s="195"/>
      <c r="D14" s="195"/>
      <c r="E14" s="196"/>
      <c r="F14" s="196"/>
      <c r="G14" s="196"/>
      <c r="H14" s="197"/>
      <c r="I14" s="198"/>
      <c r="J14" s="199"/>
      <c r="K14" s="199"/>
      <c r="L14" s="199"/>
      <c r="M14" s="200"/>
      <c r="N14" s="201"/>
      <c r="O14" s="201"/>
      <c r="P14" s="201"/>
    </row>
    <row r="15" spans="1:16" ht="22.5" customHeight="1" x14ac:dyDescent="0.2">
      <c r="A15" s="195"/>
      <c r="B15" s="195"/>
      <c r="C15" s="195"/>
      <c r="D15" s="195"/>
      <c r="E15" s="196"/>
      <c r="F15" s="196"/>
      <c r="G15" s="196"/>
      <c r="H15" s="197"/>
      <c r="I15" s="198"/>
      <c r="J15" s="199"/>
      <c r="K15" s="199"/>
      <c r="L15" s="199"/>
      <c r="M15" s="200"/>
      <c r="N15" s="201"/>
      <c r="O15" s="201"/>
      <c r="P15" s="201"/>
    </row>
    <row r="17" spans="1:18" ht="27.75" customHeight="1" x14ac:dyDescent="0.2">
      <c r="A17" s="240" t="str">
        <f>Overview!B4&amp; " - Effective from "&amp;Overview!D4&amp;" - "&amp;Overview!E4&amp;" new designated EHV line loss factors"</f>
        <v>Northern Powergrid (Northeast) plc - Effective from 1 April 2021 - Final new designated EHV line loss factors</v>
      </c>
      <c r="B17" s="241"/>
      <c r="C17" s="241"/>
      <c r="D17" s="241"/>
      <c r="E17" s="241"/>
      <c r="F17" s="241"/>
      <c r="G17" s="241"/>
      <c r="H17" s="241"/>
      <c r="I17" s="241"/>
      <c r="J17" s="241"/>
      <c r="K17" s="241"/>
      <c r="L17" s="241"/>
      <c r="M17" s="241"/>
      <c r="N17" s="241"/>
      <c r="O17" s="241"/>
      <c r="P17" s="241"/>
      <c r="Q17" s="241"/>
      <c r="R17" s="242"/>
    </row>
    <row r="18" spans="1:18" ht="62.25" customHeight="1" x14ac:dyDescent="0.2">
      <c r="A18" s="34" t="s">
        <v>383</v>
      </c>
      <c r="B18" s="34" t="s">
        <v>274</v>
      </c>
      <c r="C18" s="34" t="s">
        <v>263</v>
      </c>
      <c r="D18" s="34" t="s">
        <v>264</v>
      </c>
      <c r="E18" s="34" t="s">
        <v>275</v>
      </c>
      <c r="F18" s="34" t="s">
        <v>263</v>
      </c>
      <c r="G18" s="34" t="s">
        <v>265</v>
      </c>
      <c r="H18" s="36" t="s">
        <v>30</v>
      </c>
      <c r="I18" s="202" t="s">
        <v>344</v>
      </c>
      <c r="J18" s="202" t="s">
        <v>343</v>
      </c>
      <c r="K18" s="202" t="s">
        <v>345</v>
      </c>
      <c r="L18" s="202" t="s">
        <v>346</v>
      </c>
      <c r="M18" s="202" t="s">
        <v>347</v>
      </c>
      <c r="N18" s="203" t="s">
        <v>348</v>
      </c>
      <c r="O18" s="203" t="s">
        <v>349</v>
      </c>
      <c r="P18" s="203" t="s">
        <v>350</v>
      </c>
      <c r="Q18" s="203" t="s">
        <v>351</v>
      </c>
      <c r="R18" s="203" t="s">
        <v>352</v>
      </c>
    </row>
    <row r="19" spans="1:18" ht="22.5" customHeight="1" x14ac:dyDescent="0.2">
      <c r="A19" s="195"/>
      <c r="B19" s="195"/>
      <c r="C19" s="195"/>
      <c r="D19" s="195"/>
      <c r="E19" s="196"/>
      <c r="F19" s="204"/>
      <c r="G19" s="204"/>
      <c r="H19" s="205"/>
      <c r="I19" s="206"/>
      <c r="J19" s="206"/>
      <c r="K19" s="207"/>
      <c r="L19" s="208"/>
      <c r="M19" s="208"/>
      <c r="N19" s="209"/>
      <c r="O19" s="209"/>
      <c r="P19" s="209"/>
      <c r="Q19" s="209"/>
      <c r="R19" s="209"/>
    </row>
    <row r="20" spans="1:18" ht="22.5" customHeight="1" x14ac:dyDescent="0.2">
      <c r="A20" s="195"/>
      <c r="B20" s="195"/>
      <c r="C20" s="195"/>
      <c r="D20" s="195"/>
      <c r="E20" s="196"/>
      <c r="F20" s="204"/>
      <c r="G20" s="204"/>
      <c r="H20" s="205"/>
      <c r="I20" s="206"/>
      <c r="J20" s="206"/>
      <c r="K20" s="207"/>
      <c r="L20" s="208"/>
      <c r="M20" s="208"/>
      <c r="N20" s="209"/>
      <c r="O20" s="209"/>
      <c r="P20" s="209"/>
      <c r="Q20" s="209"/>
      <c r="R20" s="209"/>
    </row>
    <row r="21" spans="1:18" ht="22.5" customHeight="1" x14ac:dyDescent="0.2">
      <c r="A21" s="195"/>
      <c r="B21" s="195"/>
      <c r="C21" s="195"/>
      <c r="D21" s="195"/>
      <c r="E21" s="196"/>
      <c r="F21" s="204"/>
      <c r="G21" s="204"/>
      <c r="H21" s="205"/>
      <c r="I21" s="206"/>
      <c r="J21" s="206"/>
      <c r="K21" s="207"/>
      <c r="L21" s="208"/>
      <c r="M21" s="208"/>
      <c r="N21" s="209"/>
      <c r="O21" s="209"/>
      <c r="P21" s="209"/>
      <c r="Q21" s="209"/>
      <c r="R21" s="209"/>
    </row>
    <row r="22" spans="1:18" ht="22.5" customHeight="1" x14ac:dyDescent="0.2">
      <c r="A22" s="195"/>
      <c r="B22" s="195"/>
      <c r="C22" s="195"/>
      <c r="D22" s="195"/>
      <c r="E22" s="196"/>
      <c r="F22" s="204"/>
      <c r="G22" s="204"/>
      <c r="H22" s="205"/>
      <c r="I22" s="206"/>
      <c r="J22" s="206"/>
      <c r="K22" s="207"/>
      <c r="L22" s="208"/>
      <c r="M22" s="208"/>
      <c r="N22" s="209"/>
      <c r="O22" s="209"/>
      <c r="P22" s="209"/>
      <c r="Q22" s="209"/>
      <c r="R22" s="209"/>
    </row>
    <row r="23" spans="1:18" ht="22.5" customHeight="1" x14ac:dyDescent="0.2">
      <c r="A23" s="195"/>
      <c r="B23" s="195"/>
      <c r="C23" s="195"/>
      <c r="D23" s="195"/>
      <c r="E23" s="196"/>
      <c r="F23" s="204"/>
      <c r="G23" s="204"/>
      <c r="H23" s="205"/>
      <c r="I23" s="206"/>
      <c r="J23" s="206"/>
      <c r="K23" s="207"/>
      <c r="L23" s="208"/>
      <c r="M23" s="208"/>
      <c r="N23" s="209"/>
      <c r="O23" s="209"/>
      <c r="P23" s="209"/>
      <c r="Q23" s="209"/>
      <c r="R23" s="209"/>
    </row>
    <row r="24" spans="1:18" ht="22.5" customHeight="1" x14ac:dyDescent="0.2">
      <c r="A24" s="195"/>
      <c r="B24" s="195"/>
      <c r="C24" s="195"/>
      <c r="D24" s="195"/>
      <c r="E24" s="196"/>
      <c r="F24" s="204"/>
      <c r="G24" s="204"/>
      <c r="H24" s="205"/>
      <c r="I24" s="206"/>
      <c r="J24" s="206"/>
      <c r="K24" s="207"/>
      <c r="L24" s="208"/>
      <c r="M24" s="208"/>
      <c r="N24" s="209"/>
      <c r="O24" s="209"/>
      <c r="P24" s="209"/>
      <c r="Q24" s="209"/>
      <c r="R24" s="209"/>
    </row>
    <row r="25" spans="1:18" ht="22.5" customHeight="1" x14ac:dyDescent="0.2">
      <c r="A25" s="195"/>
      <c r="B25" s="195"/>
      <c r="C25" s="195"/>
      <c r="D25" s="195"/>
      <c r="E25" s="196"/>
      <c r="F25" s="204"/>
      <c r="G25" s="204"/>
      <c r="H25" s="205"/>
      <c r="I25" s="206"/>
      <c r="J25" s="206"/>
      <c r="K25" s="207"/>
      <c r="L25" s="208"/>
      <c r="M25" s="208"/>
      <c r="N25" s="209"/>
      <c r="O25" s="209"/>
      <c r="P25" s="209"/>
      <c r="Q25" s="209"/>
      <c r="R25" s="209"/>
    </row>
    <row r="26" spans="1:18" ht="22.5" customHeight="1" x14ac:dyDescent="0.2">
      <c r="A26" s="195"/>
      <c r="B26" s="195"/>
      <c r="C26" s="195"/>
      <c r="D26" s="195"/>
      <c r="E26" s="196"/>
      <c r="F26" s="204"/>
      <c r="G26" s="204"/>
      <c r="H26" s="205"/>
      <c r="I26" s="206"/>
      <c r="J26" s="206"/>
      <c r="K26" s="207"/>
      <c r="L26" s="208"/>
      <c r="M26" s="208"/>
      <c r="N26" s="209"/>
      <c r="O26" s="209"/>
      <c r="P26" s="209"/>
      <c r="Q26" s="209"/>
      <c r="R26" s="209"/>
    </row>
    <row r="27" spans="1:18" ht="22.5" customHeight="1" x14ac:dyDescent="0.2">
      <c r="A27" s="195"/>
      <c r="B27" s="195"/>
      <c r="C27" s="195"/>
      <c r="D27" s="195"/>
      <c r="E27" s="196"/>
      <c r="F27" s="204"/>
      <c r="G27" s="204"/>
      <c r="H27" s="205"/>
      <c r="I27" s="206"/>
      <c r="J27" s="206"/>
      <c r="K27" s="207"/>
      <c r="L27" s="208"/>
      <c r="M27" s="208"/>
      <c r="N27" s="209"/>
      <c r="O27" s="209"/>
      <c r="P27" s="209"/>
      <c r="Q27" s="209"/>
      <c r="R27" s="209"/>
    </row>
    <row r="28" spans="1:18" ht="22.5" customHeight="1" x14ac:dyDescent="0.2">
      <c r="A28" s="195"/>
      <c r="B28" s="195"/>
      <c r="C28" s="195"/>
      <c r="D28" s="195"/>
      <c r="E28" s="196"/>
      <c r="F28" s="204"/>
      <c r="G28" s="204"/>
      <c r="H28" s="205"/>
      <c r="I28" s="206"/>
      <c r="J28" s="206"/>
      <c r="K28" s="207"/>
      <c r="L28" s="208"/>
      <c r="M28" s="208"/>
      <c r="N28" s="209"/>
      <c r="O28" s="209"/>
      <c r="P28" s="209"/>
      <c r="Q28" s="209"/>
      <c r="R28" s="209"/>
    </row>
    <row r="30" spans="1:18" ht="12.75" customHeight="1" x14ac:dyDescent="0.2"/>
    <row r="31" spans="1:18" ht="12.75" customHeight="1" x14ac:dyDescent="0.2"/>
    <row r="32" spans="1:18" ht="27.75" customHeight="1" x14ac:dyDescent="0.35">
      <c r="A32" s="267" t="s">
        <v>931</v>
      </c>
      <c r="B32" s="267"/>
      <c r="C32" s="267"/>
      <c r="D32" s="267"/>
      <c r="E32" s="267"/>
    </row>
    <row r="34" spans="1:1" ht="27.75" customHeight="1" x14ac:dyDescent="0.35">
      <c r="A34" s="192"/>
    </row>
  </sheetData>
  <mergeCells count="5">
    <mergeCell ref="C1:P1"/>
    <mergeCell ref="A2:P2"/>
    <mergeCell ref="A4:P4"/>
    <mergeCell ref="A17:R17"/>
    <mergeCell ref="A32:E32"/>
  </mergeCells>
  <hyperlinks>
    <hyperlink ref="A1" location="Overview!A1" display="Back to Overview"/>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zoomScaleNormal="100" zoomScaleSheetLayoutView="100" workbookViewId="0">
      <selection activeCell="B13" sqref="B13"/>
    </sheetView>
  </sheetViews>
  <sheetFormatPr defaultColWidth="9.140625" defaultRowHeight="27.75" customHeight="1" x14ac:dyDescent="0.2"/>
  <cols>
    <col min="1" max="1" width="54.7109375" style="151" customWidth="1"/>
    <col min="2" max="2" width="17.5703125" style="160" customWidth="1"/>
    <col min="3" max="3" width="6.85546875" style="151" customWidth="1"/>
    <col min="4" max="6" width="17.5703125" style="160" customWidth="1"/>
    <col min="7" max="16384" width="9.140625" style="151"/>
  </cols>
  <sheetData>
    <row r="1" spans="1:6" ht="27.75" customHeight="1" x14ac:dyDescent="0.2">
      <c r="A1" s="30" t="s">
        <v>19</v>
      </c>
      <c r="B1" s="268"/>
      <c r="C1" s="268"/>
      <c r="D1" s="150"/>
      <c r="E1" s="150"/>
      <c r="F1" s="150"/>
    </row>
    <row r="2" spans="1:6" ht="35.1" customHeight="1" x14ac:dyDescent="0.2">
      <c r="A2" s="240" t="str">
        <f>Overview!B4&amp; " - Effective from "&amp;Overview!D4&amp;" - "&amp;Overview!E4&amp;CHAR(10)&amp;" Supplier of Last Resort and Eligible Bad Debt Pass-Through Costs"</f>
        <v>Northern Powergrid (Northeast) plc - Effective from 1 April 2021 - Final
 Supplier of Last Resort and Eligible Bad Debt Pass-Through Costs</v>
      </c>
      <c r="B2" s="241"/>
      <c r="C2" s="241"/>
      <c r="D2" s="241"/>
      <c r="E2" s="241"/>
      <c r="F2" s="242"/>
    </row>
    <row r="3" spans="1:6" s="152" customFormat="1" ht="21" customHeight="1" x14ac:dyDescent="0.2">
      <c r="A3" s="62"/>
      <c r="B3" s="62"/>
      <c r="C3" s="62"/>
      <c r="D3" s="62"/>
      <c r="E3" s="62"/>
      <c r="F3" s="62"/>
    </row>
    <row r="4" spans="1:6" ht="78.75" customHeight="1" x14ac:dyDescent="0.2">
      <c r="A4" s="34" t="s">
        <v>370</v>
      </c>
      <c r="B4" s="35" t="s">
        <v>906</v>
      </c>
      <c r="C4" s="35" t="s">
        <v>24</v>
      </c>
      <c r="D4" s="35" t="s">
        <v>907</v>
      </c>
      <c r="E4" s="35" t="s">
        <v>908</v>
      </c>
      <c r="F4" s="35" t="s">
        <v>909</v>
      </c>
    </row>
    <row r="5" spans="1:6" ht="32.25" customHeight="1" x14ac:dyDescent="0.2">
      <c r="A5" s="153" t="s">
        <v>729</v>
      </c>
      <c r="B5" s="129" t="s">
        <v>1012</v>
      </c>
      <c r="C5" s="155" t="s">
        <v>730</v>
      </c>
      <c r="D5" s="156">
        <v>6.6187266340101379E-3</v>
      </c>
      <c r="E5" s="156"/>
      <c r="F5" s="156">
        <v>0.18439871700564808</v>
      </c>
    </row>
    <row r="6" spans="1:6" ht="60" x14ac:dyDescent="0.2">
      <c r="A6" s="153" t="s">
        <v>732</v>
      </c>
      <c r="B6" s="129" t="s">
        <v>1014</v>
      </c>
      <c r="C6" s="155" t="s">
        <v>733</v>
      </c>
      <c r="D6" s="157">
        <v>0</v>
      </c>
      <c r="E6" s="157"/>
      <c r="F6" s="156">
        <v>0.18439871700564808</v>
      </c>
    </row>
    <row r="7" spans="1:6" ht="27" customHeight="1" x14ac:dyDescent="0.2">
      <c r="A7" s="153" t="s">
        <v>735</v>
      </c>
      <c r="B7" s="129" t="s">
        <v>1016</v>
      </c>
      <c r="C7" s="155">
        <v>0</v>
      </c>
      <c r="D7" s="157">
        <v>0</v>
      </c>
      <c r="E7" s="157"/>
      <c r="F7" s="156">
        <v>0.18439871700564808</v>
      </c>
    </row>
    <row r="8" spans="1:6" ht="27" customHeight="1" x14ac:dyDescent="0.2">
      <c r="A8" s="153" t="s">
        <v>736</v>
      </c>
      <c r="B8" s="129" t="s">
        <v>1017</v>
      </c>
      <c r="C8" s="155">
        <v>0</v>
      </c>
      <c r="D8" s="157">
        <v>0</v>
      </c>
      <c r="E8" s="157"/>
      <c r="F8" s="156">
        <v>0.18439871700564808</v>
      </c>
    </row>
    <row r="9" spans="1:6" ht="27" customHeight="1" x14ac:dyDescent="0.2">
      <c r="A9" s="153" t="s">
        <v>737</v>
      </c>
      <c r="B9" s="129" t="s">
        <v>1018</v>
      </c>
      <c r="C9" s="155">
        <v>0</v>
      </c>
      <c r="D9" s="157">
        <v>0</v>
      </c>
      <c r="E9" s="157"/>
      <c r="F9" s="156">
        <v>0.18439871700564808</v>
      </c>
    </row>
    <row r="10" spans="1:6" ht="27" customHeight="1" x14ac:dyDescent="0.2">
      <c r="A10" s="153" t="s">
        <v>738</v>
      </c>
      <c r="B10" s="154">
        <v>9</v>
      </c>
      <c r="C10" s="155">
        <v>0</v>
      </c>
      <c r="D10" s="157"/>
      <c r="E10" s="157"/>
      <c r="F10" s="156">
        <v>0.18439871700564808</v>
      </c>
    </row>
    <row r="11" spans="1:6" ht="27" customHeight="1" x14ac:dyDescent="0.2">
      <c r="A11" s="153" t="s">
        <v>739</v>
      </c>
      <c r="B11" s="154">
        <v>10</v>
      </c>
      <c r="C11" s="155">
        <v>0</v>
      </c>
      <c r="D11" s="157"/>
      <c r="E11" s="157"/>
      <c r="F11" s="156">
        <v>0.18439871700564808</v>
      </c>
    </row>
    <row r="12" spans="1:6" ht="27" customHeight="1" x14ac:dyDescent="0.2">
      <c r="A12" s="153" t="s">
        <v>740</v>
      </c>
      <c r="B12" s="154">
        <v>11</v>
      </c>
      <c r="C12" s="155">
        <v>0</v>
      </c>
      <c r="D12" s="157"/>
      <c r="E12" s="157"/>
      <c r="F12" s="156">
        <v>0.18439871700564808</v>
      </c>
    </row>
    <row r="13" spans="1:6" ht="27" customHeight="1" x14ac:dyDescent="0.2">
      <c r="A13" s="158" t="s">
        <v>760</v>
      </c>
      <c r="B13" s="154" t="s">
        <v>761</v>
      </c>
      <c r="C13" s="155" t="s">
        <v>730</v>
      </c>
      <c r="D13" s="156">
        <v>6.6187266340101379E-3</v>
      </c>
      <c r="E13" s="156"/>
      <c r="F13" s="156">
        <v>0.18439871700564808</v>
      </c>
    </row>
    <row r="14" spans="1:6" ht="27" customHeight="1" x14ac:dyDescent="0.2">
      <c r="A14" s="158" t="s">
        <v>763</v>
      </c>
      <c r="B14" s="154" t="s">
        <v>764</v>
      </c>
      <c r="C14" s="155" t="s">
        <v>733</v>
      </c>
      <c r="D14" s="157">
        <v>0</v>
      </c>
      <c r="E14" s="157"/>
      <c r="F14" s="156">
        <v>0.18439871700564808</v>
      </c>
    </row>
    <row r="15" spans="1:6" ht="27" customHeight="1" x14ac:dyDescent="0.2">
      <c r="A15" s="158" t="s">
        <v>766</v>
      </c>
      <c r="B15" s="154">
        <v>157</v>
      </c>
      <c r="C15" s="155">
        <v>0</v>
      </c>
      <c r="D15" s="157">
        <v>0</v>
      </c>
      <c r="E15" s="157"/>
      <c r="F15" s="156">
        <v>0.18439871700564808</v>
      </c>
    </row>
    <row r="16" spans="1:6" ht="27" customHeight="1" x14ac:dyDescent="0.2">
      <c r="A16" s="159" t="s">
        <v>767</v>
      </c>
      <c r="B16" s="154">
        <v>3</v>
      </c>
      <c r="C16" s="155">
        <v>0</v>
      </c>
      <c r="D16" s="157"/>
      <c r="E16" s="157"/>
      <c r="F16" s="156">
        <v>0.18439871700564808</v>
      </c>
    </row>
    <row r="17" spans="1:6" ht="27" customHeight="1" x14ac:dyDescent="0.2">
      <c r="A17" s="159" t="s">
        <v>774</v>
      </c>
      <c r="B17" s="154" t="s">
        <v>775</v>
      </c>
      <c r="C17" s="155" t="s">
        <v>730</v>
      </c>
      <c r="D17" s="156">
        <v>6.6187266340101379E-3</v>
      </c>
      <c r="E17" s="156"/>
      <c r="F17" s="156">
        <v>0.18439871700564808</v>
      </c>
    </row>
    <row r="18" spans="1:6" ht="27.75" customHeight="1" x14ac:dyDescent="0.2">
      <c r="A18" s="159" t="s">
        <v>777</v>
      </c>
      <c r="B18" s="154" t="s">
        <v>778</v>
      </c>
      <c r="C18" s="155" t="s">
        <v>733</v>
      </c>
      <c r="D18" s="157">
        <v>0</v>
      </c>
      <c r="E18" s="157"/>
      <c r="F18" s="156">
        <v>0.18439871700564808</v>
      </c>
    </row>
    <row r="19" spans="1:6" ht="27.75" customHeight="1" x14ac:dyDescent="0.2">
      <c r="A19" s="159" t="s">
        <v>780</v>
      </c>
      <c r="B19" s="154">
        <v>165</v>
      </c>
      <c r="C19" s="155">
        <v>0</v>
      </c>
      <c r="D19" s="157">
        <v>0</v>
      </c>
      <c r="E19" s="157"/>
      <c r="F19" s="156">
        <v>0.18439871700564808</v>
      </c>
    </row>
    <row r="20" spans="1:6" ht="27.75" customHeight="1" x14ac:dyDescent="0.2">
      <c r="A20" s="159" t="s">
        <v>781</v>
      </c>
      <c r="B20" s="154">
        <v>166</v>
      </c>
      <c r="C20" s="155">
        <v>0</v>
      </c>
      <c r="D20" s="157">
        <v>0</v>
      </c>
      <c r="E20" s="157"/>
      <c r="F20" s="156">
        <v>0.18439871700564808</v>
      </c>
    </row>
    <row r="21" spans="1:6" ht="27.75" customHeight="1" x14ac:dyDescent="0.2">
      <c r="A21" s="159" t="s">
        <v>782</v>
      </c>
      <c r="B21" s="154">
        <v>167</v>
      </c>
      <c r="C21" s="155">
        <v>0</v>
      </c>
      <c r="D21" s="157">
        <v>0</v>
      </c>
      <c r="E21" s="157"/>
      <c r="F21" s="156">
        <v>0.18439871700564808</v>
      </c>
    </row>
    <row r="22" spans="1:6" ht="27.75" customHeight="1" x14ac:dyDescent="0.2">
      <c r="A22" s="159" t="s">
        <v>783</v>
      </c>
      <c r="B22" s="129">
        <v>4</v>
      </c>
      <c r="C22" s="155">
        <v>0</v>
      </c>
      <c r="D22" s="157"/>
      <c r="E22" s="157"/>
      <c r="F22" s="156">
        <v>0.18439871700564808</v>
      </c>
    </row>
    <row r="23" spans="1:6" ht="27.75" customHeight="1" x14ac:dyDescent="0.2">
      <c r="A23" s="159" t="s">
        <v>784</v>
      </c>
      <c r="B23" s="129">
        <v>7</v>
      </c>
      <c r="C23" s="155">
        <v>0</v>
      </c>
      <c r="D23" s="157"/>
      <c r="E23" s="157"/>
      <c r="F23" s="156">
        <v>0.18439871700564808</v>
      </c>
    </row>
    <row r="24" spans="1:6" ht="27.75" customHeight="1" x14ac:dyDescent="0.2">
      <c r="A24" s="159" t="s">
        <v>785</v>
      </c>
      <c r="B24" s="129">
        <v>13</v>
      </c>
      <c r="C24" s="155">
        <v>0</v>
      </c>
      <c r="D24" s="157"/>
      <c r="E24" s="157"/>
      <c r="F24" s="156">
        <v>0.18439871700564808</v>
      </c>
    </row>
    <row r="25" spans="1:6" ht="27.75" customHeight="1" x14ac:dyDescent="0.2">
      <c r="A25" s="158" t="s">
        <v>796</v>
      </c>
      <c r="B25" s="154" t="s">
        <v>797</v>
      </c>
      <c r="C25" s="155" t="s">
        <v>730</v>
      </c>
      <c r="D25" s="156">
        <v>6.6187266340101379E-3</v>
      </c>
      <c r="E25" s="156"/>
      <c r="F25" s="156">
        <v>0.18439871700564808</v>
      </c>
    </row>
    <row r="26" spans="1:6" ht="27.75" customHeight="1" x14ac:dyDescent="0.2">
      <c r="A26" s="158" t="s">
        <v>799</v>
      </c>
      <c r="B26" s="154" t="s">
        <v>800</v>
      </c>
      <c r="C26" s="155" t="s">
        <v>733</v>
      </c>
      <c r="D26" s="157">
        <v>0</v>
      </c>
      <c r="E26" s="157"/>
      <c r="F26" s="156">
        <v>0.18439871700564808</v>
      </c>
    </row>
    <row r="27" spans="1:6" ht="27.75" customHeight="1" x14ac:dyDescent="0.2">
      <c r="A27" s="158" t="s">
        <v>802</v>
      </c>
      <c r="B27" s="154">
        <v>57</v>
      </c>
      <c r="C27" s="155">
        <v>0</v>
      </c>
      <c r="D27" s="157">
        <v>0</v>
      </c>
      <c r="E27" s="157"/>
      <c r="F27" s="156">
        <v>0.18439871700564808</v>
      </c>
    </row>
    <row r="28" spans="1:6" ht="27.75" customHeight="1" x14ac:dyDescent="0.2">
      <c r="A28" s="158" t="s">
        <v>803</v>
      </c>
      <c r="B28" s="154">
        <v>58</v>
      </c>
      <c r="C28" s="155">
        <v>0</v>
      </c>
      <c r="D28" s="157">
        <v>0</v>
      </c>
      <c r="E28" s="157"/>
      <c r="F28" s="156">
        <v>0.18439871700564808</v>
      </c>
    </row>
    <row r="29" spans="1:6" ht="27.75" customHeight="1" x14ac:dyDescent="0.2">
      <c r="A29" s="158" t="s">
        <v>804</v>
      </c>
      <c r="B29" s="154">
        <v>59</v>
      </c>
      <c r="C29" s="155">
        <v>0</v>
      </c>
      <c r="D29" s="157">
        <v>0</v>
      </c>
      <c r="E29" s="157"/>
      <c r="F29" s="156">
        <v>0.18439871700564808</v>
      </c>
    </row>
    <row r="30" spans="1:6" ht="27.75" customHeight="1" x14ac:dyDescent="0.2">
      <c r="A30" s="158" t="s">
        <v>805</v>
      </c>
      <c r="B30" s="129">
        <v>14</v>
      </c>
      <c r="C30" s="155">
        <v>0</v>
      </c>
      <c r="D30" s="157"/>
      <c r="E30" s="157"/>
      <c r="F30" s="156">
        <v>0.18439871700564808</v>
      </c>
    </row>
    <row r="31" spans="1:6" ht="27.75" customHeight="1" x14ac:dyDescent="0.2">
      <c r="A31" s="158" t="s">
        <v>806</v>
      </c>
      <c r="B31" s="129">
        <v>15</v>
      </c>
      <c r="C31" s="155">
        <v>0</v>
      </c>
      <c r="D31" s="157"/>
      <c r="E31" s="157"/>
      <c r="F31" s="156">
        <v>0.18439871700564808</v>
      </c>
    </row>
    <row r="32" spans="1:6" ht="27.75" customHeight="1" x14ac:dyDescent="0.2">
      <c r="A32" s="158" t="s">
        <v>807</v>
      </c>
      <c r="B32" s="129">
        <v>17</v>
      </c>
      <c r="C32" s="155">
        <v>0</v>
      </c>
      <c r="D32" s="157"/>
      <c r="E32" s="157"/>
      <c r="F32" s="156">
        <v>0.18439871700564808</v>
      </c>
    </row>
    <row r="33" spans="1:6" ht="27.75" customHeight="1" x14ac:dyDescent="0.2">
      <c r="A33" s="158" t="s">
        <v>818</v>
      </c>
      <c r="B33" s="154" t="s">
        <v>819</v>
      </c>
      <c r="C33" s="155" t="s">
        <v>730</v>
      </c>
      <c r="D33" s="156">
        <v>6.6187266340101379E-3</v>
      </c>
      <c r="E33" s="156"/>
      <c r="F33" s="156">
        <v>0.18439871700564808</v>
      </c>
    </row>
    <row r="34" spans="1:6" ht="27.75" customHeight="1" x14ac:dyDescent="0.2">
      <c r="A34" s="158" t="s">
        <v>821</v>
      </c>
      <c r="B34" s="154" t="s">
        <v>822</v>
      </c>
      <c r="C34" s="155" t="s">
        <v>733</v>
      </c>
      <c r="D34" s="157">
        <v>0</v>
      </c>
      <c r="E34" s="157"/>
      <c r="F34" s="156">
        <v>0.18439871700564808</v>
      </c>
    </row>
    <row r="35" spans="1:6" ht="27.75" customHeight="1" x14ac:dyDescent="0.2">
      <c r="A35" s="158" t="s">
        <v>824</v>
      </c>
      <c r="B35" s="154">
        <v>77</v>
      </c>
      <c r="C35" s="155">
        <v>0</v>
      </c>
      <c r="D35" s="157">
        <v>0</v>
      </c>
      <c r="E35" s="157"/>
      <c r="F35" s="156">
        <v>0.18439871700564808</v>
      </c>
    </row>
    <row r="36" spans="1:6" ht="27.75" customHeight="1" x14ac:dyDescent="0.2">
      <c r="A36" s="158" t="s">
        <v>825</v>
      </c>
      <c r="B36" s="154">
        <v>78</v>
      </c>
      <c r="C36" s="155">
        <v>0</v>
      </c>
      <c r="D36" s="157">
        <v>0</v>
      </c>
      <c r="E36" s="157"/>
      <c r="F36" s="156">
        <v>0.18439871700564808</v>
      </c>
    </row>
    <row r="37" spans="1:6" ht="27.75" customHeight="1" x14ac:dyDescent="0.2">
      <c r="A37" s="158" t="s">
        <v>826</v>
      </c>
      <c r="B37" s="154">
        <v>79</v>
      </c>
      <c r="C37" s="155">
        <v>0</v>
      </c>
      <c r="D37" s="157">
        <v>0</v>
      </c>
      <c r="E37" s="157"/>
      <c r="F37" s="156">
        <v>0.18439871700564808</v>
      </c>
    </row>
    <row r="38" spans="1:6" ht="27.75" customHeight="1" x14ac:dyDescent="0.2">
      <c r="A38" s="158" t="s">
        <v>827</v>
      </c>
      <c r="B38" s="129">
        <v>18</v>
      </c>
      <c r="C38" s="155">
        <v>0</v>
      </c>
      <c r="D38" s="157"/>
      <c r="E38" s="157"/>
      <c r="F38" s="156">
        <v>0.18439871700564808</v>
      </c>
    </row>
    <row r="39" spans="1:6" ht="27.75" customHeight="1" x14ac:dyDescent="0.2">
      <c r="A39" s="158" t="s">
        <v>828</v>
      </c>
      <c r="B39" s="129">
        <v>19</v>
      </c>
      <c r="C39" s="155">
        <v>0</v>
      </c>
      <c r="D39" s="157"/>
      <c r="E39" s="157"/>
      <c r="F39" s="156">
        <v>0.18439871700564808</v>
      </c>
    </row>
    <row r="40" spans="1:6" ht="27.75" customHeight="1" x14ac:dyDescent="0.2">
      <c r="A40" s="158" t="s">
        <v>829</v>
      </c>
      <c r="B40" s="129">
        <v>20</v>
      </c>
      <c r="C40" s="155">
        <v>0</v>
      </c>
      <c r="D40" s="157"/>
      <c r="E40" s="157"/>
      <c r="F40" s="156">
        <v>0.18439871700564808</v>
      </c>
    </row>
    <row r="41" spans="1:6" ht="27.75" customHeight="1" x14ac:dyDescent="0.2">
      <c r="A41" s="158" t="s">
        <v>840</v>
      </c>
      <c r="B41" s="154" t="s">
        <v>841</v>
      </c>
      <c r="C41" s="155" t="s">
        <v>730</v>
      </c>
      <c r="D41" s="156">
        <v>6.6187266340101379E-3</v>
      </c>
      <c r="E41" s="156"/>
      <c r="F41" s="156">
        <v>0.18439871700564808</v>
      </c>
    </row>
    <row r="42" spans="1:6" ht="27.75" customHeight="1" x14ac:dyDescent="0.2">
      <c r="A42" s="158" t="s">
        <v>843</v>
      </c>
      <c r="B42" s="154" t="s">
        <v>844</v>
      </c>
      <c r="C42" s="155" t="s">
        <v>733</v>
      </c>
      <c r="D42" s="157">
        <v>0</v>
      </c>
      <c r="E42" s="157"/>
      <c r="F42" s="156">
        <v>0.18439871700564808</v>
      </c>
    </row>
    <row r="43" spans="1:6" ht="27.75" customHeight="1" x14ac:dyDescent="0.2">
      <c r="A43" s="158" t="s">
        <v>846</v>
      </c>
      <c r="B43" s="154">
        <v>97</v>
      </c>
      <c r="C43" s="155">
        <v>0</v>
      </c>
      <c r="D43" s="157">
        <v>0</v>
      </c>
      <c r="E43" s="157"/>
      <c r="F43" s="156">
        <v>0.18439871700564808</v>
      </c>
    </row>
    <row r="44" spans="1:6" ht="27.75" customHeight="1" x14ac:dyDescent="0.2">
      <c r="A44" s="158" t="s">
        <v>847</v>
      </c>
      <c r="B44" s="154">
        <v>98</v>
      </c>
      <c r="C44" s="155">
        <v>0</v>
      </c>
      <c r="D44" s="157">
        <v>0</v>
      </c>
      <c r="E44" s="157"/>
      <c r="F44" s="156">
        <v>0.18439871700564808</v>
      </c>
    </row>
    <row r="45" spans="1:6" ht="27.75" customHeight="1" x14ac:dyDescent="0.2">
      <c r="A45" s="158" t="s">
        <v>848</v>
      </c>
      <c r="B45" s="154">
        <v>99</v>
      </c>
      <c r="C45" s="155">
        <v>0</v>
      </c>
      <c r="D45" s="157">
        <v>0</v>
      </c>
      <c r="E45" s="157"/>
      <c r="F45" s="156">
        <v>0.18439871700564808</v>
      </c>
    </row>
    <row r="46" spans="1:6" ht="27.75" customHeight="1" x14ac:dyDescent="0.2">
      <c r="A46" s="158" t="s">
        <v>849</v>
      </c>
      <c r="B46" s="129">
        <v>23</v>
      </c>
      <c r="C46" s="155">
        <v>0</v>
      </c>
      <c r="D46" s="157"/>
      <c r="E46" s="157"/>
      <c r="F46" s="156">
        <v>0.18439871700564808</v>
      </c>
    </row>
    <row r="47" spans="1:6" ht="27.75" customHeight="1" x14ac:dyDescent="0.2">
      <c r="A47" s="158" t="s">
        <v>850</v>
      </c>
      <c r="B47" s="129">
        <v>24</v>
      </c>
      <c r="C47" s="155">
        <v>0</v>
      </c>
      <c r="D47" s="157"/>
      <c r="E47" s="157"/>
      <c r="F47" s="156">
        <v>0.18439871700564808</v>
      </c>
    </row>
    <row r="48" spans="1:6" ht="27.75" customHeight="1" x14ac:dyDescent="0.2">
      <c r="A48" s="158" t="s">
        <v>851</v>
      </c>
      <c r="B48" s="129">
        <v>27</v>
      </c>
      <c r="C48" s="155">
        <v>0</v>
      </c>
      <c r="D48" s="157"/>
      <c r="E48" s="157"/>
      <c r="F48" s="156">
        <v>0.18439871700564808</v>
      </c>
    </row>
    <row r="49" spans="1:6" ht="27.75" customHeight="1" x14ac:dyDescent="0.2">
      <c r="A49" s="158" t="s">
        <v>862</v>
      </c>
      <c r="B49" s="154" t="s">
        <v>863</v>
      </c>
      <c r="C49" s="155" t="s">
        <v>730</v>
      </c>
      <c r="D49" s="156">
        <v>6.6187266340101379E-3</v>
      </c>
      <c r="E49" s="156"/>
      <c r="F49" s="156">
        <v>0.18439871700564808</v>
      </c>
    </row>
    <row r="50" spans="1:6" ht="27.75" customHeight="1" x14ac:dyDescent="0.2">
      <c r="A50" s="158" t="s">
        <v>865</v>
      </c>
      <c r="B50" s="154" t="s">
        <v>866</v>
      </c>
      <c r="C50" s="155" t="s">
        <v>733</v>
      </c>
      <c r="D50" s="157">
        <v>0</v>
      </c>
      <c r="E50" s="157"/>
      <c r="F50" s="156">
        <v>0.18439871700564808</v>
      </c>
    </row>
    <row r="51" spans="1:6" ht="27.75" customHeight="1" x14ac:dyDescent="0.2">
      <c r="A51" s="158" t="s">
        <v>868</v>
      </c>
      <c r="B51" s="154">
        <v>117</v>
      </c>
      <c r="C51" s="155">
        <v>0</v>
      </c>
      <c r="D51" s="157">
        <v>0</v>
      </c>
      <c r="E51" s="157"/>
      <c r="F51" s="156">
        <v>0.18439871700564808</v>
      </c>
    </row>
    <row r="52" spans="1:6" ht="27.75" customHeight="1" x14ac:dyDescent="0.2">
      <c r="A52" s="158" t="s">
        <v>869</v>
      </c>
      <c r="B52" s="154">
        <v>118</v>
      </c>
      <c r="C52" s="155">
        <v>0</v>
      </c>
      <c r="D52" s="157">
        <v>0</v>
      </c>
      <c r="E52" s="157"/>
      <c r="F52" s="156">
        <v>0.18439871700564808</v>
      </c>
    </row>
    <row r="53" spans="1:6" ht="27.75" customHeight="1" x14ac:dyDescent="0.2">
      <c r="A53" s="158" t="s">
        <v>870</v>
      </c>
      <c r="B53" s="154">
        <v>119</v>
      </c>
      <c r="C53" s="155">
        <v>0</v>
      </c>
      <c r="D53" s="157">
        <v>0</v>
      </c>
      <c r="E53" s="157"/>
      <c r="F53" s="156">
        <v>0.18439871700564808</v>
      </c>
    </row>
    <row r="54" spans="1:6" ht="27.75" customHeight="1" x14ac:dyDescent="0.2">
      <c r="A54" s="158" t="s">
        <v>871</v>
      </c>
      <c r="B54" s="129">
        <v>29</v>
      </c>
      <c r="C54" s="155">
        <v>0</v>
      </c>
      <c r="D54" s="157"/>
      <c r="E54" s="157"/>
      <c r="F54" s="156">
        <v>0.18439871700564808</v>
      </c>
    </row>
    <row r="55" spans="1:6" ht="27.75" customHeight="1" x14ac:dyDescent="0.2">
      <c r="A55" s="158" t="s">
        <v>872</v>
      </c>
      <c r="B55" s="129">
        <v>30</v>
      </c>
      <c r="C55" s="155">
        <v>0</v>
      </c>
      <c r="D55" s="157"/>
      <c r="E55" s="157"/>
      <c r="F55" s="156">
        <v>0.18439871700564808</v>
      </c>
    </row>
    <row r="56" spans="1:6" ht="27.75" customHeight="1" x14ac:dyDescent="0.2">
      <c r="A56" s="158" t="s">
        <v>873</v>
      </c>
      <c r="B56" s="129">
        <v>31</v>
      </c>
      <c r="C56" s="155">
        <v>0</v>
      </c>
      <c r="D56" s="157"/>
      <c r="E56" s="157"/>
      <c r="F56" s="156">
        <v>0.18439871700564808</v>
      </c>
    </row>
    <row r="57" spans="1:6" ht="27.75" customHeight="1" x14ac:dyDescent="0.2">
      <c r="A57" s="158" t="s">
        <v>884</v>
      </c>
      <c r="B57" s="154" t="s">
        <v>885</v>
      </c>
      <c r="C57" s="155" t="s">
        <v>730</v>
      </c>
      <c r="D57" s="156">
        <v>6.6187266340101379E-3</v>
      </c>
      <c r="E57" s="156"/>
      <c r="F57" s="156">
        <v>0.18439871700564808</v>
      </c>
    </row>
    <row r="58" spans="1:6" ht="27.75" customHeight="1" x14ac:dyDescent="0.2">
      <c r="A58" s="158" t="s">
        <v>887</v>
      </c>
      <c r="B58" s="154" t="s">
        <v>888</v>
      </c>
      <c r="C58" s="155" t="s">
        <v>733</v>
      </c>
      <c r="D58" s="157">
        <v>0</v>
      </c>
      <c r="E58" s="157"/>
      <c r="F58" s="156">
        <v>0.18439871700564808</v>
      </c>
    </row>
    <row r="59" spans="1:6" ht="27.75" customHeight="1" x14ac:dyDescent="0.2">
      <c r="A59" s="158" t="s">
        <v>890</v>
      </c>
      <c r="B59" s="154">
        <v>137</v>
      </c>
      <c r="C59" s="155">
        <v>0</v>
      </c>
      <c r="D59" s="157">
        <v>0</v>
      </c>
      <c r="E59" s="157"/>
      <c r="F59" s="156">
        <v>0.18439871700564808</v>
      </c>
    </row>
    <row r="60" spans="1:6" ht="27.75" customHeight="1" x14ac:dyDescent="0.2">
      <c r="A60" s="158" t="s">
        <v>891</v>
      </c>
      <c r="B60" s="154">
        <v>138</v>
      </c>
      <c r="C60" s="155">
        <v>0</v>
      </c>
      <c r="D60" s="157">
        <v>0</v>
      </c>
      <c r="E60" s="157"/>
      <c r="F60" s="156">
        <v>0.18439871700564808</v>
      </c>
    </row>
    <row r="61" spans="1:6" ht="27.75" customHeight="1" x14ac:dyDescent="0.2">
      <c r="A61" s="158" t="s">
        <v>892</v>
      </c>
      <c r="B61" s="154">
        <v>139</v>
      </c>
      <c r="C61" s="155">
        <v>0</v>
      </c>
      <c r="D61" s="157">
        <v>0</v>
      </c>
      <c r="E61" s="157"/>
      <c r="F61" s="156">
        <v>0.18439871700564808</v>
      </c>
    </row>
    <row r="62" spans="1:6" ht="27.75" customHeight="1" x14ac:dyDescent="0.2">
      <c r="A62" s="158" t="s">
        <v>893</v>
      </c>
      <c r="B62" s="129">
        <v>33</v>
      </c>
      <c r="C62" s="155">
        <v>0</v>
      </c>
      <c r="D62" s="157">
        <v>0</v>
      </c>
      <c r="E62" s="157"/>
      <c r="F62" s="156">
        <v>0.18439871700564808</v>
      </c>
    </row>
    <row r="63" spans="1:6" ht="27.75" customHeight="1" x14ac:dyDescent="0.2">
      <c r="A63" s="158" t="s">
        <v>894</v>
      </c>
      <c r="B63" s="129">
        <v>34</v>
      </c>
      <c r="C63" s="155">
        <v>0</v>
      </c>
      <c r="D63" s="157">
        <v>0</v>
      </c>
      <c r="E63" s="157"/>
      <c r="F63" s="156">
        <v>0.18439871700564808</v>
      </c>
    </row>
    <row r="64" spans="1:6" ht="27.75" customHeight="1" x14ac:dyDescent="0.2">
      <c r="A64" s="158" t="s">
        <v>895</v>
      </c>
      <c r="B64" s="129">
        <v>35</v>
      </c>
      <c r="C64" s="155">
        <v>0</v>
      </c>
      <c r="D64" s="157">
        <v>0</v>
      </c>
      <c r="E64" s="157"/>
      <c r="F64" s="156">
        <v>0.18439871700564808</v>
      </c>
    </row>
    <row r="65" spans="1:1" ht="12.75" customHeight="1" x14ac:dyDescent="0.2">
      <c r="A65" s="210" t="s">
        <v>910</v>
      </c>
    </row>
    <row r="66" spans="1:1" ht="12.75" customHeight="1" x14ac:dyDescent="0.2">
      <c r="A66" s="210" t="s">
        <v>911</v>
      </c>
    </row>
    <row r="67" spans="1:1" ht="12.75" customHeight="1" x14ac:dyDescent="0.2">
      <c r="A67" s="210" t="s">
        <v>912</v>
      </c>
    </row>
  </sheetData>
  <mergeCells count="2">
    <mergeCell ref="B1:C1"/>
    <mergeCell ref="A2:F2"/>
  </mergeCells>
  <hyperlinks>
    <hyperlink ref="A1" location="Overview!A1" display="Back to Overview"/>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Fixed adders for Supplier of Last Resort and Eligible Bad Debt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50"/>
  <sheetViews>
    <sheetView zoomScale="85" zoomScaleNormal="85" zoomScaleSheetLayoutView="100" workbookViewId="0">
      <selection activeCell="A2" sqref="A2:D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19</v>
      </c>
      <c r="B1" s="3"/>
      <c r="C1" s="2"/>
      <c r="E1" s="10"/>
      <c r="F1" s="4"/>
      <c r="G1" s="4"/>
    </row>
    <row r="2" spans="1:7" s="11" customFormat="1" ht="22.5" customHeight="1" x14ac:dyDescent="0.2">
      <c r="A2" s="240" t="str">
        <f>Overview!B4&amp; " - Effective from "&amp;Overview!D4&amp;" - "&amp;Overview!E4&amp;" Nodal/Zonal charges"</f>
        <v>Northern Powergrid (Northeast) plc - Effective from 1 April 2021 - Final Nodal/Zonal charges</v>
      </c>
      <c r="B2" s="241"/>
      <c r="C2" s="241"/>
      <c r="D2" s="242"/>
    </row>
    <row r="3" spans="1:7" ht="60.75" customHeight="1" x14ac:dyDescent="0.2">
      <c r="A3" s="14" t="s">
        <v>273</v>
      </c>
      <c r="B3" s="14" t="s">
        <v>1</v>
      </c>
      <c r="C3" s="14" t="s">
        <v>260</v>
      </c>
      <c r="D3" s="14" t="s">
        <v>261</v>
      </c>
    </row>
    <row r="4" spans="1:7" ht="21.75" customHeight="1" x14ac:dyDescent="0.2">
      <c r="A4" s="7" t="s">
        <v>463</v>
      </c>
      <c r="B4" s="8" t="s">
        <v>464</v>
      </c>
      <c r="C4" s="132">
        <v>2.27008724337E-2</v>
      </c>
      <c r="D4" s="132">
        <v>3.9128819590299995E-3</v>
      </c>
    </row>
    <row r="5" spans="1:7" ht="21.75" customHeight="1" x14ac:dyDescent="0.2">
      <c r="A5" s="7" t="s">
        <v>465</v>
      </c>
      <c r="B5" s="8" t="s">
        <v>464</v>
      </c>
      <c r="C5" s="132">
        <v>0.27880666610799998</v>
      </c>
      <c r="D5" s="132">
        <v>-1.61323339803E-3</v>
      </c>
    </row>
    <row r="6" spans="1:7" ht="21.75" customHeight="1" x14ac:dyDescent="0.2">
      <c r="A6" s="7" t="s">
        <v>466</v>
      </c>
      <c r="B6" s="8" t="s">
        <v>464</v>
      </c>
      <c r="C6" s="132">
        <v>0.27880758939299999</v>
      </c>
      <c r="D6" s="132">
        <v>-1.61327435817E-3</v>
      </c>
    </row>
    <row r="7" spans="1:7" ht="21.75" customHeight="1" x14ac:dyDescent="0.2">
      <c r="A7" s="7" t="s">
        <v>467</v>
      </c>
      <c r="B7" s="8" t="s">
        <v>464</v>
      </c>
      <c r="C7" s="132">
        <v>0</v>
      </c>
      <c r="D7" s="132">
        <v>0</v>
      </c>
    </row>
    <row r="8" spans="1:7" ht="21.75" customHeight="1" x14ac:dyDescent="0.2">
      <c r="A8" s="7" t="s">
        <v>468</v>
      </c>
      <c r="B8" s="8" t="s">
        <v>464</v>
      </c>
      <c r="C8" s="132">
        <v>0</v>
      </c>
      <c r="D8" s="132">
        <v>0</v>
      </c>
    </row>
    <row r="9" spans="1:7" ht="21.75" customHeight="1" x14ac:dyDescent="0.2">
      <c r="A9" s="7" t="s">
        <v>469</v>
      </c>
      <c r="B9" s="8" t="s">
        <v>464</v>
      </c>
      <c r="C9" s="132">
        <v>0</v>
      </c>
      <c r="D9" s="132">
        <v>0</v>
      </c>
    </row>
    <row r="10" spans="1:7" ht="21.75" customHeight="1" x14ac:dyDescent="0.2">
      <c r="A10" s="7" t="s">
        <v>470</v>
      </c>
      <c r="B10" s="8" t="s">
        <v>464</v>
      </c>
      <c r="C10" s="132">
        <v>0.28303374833</v>
      </c>
      <c r="D10" s="132">
        <v>-1.7152817723500001E-3</v>
      </c>
    </row>
    <row r="11" spans="1:7" ht="21.75" customHeight="1" x14ac:dyDescent="0.2">
      <c r="A11" s="7" t="s">
        <v>471</v>
      </c>
      <c r="B11" s="8" t="s">
        <v>464</v>
      </c>
      <c r="C11" s="132">
        <v>0.28303531294200002</v>
      </c>
      <c r="D11" s="132">
        <v>-1.7153855189800001E-3</v>
      </c>
    </row>
    <row r="12" spans="1:7" ht="21.75" customHeight="1" x14ac:dyDescent="0.2">
      <c r="A12" s="7" t="s">
        <v>472</v>
      </c>
      <c r="B12" s="8" t="s">
        <v>464</v>
      </c>
      <c r="C12" s="132">
        <v>0</v>
      </c>
      <c r="D12" s="132">
        <v>7.5372074799399998E-3</v>
      </c>
    </row>
    <row r="13" spans="1:7" ht="21.75" customHeight="1" x14ac:dyDescent="0.2">
      <c r="A13" s="7" t="s">
        <v>473</v>
      </c>
      <c r="B13" s="8" t="s">
        <v>464</v>
      </c>
      <c r="C13" s="132">
        <v>1.86840318731</v>
      </c>
      <c r="D13" s="132">
        <v>1.24624311052</v>
      </c>
    </row>
    <row r="14" spans="1:7" ht="21.75" customHeight="1" x14ac:dyDescent="0.2">
      <c r="A14" s="7" t="s">
        <v>474</v>
      </c>
      <c r="B14" s="8" t="s">
        <v>464</v>
      </c>
      <c r="C14" s="132">
        <v>1.6303817193000001</v>
      </c>
      <c r="D14" s="132">
        <v>2.5231944195900002</v>
      </c>
    </row>
    <row r="15" spans="1:7" ht="21.75" customHeight="1" x14ac:dyDescent="0.2">
      <c r="A15" s="7" t="s">
        <v>475</v>
      </c>
      <c r="B15" s="8" t="s">
        <v>464</v>
      </c>
      <c r="C15" s="132">
        <v>0.677962640901</v>
      </c>
      <c r="D15" s="132">
        <v>2.3679720698600002E-2</v>
      </c>
    </row>
    <row r="16" spans="1:7" ht="21.75" customHeight="1" x14ac:dyDescent="0.2">
      <c r="A16" s="7" t="s">
        <v>476</v>
      </c>
      <c r="B16" s="8" t="s">
        <v>464</v>
      </c>
      <c r="C16" s="132">
        <v>0.68971105373300001</v>
      </c>
      <c r="D16" s="132">
        <v>0.56490261990500001</v>
      </c>
    </row>
    <row r="17" spans="1:4" ht="21.75" customHeight="1" x14ac:dyDescent="0.2">
      <c r="A17" s="7" t="s">
        <v>477</v>
      </c>
      <c r="B17" s="8" t="s">
        <v>464</v>
      </c>
      <c r="C17" s="132">
        <v>-1.5961429961700001E-3</v>
      </c>
      <c r="D17" s="132">
        <v>0.22283551016300002</v>
      </c>
    </row>
    <row r="18" spans="1:4" ht="21.75" customHeight="1" x14ac:dyDescent="0.2">
      <c r="A18" s="7" t="s">
        <v>478</v>
      </c>
      <c r="B18" s="8" t="s">
        <v>464</v>
      </c>
      <c r="C18" s="132">
        <v>0</v>
      </c>
      <c r="D18" s="132">
        <v>4.6269764972599994</v>
      </c>
    </row>
    <row r="19" spans="1:4" ht="21.75" customHeight="1" x14ac:dyDescent="0.2">
      <c r="A19" s="7" t="s">
        <v>479</v>
      </c>
      <c r="B19" s="8" t="s">
        <v>464</v>
      </c>
      <c r="C19" s="132">
        <v>-1.5138019603299999E-3</v>
      </c>
      <c r="D19" s="132">
        <v>0.21871889831799998</v>
      </c>
    </row>
    <row r="20" spans="1:4" ht="21.75" customHeight="1" x14ac:dyDescent="0.2">
      <c r="A20" s="7" t="s">
        <v>480</v>
      </c>
      <c r="B20" s="8" t="s">
        <v>464</v>
      </c>
      <c r="C20" s="132">
        <v>-1.48973731237E-3</v>
      </c>
      <c r="D20" s="132">
        <v>0.21836784346499999</v>
      </c>
    </row>
    <row r="21" spans="1:4" ht="21.75" customHeight="1" x14ac:dyDescent="0.2">
      <c r="A21" s="7" t="s">
        <v>481</v>
      </c>
      <c r="B21" s="8" t="s">
        <v>464</v>
      </c>
      <c r="C21" s="132">
        <v>1.6394843756099999</v>
      </c>
      <c r="D21" s="132">
        <v>0.204004993109</v>
      </c>
    </row>
    <row r="22" spans="1:4" ht="21.75" customHeight="1" x14ac:dyDescent="0.2">
      <c r="A22" s="7" t="s">
        <v>482</v>
      </c>
      <c r="B22" s="8" t="s">
        <v>464</v>
      </c>
      <c r="C22" s="132">
        <v>0.57480676108499995</v>
      </c>
      <c r="D22" s="132">
        <v>1.1677411467699998</v>
      </c>
    </row>
    <row r="23" spans="1:4" ht="21.75" customHeight="1" x14ac:dyDescent="0.2">
      <c r="A23" s="7" t="s">
        <v>483</v>
      </c>
      <c r="B23" s="8" t="s">
        <v>464</v>
      </c>
      <c r="C23" s="132">
        <v>1.79158113013</v>
      </c>
      <c r="D23" s="132">
        <v>0.38049823583300002</v>
      </c>
    </row>
    <row r="24" spans="1:4" ht="21.75" customHeight="1" x14ac:dyDescent="0.2">
      <c r="A24" s="7" t="s">
        <v>484</v>
      </c>
      <c r="B24" s="8" t="s">
        <v>464</v>
      </c>
      <c r="C24" s="132">
        <v>0.168839906195</v>
      </c>
      <c r="D24" s="132">
        <v>2.1012298012299997</v>
      </c>
    </row>
    <row r="25" spans="1:4" ht="21.75" customHeight="1" x14ac:dyDescent="0.2">
      <c r="A25" s="7" t="s">
        <v>485</v>
      </c>
      <c r="B25" s="8" t="s">
        <v>464</v>
      </c>
      <c r="C25" s="132">
        <v>-7.2764828899000002E-4</v>
      </c>
      <c r="D25" s="132">
        <v>0.21748450418600002</v>
      </c>
    </row>
    <row r="26" spans="1:4" ht="21.75" customHeight="1" x14ac:dyDescent="0.2">
      <c r="A26" s="7" t="s">
        <v>486</v>
      </c>
      <c r="B26" s="8" t="s">
        <v>464</v>
      </c>
      <c r="C26" s="132">
        <v>0</v>
      </c>
      <c r="D26" s="132">
        <v>1.2664159187699999E-2</v>
      </c>
    </row>
    <row r="27" spans="1:4" ht="27.75" customHeight="1" x14ac:dyDescent="0.2">
      <c r="A27" s="7" t="s">
        <v>487</v>
      </c>
      <c r="B27" s="8" t="s">
        <v>464</v>
      </c>
      <c r="C27" s="132">
        <v>4.1114587042400002E-5</v>
      </c>
      <c r="D27" s="132">
        <v>4.8325204828700004E-5</v>
      </c>
    </row>
    <row r="28" spans="1:4" ht="27.75" customHeight="1" x14ac:dyDescent="0.2">
      <c r="A28" s="7" t="s">
        <v>488</v>
      </c>
      <c r="B28" s="8" t="s">
        <v>464</v>
      </c>
      <c r="C28" s="132">
        <v>-1.5658574320500001E-3</v>
      </c>
      <c r="D28" s="132">
        <v>0.221509422668</v>
      </c>
    </row>
    <row r="29" spans="1:4" ht="27.75" customHeight="1" x14ac:dyDescent="0.2">
      <c r="A29" s="7" t="s">
        <v>489</v>
      </c>
      <c r="B29" s="8" t="s">
        <v>464</v>
      </c>
      <c r="C29" s="132">
        <v>3.7869684906599997E-2</v>
      </c>
      <c r="D29" s="132">
        <v>2.1489805103100001E-2</v>
      </c>
    </row>
    <row r="30" spans="1:4" ht="27.75" customHeight="1" x14ac:dyDescent="0.2">
      <c r="A30" s="7" t="s">
        <v>490</v>
      </c>
      <c r="B30" s="8" t="s">
        <v>491</v>
      </c>
      <c r="C30" s="132">
        <v>0</v>
      </c>
      <c r="D30" s="132">
        <v>0</v>
      </c>
    </row>
    <row r="31" spans="1:4" ht="27.75" customHeight="1" x14ac:dyDescent="0.2">
      <c r="A31" s="7" t="s">
        <v>492</v>
      </c>
      <c r="B31" s="8" t="s">
        <v>491</v>
      </c>
      <c r="C31" s="132">
        <v>0</v>
      </c>
      <c r="D31" s="132">
        <v>1.2070000000000001E-2</v>
      </c>
    </row>
    <row r="32" spans="1:4" ht="27.75" customHeight="1" x14ac:dyDescent="0.2">
      <c r="A32" s="7" t="s">
        <v>493</v>
      </c>
      <c r="B32" s="8" t="s">
        <v>494</v>
      </c>
      <c r="C32" s="132">
        <v>0.18418456563199997</v>
      </c>
      <c r="D32" s="132">
        <v>0.23484829379899999</v>
      </c>
    </row>
    <row r="33" spans="1:4" ht="27.75" customHeight="1" x14ac:dyDescent="0.2">
      <c r="A33" s="7" t="s">
        <v>495</v>
      </c>
      <c r="B33" s="8" t="s">
        <v>494</v>
      </c>
      <c r="C33" s="132">
        <v>0.54868679550599997</v>
      </c>
      <c r="D33" s="132">
        <v>2.0612650864100002</v>
      </c>
    </row>
    <row r="34" spans="1:4" ht="27.75" customHeight="1" x14ac:dyDescent="0.2">
      <c r="A34" s="7" t="s">
        <v>496</v>
      </c>
      <c r="B34" s="8" t="s">
        <v>494</v>
      </c>
      <c r="C34" s="132">
        <v>2.6140331632799998</v>
      </c>
      <c r="D34" s="132">
        <v>0</v>
      </c>
    </row>
    <row r="35" spans="1:4" ht="27.75" customHeight="1" x14ac:dyDescent="0.2">
      <c r="A35" s="7" t="s">
        <v>497</v>
      </c>
      <c r="B35" s="8" t="s">
        <v>494</v>
      </c>
      <c r="C35" s="132">
        <v>0.87062676772100001</v>
      </c>
      <c r="D35" s="132">
        <v>0</v>
      </c>
    </row>
    <row r="36" spans="1:4" ht="27.75" customHeight="1" x14ac:dyDescent="0.2">
      <c r="A36" s="7" t="s">
        <v>498</v>
      </c>
      <c r="B36" s="8" t="s">
        <v>494</v>
      </c>
      <c r="C36" s="132">
        <v>6.4021059032599997E-2</v>
      </c>
      <c r="D36" s="132">
        <v>0.14826741912299998</v>
      </c>
    </row>
    <row r="37" spans="1:4" ht="27.75" customHeight="1" x14ac:dyDescent="0.2">
      <c r="A37" s="7" t="s">
        <v>499</v>
      </c>
      <c r="B37" s="8" t="s">
        <v>494</v>
      </c>
      <c r="C37" s="132">
        <v>4.9269268717100001E-3</v>
      </c>
      <c r="D37" s="132">
        <v>4.2864317699200002E-2</v>
      </c>
    </row>
    <row r="38" spans="1:4" ht="27.75" customHeight="1" x14ac:dyDescent="0.2">
      <c r="A38" s="7" t="s">
        <v>500</v>
      </c>
      <c r="B38" s="8" t="s">
        <v>494</v>
      </c>
      <c r="C38" s="132">
        <v>5.6231200907800004E-2</v>
      </c>
      <c r="D38" s="132">
        <v>4.39592063782E-2</v>
      </c>
    </row>
    <row r="39" spans="1:4" ht="27.75" customHeight="1" x14ac:dyDescent="0.2">
      <c r="A39" s="7" t="s">
        <v>501</v>
      </c>
      <c r="B39" s="8" t="s">
        <v>502</v>
      </c>
      <c r="C39" s="132">
        <v>1.3010587326800001</v>
      </c>
      <c r="D39" s="132">
        <v>0</v>
      </c>
    </row>
    <row r="40" spans="1:4" ht="27.75" customHeight="1" x14ac:dyDescent="0.2">
      <c r="A40" s="7" t="s">
        <v>503</v>
      </c>
      <c r="B40" s="8" t="s">
        <v>502</v>
      </c>
      <c r="C40" s="132">
        <v>1.1916951975699999</v>
      </c>
      <c r="D40" s="132">
        <v>1.54657126717</v>
      </c>
    </row>
    <row r="41" spans="1:4" ht="27.75" customHeight="1" x14ac:dyDescent="0.2">
      <c r="A41" s="7" t="s">
        <v>504</v>
      </c>
      <c r="B41" s="8" t="s">
        <v>502</v>
      </c>
      <c r="C41" s="132">
        <v>0.37650809025699999</v>
      </c>
      <c r="D41" s="132">
        <v>0.51234150177000004</v>
      </c>
    </row>
    <row r="42" spans="1:4" ht="27.75" customHeight="1" x14ac:dyDescent="0.2">
      <c r="A42" s="7" t="s">
        <v>505</v>
      </c>
      <c r="B42" s="8" t="s">
        <v>502</v>
      </c>
      <c r="C42" s="132">
        <v>1.71697180443</v>
      </c>
      <c r="D42" s="132">
        <v>0.53965254153300002</v>
      </c>
    </row>
    <row r="43" spans="1:4" ht="27.75" customHeight="1" x14ac:dyDescent="0.2">
      <c r="A43" s="7" t="s">
        <v>506</v>
      </c>
      <c r="B43" s="8" t="s">
        <v>502</v>
      </c>
      <c r="C43" s="132">
        <v>1.9252664104699999</v>
      </c>
      <c r="D43" s="132">
        <v>0.449560015398</v>
      </c>
    </row>
    <row r="44" spans="1:4" ht="27.75" customHeight="1" x14ac:dyDescent="0.2">
      <c r="A44" s="7" t="s">
        <v>507</v>
      </c>
      <c r="B44" s="8" t="s">
        <v>502</v>
      </c>
      <c r="C44" s="132">
        <v>1.4417720058800001</v>
      </c>
      <c r="D44" s="132">
        <v>1.29310663515</v>
      </c>
    </row>
    <row r="45" spans="1:4" ht="27.75" customHeight="1" x14ac:dyDescent="0.2">
      <c r="A45" s="7" t="s">
        <v>508</v>
      </c>
      <c r="B45" s="8" t="s">
        <v>509</v>
      </c>
      <c r="C45" s="132">
        <v>0.27743065191900002</v>
      </c>
      <c r="D45" s="132">
        <v>0.15601872987199999</v>
      </c>
    </row>
    <row r="46" spans="1:4" ht="27.75" customHeight="1" x14ac:dyDescent="0.2">
      <c r="A46" s="7" t="s">
        <v>913</v>
      </c>
      <c r="B46" s="8" t="s">
        <v>509</v>
      </c>
      <c r="C46" s="132">
        <v>0</v>
      </c>
      <c r="D46" s="132">
        <v>0.174433586324</v>
      </c>
    </row>
    <row r="47" spans="1:4" ht="27.75" customHeight="1" x14ac:dyDescent="0.2">
      <c r="A47" s="7" t="s">
        <v>510</v>
      </c>
      <c r="B47" s="8" t="s">
        <v>509</v>
      </c>
      <c r="C47" s="132">
        <v>0.107913396127</v>
      </c>
      <c r="D47" s="132">
        <v>0.27917980576099999</v>
      </c>
    </row>
    <row r="48" spans="1:4" ht="27.75" customHeight="1" x14ac:dyDescent="0.2">
      <c r="A48" s="7" t="s">
        <v>511</v>
      </c>
      <c r="B48" s="8" t="s">
        <v>509</v>
      </c>
      <c r="C48" s="132">
        <v>0.111198329441</v>
      </c>
      <c r="D48" s="132">
        <v>0.47458110247700003</v>
      </c>
    </row>
    <row r="49" spans="1:4" ht="27.75" customHeight="1" x14ac:dyDescent="0.2">
      <c r="A49" s="7" t="s">
        <v>512</v>
      </c>
      <c r="B49" s="8" t="s">
        <v>509</v>
      </c>
      <c r="C49" s="132">
        <v>0.53356228681100004</v>
      </c>
      <c r="D49" s="132">
        <v>0.80137106545400005</v>
      </c>
    </row>
    <row r="50" spans="1:4" ht="27.75" customHeight="1" x14ac:dyDescent="0.2">
      <c r="A50" s="7" t="s">
        <v>513</v>
      </c>
      <c r="B50" s="8" t="s">
        <v>509</v>
      </c>
      <c r="C50" s="132">
        <v>0.36227021940699999</v>
      </c>
      <c r="D50" s="132">
        <v>0.50619318209399999</v>
      </c>
    </row>
    <row r="51" spans="1:4" ht="27.75" customHeight="1" x14ac:dyDescent="0.2">
      <c r="A51" s="7" t="s">
        <v>514</v>
      </c>
      <c r="B51" s="8" t="s">
        <v>509</v>
      </c>
      <c r="C51" s="132">
        <v>0.36844876980300001</v>
      </c>
      <c r="D51" s="132">
        <v>0.66107571561400003</v>
      </c>
    </row>
    <row r="52" spans="1:4" ht="27.75" customHeight="1" x14ac:dyDescent="0.2">
      <c r="A52" s="7" t="s">
        <v>515</v>
      </c>
      <c r="B52" s="8" t="s">
        <v>509</v>
      </c>
      <c r="C52" s="132">
        <v>2.4798878665699999</v>
      </c>
      <c r="D52" s="132">
        <v>0.29413363621799998</v>
      </c>
    </row>
    <row r="53" spans="1:4" ht="27.75" customHeight="1" x14ac:dyDescent="0.2">
      <c r="A53" s="7" t="s">
        <v>516</v>
      </c>
      <c r="B53" s="8" t="s">
        <v>509</v>
      </c>
      <c r="C53" s="132">
        <v>0.97366672215999994</v>
      </c>
      <c r="D53" s="132">
        <v>0.23461899402600001</v>
      </c>
    </row>
    <row r="54" spans="1:4" ht="27.75" customHeight="1" x14ac:dyDescent="0.2">
      <c r="A54" s="7" t="s">
        <v>517</v>
      </c>
      <c r="B54" s="8" t="s">
        <v>509</v>
      </c>
      <c r="C54" s="132">
        <v>0.26549278939900001</v>
      </c>
      <c r="D54" s="132">
        <v>0.28033302811599997</v>
      </c>
    </row>
    <row r="55" spans="1:4" ht="27.75" customHeight="1" x14ac:dyDescent="0.2">
      <c r="A55" s="7" t="s">
        <v>518</v>
      </c>
      <c r="B55" s="8" t="s">
        <v>509</v>
      </c>
      <c r="C55" s="132">
        <v>0.29128816851299999</v>
      </c>
      <c r="D55" s="132">
        <v>0.86929957282899994</v>
      </c>
    </row>
    <row r="56" spans="1:4" ht="27.75" customHeight="1" x14ac:dyDescent="0.2">
      <c r="A56" s="7" t="s">
        <v>519</v>
      </c>
      <c r="B56" s="8" t="s">
        <v>509</v>
      </c>
      <c r="C56" s="132">
        <v>0.65522693580900004</v>
      </c>
      <c r="D56" s="132">
        <v>3.3957110041999998</v>
      </c>
    </row>
    <row r="57" spans="1:4" ht="27.75" customHeight="1" x14ac:dyDescent="0.2">
      <c r="A57" s="7" t="s">
        <v>520</v>
      </c>
      <c r="B57" s="8" t="s">
        <v>509</v>
      </c>
      <c r="C57" s="132">
        <v>0.27615465053299998</v>
      </c>
      <c r="D57" s="132">
        <v>3.9500298090900001</v>
      </c>
    </row>
    <row r="58" spans="1:4" ht="27.75" customHeight="1" x14ac:dyDescent="0.2">
      <c r="A58" s="7" t="s">
        <v>521</v>
      </c>
      <c r="B58" s="8" t="s">
        <v>509</v>
      </c>
      <c r="C58" s="132">
        <v>0.274079093685</v>
      </c>
      <c r="D58" s="132">
        <v>4.0181437783599998</v>
      </c>
    </row>
    <row r="59" spans="1:4" ht="27.75" customHeight="1" x14ac:dyDescent="0.2">
      <c r="A59" s="7" t="s">
        <v>522</v>
      </c>
      <c r="B59" s="8" t="s">
        <v>509</v>
      </c>
      <c r="C59" s="132">
        <v>1.5414276821499999</v>
      </c>
      <c r="D59" s="132">
        <v>2.9919736555499998</v>
      </c>
    </row>
    <row r="60" spans="1:4" ht="27.75" customHeight="1" x14ac:dyDescent="0.2">
      <c r="A60" s="7" t="s">
        <v>523</v>
      </c>
      <c r="B60" s="8" t="s">
        <v>509</v>
      </c>
      <c r="C60" s="132">
        <v>0.19259088589699999</v>
      </c>
      <c r="D60" s="132">
        <v>0.228599820688</v>
      </c>
    </row>
    <row r="61" spans="1:4" ht="27.75" customHeight="1" x14ac:dyDescent="0.2">
      <c r="A61" s="7" t="s">
        <v>524</v>
      </c>
      <c r="B61" s="8" t="s">
        <v>525</v>
      </c>
      <c r="C61" s="132">
        <v>0</v>
      </c>
      <c r="D61" s="132">
        <v>0</v>
      </c>
    </row>
    <row r="62" spans="1:4" ht="27.75" customHeight="1" x14ac:dyDescent="0.2">
      <c r="A62" s="7" t="s">
        <v>526</v>
      </c>
      <c r="B62" s="8" t="s">
        <v>525</v>
      </c>
      <c r="C62" s="132">
        <v>0</v>
      </c>
      <c r="D62" s="132">
        <v>0.147502251482</v>
      </c>
    </row>
    <row r="63" spans="1:4" ht="27.75" customHeight="1" x14ac:dyDescent="0.2">
      <c r="A63" s="7" t="s">
        <v>527</v>
      </c>
      <c r="B63" s="8" t="s">
        <v>525</v>
      </c>
      <c r="C63" s="132">
        <v>0.101144185166</v>
      </c>
      <c r="D63" s="132">
        <v>3.0032099951499998</v>
      </c>
    </row>
    <row r="64" spans="1:4" ht="27.75" customHeight="1" x14ac:dyDescent="0.2">
      <c r="A64" s="7" t="s">
        <v>528</v>
      </c>
      <c r="B64" s="8" t="s">
        <v>525</v>
      </c>
      <c r="C64" s="132">
        <v>0.38980790965699996</v>
      </c>
      <c r="D64" s="132">
        <v>3.0497089532900001</v>
      </c>
    </row>
    <row r="65" spans="1:4" ht="27.75" customHeight="1" x14ac:dyDescent="0.2">
      <c r="A65" s="7" t="s">
        <v>529</v>
      </c>
      <c r="B65" s="8" t="s">
        <v>525</v>
      </c>
      <c r="C65" s="132">
        <v>2.9595881187900002</v>
      </c>
      <c r="D65" s="132">
        <v>0</v>
      </c>
    </row>
    <row r="66" spans="1:4" ht="27.75" customHeight="1" x14ac:dyDescent="0.2">
      <c r="A66" s="7" t="s">
        <v>530</v>
      </c>
      <c r="B66" s="8" t="s">
        <v>525</v>
      </c>
      <c r="C66" s="132">
        <v>0.42388738069999998</v>
      </c>
      <c r="D66" s="132">
        <v>0.147392494427</v>
      </c>
    </row>
    <row r="67" spans="1:4" ht="27.75" customHeight="1" x14ac:dyDescent="0.2">
      <c r="A67" s="7" t="s">
        <v>531</v>
      </c>
      <c r="B67" s="8" t="s">
        <v>525</v>
      </c>
      <c r="C67" s="132">
        <v>0.10225779337800001</v>
      </c>
      <c r="D67" s="132">
        <v>0.40402601482400002</v>
      </c>
    </row>
    <row r="68" spans="1:4" ht="27.75" customHeight="1" x14ac:dyDescent="0.2">
      <c r="A68" s="7" t="s">
        <v>532</v>
      </c>
      <c r="B68" s="8" t="s">
        <v>525</v>
      </c>
      <c r="C68" s="132">
        <v>-1.87884717485E-3</v>
      </c>
      <c r="D68" s="132">
        <v>0.25919529914600004</v>
      </c>
    </row>
    <row r="69" spans="1:4" ht="27.75" customHeight="1" x14ac:dyDescent="0.2">
      <c r="A69" s="7" t="s">
        <v>533</v>
      </c>
      <c r="B69" s="8" t="s">
        <v>525</v>
      </c>
      <c r="C69" s="132">
        <v>0.14701932053</v>
      </c>
      <c r="D69" s="132">
        <v>0</v>
      </c>
    </row>
    <row r="70" spans="1:4" ht="27.75" customHeight="1" x14ac:dyDescent="0.2">
      <c r="A70" s="7" t="s">
        <v>534</v>
      </c>
      <c r="B70" s="8" t="s">
        <v>525</v>
      </c>
      <c r="C70" s="132">
        <v>3.26145206116</v>
      </c>
      <c r="D70" s="132">
        <v>9.9845395807500001E-2</v>
      </c>
    </row>
    <row r="71" spans="1:4" ht="27.75" customHeight="1" x14ac:dyDescent="0.2">
      <c r="A71" s="7" t="s">
        <v>535</v>
      </c>
      <c r="B71" s="8" t="s">
        <v>525</v>
      </c>
      <c r="C71" s="132">
        <v>0.24541880404299998</v>
      </c>
      <c r="D71" s="132">
        <v>2.3364505384399998</v>
      </c>
    </row>
    <row r="72" spans="1:4" ht="27.75" customHeight="1" x14ac:dyDescent="0.2">
      <c r="A72" s="7" t="s">
        <v>536</v>
      </c>
      <c r="B72" s="8" t="s">
        <v>525</v>
      </c>
      <c r="C72" s="132">
        <v>1.0932438445899999</v>
      </c>
      <c r="D72" s="132">
        <v>0.28874300386500001</v>
      </c>
    </row>
    <row r="73" spans="1:4" ht="27.75" customHeight="1" x14ac:dyDescent="0.2">
      <c r="A73" s="7" t="s">
        <v>537</v>
      </c>
      <c r="B73" s="8" t="s">
        <v>538</v>
      </c>
      <c r="C73" s="132">
        <v>1.8063721005</v>
      </c>
      <c r="D73" s="132">
        <v>2.0474243247400001</v>
      </c>
    </row>
    <row r="74" spans="1:4" ht="27.75" customHeight="1" x14ac:dyDescent="0.2">
      <c r="A74" s="7" t="s">
        <v>539</v>
      </c>
      <c r="B74" s="8" t="s">
        <v>538</v>
      </c>
      <c r="C74" s="132">
        <v>1.7097129280500001</v>
      </c>
      <c r="D74" s="132">
        <v>0.85235944190500001</v>
      </c>
    </row>
    <row r="75" spans="1:4" ht="27.75" customHeight="1" x14ac:dyDescent="0.2">
      <c r="A75" s="7" t="s">
        <v>540</v>
      </c>
      <c r="B75" s="8" t="s">
        <v>538</v>
      </c>
      <c r="C75" s="132">
        <v>0.47356193634499999</v>
      </c>
      <c r="D75" s="132">
        <v>1.3239954140600001</v>
      </c>
    </row>
    <row r="76" spans="1:4" ht="27.75" customHeight="1" x14ac:dyDescent="0.2">
      <c r="A76" s="7" t="s">
        <v>541</v>
      </c>
      <c r="B76" s="8" t="s">
        <v>538</v>
      </c>
      <c r="C76" s="132">
        <v>0.47408044094700003</v>
      </c>
      <c r="D76" s="132">
        <v>1.3254385606999999</v>
      </c>
    </row>
    <row r="77" spans="1:4" ht="27.75" customHeight="1" x14ac:dyDescent="0.2">
      <c r="A77" s="7" t="s">
        <v>561</v>
      </c>
      <c r="B77" s="8" t="s">
        <v>538</v>
      </c>
      <c r="C77" s="132">
        <v>0</v>
      </c>
      <c r="D77" s="132">
        <v>3.5083408638300004</v>
      </c>
    </row>
    <row r="78" spans="1:4" ht="27.75" customHeight="1" x14ac:dyDescent="0.2">
      <c r="A78" s="7" t="s">
        <v>542</v>
      </c>
      <c r="B78" s="8" t="s">
        <v>538</v>
      </c>
      <c r="C78" s="132">
        <v>1.6998722162</v>
      </c>
      <c r="D78" s="132">
        <v>0.94020562798100005</v>
      </c>
    </row>
    <row r="79" spans="1:4" ht="27.75" customHeight="1" x14ac:dyDescent="0.2">
      <c r="A79" s="7" t="s">
        <v>543</v>
      </c>
      <c r="B79" s="8" t="s">
        <v>538</v>
      </c>
      <c r="C79" s="132">
        <v>0.47353204414900002</v>
      </c>
      <c r="D79" s="132">
        <v>1.32390675411</v>
      </c>
    </row>
    <row r="80" spans="1:4" ht="27.75" customHeight="1" x14ac:dyDescent="0.2">
      <c r="A80" s="7" t="s">
        <v>544</v>
      </c>
      <c r="B80" s="8" t="s">
        <v>538</v>
      </c>
      <c r="C80" s="132">
        <v>0.491267934169</v>
      </c>
      <c r="D80" s="132">
        <v>0.10868172168</v>
      </c>
    </row>
    <row r="81" spans="1:4" ht="27.75" customHeight="1" x14ac:dyDescent="0.2">
      <c r="A81" s="7" t="s">
        <v>545</v>
      </c>
      <c r="B81" s="8" t="s">
        <v>538</v>
      </c>
      <c r="C81" s="132">
        <v>0</v>
      </c>
      <c r="D81" s="132">
        <v>2.9404243124399998</v>
      </c>
    </row>
    <row r="82" spans="1:4" ht="27.75" customHeight="1" x14ac:dyDescent="0.2">
      <c r="A82" s="7" t="s">
        <v>546</v>
      </c>
      <c r="B82" s="8" t="s">
        <v>538</v>
      </c>
      <c r="C82" s="132">
        <v>1.3378625879099999</v>
      </c>
      <c r="D82" s="132">
        <v>1.6829200121900001</v>
      </c>
    </row>
    <row r="83" spans="1:4" ht="27.75" customHeight="1" x14ac:dyDescent="0.2">
      <c r="A83" s="7" t="s">
        <v>547</v>
      </c>
      <c r="B83" s="8" t="s">
        <v>538</v>
      </c>
      <c r="C83" s="132">
        <v>0.50801212101399995</v>
      </c>
      <c r="D83" s="132">
        <v>3.0430413019500002</v>
      </c>
    </row>
    <row r="84" spans="1:4" ht="27.75" customHeight="1" x14ac:dyDescent="0.2">
      <c r="A84" s="7" t="s">
        <v>548</v>
      </c>
      <c r="B84" s="8" t="s">
        <v>538</v>
      </c>
      <c r="C84" s="132">
        <v>1.3878317962500001E-2</v>
      </c>
      <c r="D84" s="132">
        <v>4.22063933028</v>
      </c>
    </row>
    <row r="85" spans="1:4" ht="27.75" customHeight="1" x14ac:dyDescent="0.2">
      <c r="A85" s="7" t="s">
        <v>549</v>
      </c>
      <c r="B85" s="8" t="s">
        <v>538</v>
      </c>
      <c r="C85" s="132">
        <v>0.44172090387399998</v>
      </c>
      <c r="D85" s="132">
        <v>4.5437335585800005</v>
      </c>
    </row>
    <row r="86" spans="1:4" ht="27.75" customHeight="1" x14ac:dyDescent="0.2">
      <c r="A86" s="7" t="s">
        <v>550</v>
      </c>
      <c r="B86" s="8" t="s">
        <v>538</v>
      </c>
      <c r="C86" s="132">
        <v>0.40634184999700002</v>
      </c>
      <c r="D86" s="132">
        <v>1.43765032917</v>
      </c>
    </row>
    <row r="87" spans="1:4" ht="27.75" customHeight="1" x14ac:dyDescent="0.2">
      <c r="A87" s="7" t="s">
        <v>551</v>
      </c>
      <c r="B87" s="8" t="s">
        <v>538</v>
      </c>
      <c r="C87" s="132">
        <v>0.13037327784199998</v>
      </c>
      <c r="D87" s="132">
        <v>0.92643932956499997</v>
      </c>
    </row>
    <row r="88" spans="1:4" ht="27.75" customHeight="1" x14ac:dyDescent="0.2">
      <c r="A88" s="7" t="s">
        <v>552</v>
      </c>
      <c r="B88" s="8" t="s">
        <v>538</v>
      </c>
      <c r="C88" s="132">
        <v>0.17196862878900002</v>
      </c>
      <c r="D88" s="132">
        <v>1.1358799377800002</v>
      </c>
    </row>
    <row r="89" spans="1:4" ht="27.75" customHeight="1" x14ac:dyDescent="0.2">
      <c r="A89" s="7" t="s">
        <v>553</v>
      </c>
      <c r="B89" s="8" t="s">
        <v>538</v>
      </c>
      <c r="C89" s="132">
        <v>1.8088725346700001</v>
      </c>
      <c r="D89" s="132">
        <v>4.8420069849399994</v>
      </c>
    </row>
    <row r="90" spans="1:4" ht="27.75" customHeight="1" x14ac:dyDescent="0.2">
      <c r="A90" s="7" t="s">
        <v>554</v>
      </c>
      <c r="B90" s="8" t="s">
        <v>538</v>
      </c>
      <c r="C90" s="132">
        <v>4.5219646281800002E-2</v>
      </c>
      <c r="D90" s="132">
        <v>1.4297214437000001</v>
      </c>
    </row>
    <row r="91" spans="1:4" ht="27.75" customHeight="1" x14ac:dyDescent="0.2">
      <c r="A91" s="7" t="s">
        <v>555</v>
      </c>
      <c r="B91" s="8" t="s">
        <v>538</v>
      </c>
      <c r="C91" s="132">
        <v>0.71950554010599999</v>
      </c>
      <c r="D91" s="132">
        <v>0.82275205623299996</v>
      </c>
    </row>
    <row r="92" spans="1:4" ht="27.75" customHeight="1" x14ac:dyDescent="0.2">
      <c r="A92" s="7" t="s">
        <v>556</v>
      </c>
      <c r="B92" s="8" t="s">
        <v>538</v>
      </c>
      <c r="C92" s="132">
        <v>0.101438987579</v>
      </c>
      <c r="D92" s="132">
        <v>0.20840470519900001</v>
      </c>
    </row>
    <row r="93" spans="1:4" ht="27.75" customHeight="1" x14ac:dyDescent="0.2">
      <c r="A93" s="7" t="s">
        <v>557</v>
      </c>
      <c r="B93" s="8" t="s">
        <v>538</v>
      </c>
      <c r="C93" s="132">
        <v>1.0901141204999999E-2</v>
      </c>
      <c r="D93" s="132">
        <v>0.50565707616800004</v>
      </c>
    </row>
    <row r="94" spans="1:4" ht="27.75" customHeight="1" x14ac:dyDescent="0.2">
      <c r="A94" s="7" t="s">
        <v>558</v>
      </c>
      <c r="B94" s="8" t="s">
        <v>538</v>
      </c>
      <c r="C94" s="132">
        <v>0.37549700937399999</v>
      </c>
      <c r="D94" s="132">
        <v>1.0616955161499999</v>
      </c>
    </row>
    <row r="95" spans="1:4" ht="27.75" customHeight="1" x14ac:dyDescent="0.2">
      <c r="A95" s="7" t="s">
        <v>559</v>
      </c>
      <c r="B95" s="8" t="s">
        <v>538</v>
      </c>
      <c r="C95" s="132">
        <v>0.81687391284800004</v>
      </c>
      <c r="D95" s="132">
        <v>3.86247134154</v>
      </c>
    </row>
    <row r="96" spans="1:4" ht="27.75" customHeight="1" x14ac:dyDescent="0.2">
      <c r="A96" s="7" t="s">
        <v>560</v>
      </c>
      <c r="B96" s="8" t="s">
        <v>538</v>
      </c>
      <c r="C96" s="132">
        <v>2.84184740219</v>
      </c>
      <c r="D96" s="132">
        <v>2.5527962120900001</v>
      </c>
    </row>
    <row r="97" spans="1:4" ht="27.75" customHeight="1" x14ac:dyDescent="0.2">
      <c r="A97" s="7" t="s">
        <v>562</v>
      </c>
      <c r="B97" s="8" t="s">
        <v>538</v>
      </c>
      <c r="C97" s="132">
        <v>0.232694517219</v>
      </c>
      <c r="D97" s="132">
        <v>2.1040672093200001</v>
      </c>
    </row>
    <row r="98" spans="1:4" ht="27.75" customHeight="1" x14ac:dyDescent="0.2">
      <c r="A98" s="7" t="s">
        <v>563</v>
      </c>
      <c r="B98" s="8" t="s">
        <v>538</v>
      </c>
      <c r="C98" s="132">
        <v>-1.9804654268000001E-3</v>
      </c>
      <c r="D98" s="132">
        <v>3.55845936975</v>
      </c>
    </row>
    <row r="99" spans="1:4" ht="27.75" customHeight="1" x14ac:dyDescent="0.2">
      <c r="A99" s="7" t="s">
        <v>564</v>
      </c>
      <c r="B99" s="8" t="s">
        <v>538</v>
      </c>
      <c r="C99" s="132">
        <v>0</v>
      </c>
      <c r="D99" s="132">
        <v>2.0433680070000002</v>
      </c>
    </row>
    <row r="100" spans="1:4" ht="27.75" customHeight="1" x14ac:dyDescent="0.2">
      <c r="A100" s="7" t="s">
        <v>565</v>
      </c>
      <c r="B100" s="8" t="s">
        <v>538</v>
      </c>
      <c r="C100" s="132">
        <v>0.71809518529499994</v>
      </c>
      <c r="D100" s="132">
        <v>2.7848429892600004</v>
      </c>
    </row>
    <row r="101" spans="1:4" ht="27.75" customHeight="1" x14ac:dyDescent="0.2">
      <c r="A101" s="7" t="s">
        <v>566</v>
      </c>
      <c r="B101" s="8" t="s">
        <v>538</v>
      </c>
      <c r="C101" s="132">
        <v>0.15634654734200001</v>
      </c>
      <c r="D101" s="132">
        <v>1.09833239591</v>
      </c>
    </row>
    <row r="102" spans="1:4" ht="27.75" customHeight="1" x14ac:dyDescent="0.2">
      <c r="A102" s="7" t="s">
        <v>567</v>
      </c>
      <c r="B102" s="8" t="s">
        <v>538</v>
      </c>
      <c r="C102" s="132">
        <v>1.12631114471</v>
      </c>
      <c r="D102" s="132">
        <v>1.15102634984</v>
      </c>
    </row>
    <row r="103" spans="1:4" ht="27.75" customHeight="1" x14ac:dyDescent="0.2">
      <c r="A103" s="7" t="s">
        <v>568</v>
      </c>
      <c r="B103" s="8" t="s">
        <v>538</v>
      </c>
      <c r="C103" s="132">
        <v>0.25702453585699997</v>
      </c>
      <c r="D103" s="132">
        <v>0.711034348461</v>
      </c>
    </row>
    <row r="104" spans="1:4" ht="27.75" customHeight="1" x14ac:dyDescent="0.2">
      <c r="A104" s="7" t="s">
        <v>569</v>
      </c>
      <c r="B104" s="8" t="s">
        <v>538</v>
      </c>
      <c r="C104" s="132">
        <v>0.25698411338099997</v>
      </c>
      <c r="D104" s="132">
        <v>0.71092288826000005</v>
      </c>
    </row>
    <row r="105" spans="1:4" ht="27.75" customHeight="1" x14ac:dyDescent="0.2">
      <c r="A105" s="7" t="s">
        <v>570</v>
      </c>
      <c r="B105" s="8" t="s">
        <v>538</v>
      </c>
      <c r="C105" s="132">
        <v>0.78874108975199997</v>
      </c>
      <c r="D105" s="132">
        <v>3.4154278976499999</v>
      </c>
    </row>
    <row r="106" spans="1:4" ht="27.75" customHeight="1" x14ac:dyDescent="0.2">
      <c r="A106" s="7" t="s">
        <v>571</v>
      </c>
      <c r="B106" s="8" t="s">
        <v>538</v>
      </c>
      <c r="C106" s="132">
        <v>0.19187204119599999</v>
      </c>
      <c r="D106" s="132">
        <v>1.0078447136299999</v>
      </c>
    </row>
    <row r="107" spans="1:4" ht="27.75" customHeight="1" x14ac:dyDescent="0.2">
      <c r="A107" s="7" t="s">
        <v>572</v>
      </c>
      <c r="B107" s="8" t="s">
        <v>538</v>
      </c>
      <c r="C107" s="132">
        <v>0.28629437696100002</v>
      </c>
      <c r="D107" s="132">
        <v>1.01689172457</v>
      </c>
    </row>
    <row r="108" spans="1:4" ht="27.75" customHeight="1" x14ac:dyDescent="0.2">
      <c r="A108" s="7" t="s">
        <v>573</v>
      </c>
      <c r="B108" s="8" t="s">
        <v>538</v>
      </c>
      <c r="C108" s="132">
        <v>1.0972216021500001</v>
      </c>
      <c r="D108" s="132">
        <v>4.3728294800600001</v>
      </c>
    </row>
    <row r="109" spans="1:4" ht="27.75" customHeight="1" x14ac:dyDescent="0.2">
      <c r="A109" s="7" t="s">
        <v>574</v>
      </c>
      <c r="B109" s="8" t="s">
        <v>538</v>
      </c>
      <c r="C109" s="132">
        <v>0.50013878115799992</v>
      </c>
      <c r="D109" s="132">
        <v>2.3662036321499998E-4</v>
      </c>
    </row>
    <row r="110" spans="1:4" ht="27.75" customHeight="1" x14ac:dyDescent="0.2">
      <c r="A110" s="7" t="s">
        <v>575</v>
      </c>
      <c r="B110" s="8" t="s">
        <v>538</v>
      </c>
      <c r="C110" s="132">
        <v>0.15121088256999998</v>
      </c>
      <c r="D110" s="132">
        <v>4.4397138008499999</v>
      </c>
    </row>
    <row r="111" spans="1:4" ht="27.75" customHeight="1" x14ac:dyDescent="0.2">
      <c r="A111" s="7" t="s">
        <v>576</v>
      </c>
      <c r="B111" s="8" t="s">
        <v>538</v>
      </c>
      <c r="C111" s="132">
        <v>0.7865605218859999</v>
      </c>
      <c r="D111" s="132">
        <v>1.9989246386299999</v>
      </c>
    </row>
    <row r="112" spans="1:4" ht="27.75" customHeight="1" x14ac:dyDescent="0.2">
      <c r="A112" s="7" t="s">
        <v>577</v>
      </c>
      <c r="B112" s="8" t="s">
        <v>538</v>
      </c>
      <c r="C112" s="132">
        <v>0.186887219509</v>
      </c>
      <c r="D112" s="132">
        <v>3.4142568303600003</v>
      </c>
    </row>
    <row r="113" spans="1:4" ht="27.75" customHeight="1" x14ac:dyDescent="0.2">
      <c r="A113" s="7" t="s">
        <v>578</v>
      </c>
      <c r="B113" s="8" t="s">
        <v>538</v>
      </c>
      <c r="C113" s="132">
        <v>0.14843507174000001</v>
      </c>
      <c r="D113" s="132">
        <v>4.2652297829999997</v>
      </c>
    </row>
    <row r="114" spans="1:4" ht="27.75" customHeight="1" x14ac:dyDescent="0.2">
      <c r="A114" s="7" t="s">
        <v>579</v>
      </c>
      <c r="B114" s="8" t="s">
        <v>538</v>
      </c>
      <c r="C114" s="132">
        <v>2.8458595205599999E-2</v>
      </c>
      <c r="D114" s="132">
        <v>2.2728164889800002</v>
      </c>
    </row>
    <row r="115" spans="1:4" ht="27.75" customHeight="1" x14ac:dyDescent="0.2">
      <c r="A115" s="7" t="s">
        <v>580</v>
      </c>
      <c r="B115" s="8" t="s">
        <v>538</v>
      </c>
      <c r="C115" s="132">
        <v>1.5590880571099999</v>
      </c>
      <c r="D115" s="132">
        <v>4.9363812024999998</v>
      </c>
    </row>
    <row r="116" spans="1:4" ht="27.75" customHeight="1" x14ac:dyDescent="0.2">
      <c r="A116" s="7" t="s">
        <v>581</v>
      </c>
      <c r="B116" s="8" t="s">
        <v>538</v>
      </c>
      <c r="C116" s="132">
        <v>0.11592984262</v>
      </c>
      <c r="D116" s="132">
        <v>1.60940798979</v>
      </c>
    </row>
    <row r="117" spans="1:4" ht="27.75" customHeight="1" x14ac:dyDescent="0.2">
      <c r="A117" s="7" t="s">
        <v>582</v>
      </c>
      <c r="B117" s="8" t="s">
        <v>538</v>
      </c>
      <c r="C117" s="132">
        <v>0.61112944327200003</v>
      </c>
      <c r="D117" s="132">
        <v>5.0685352872499996</v>
      </c>
    </row>
    <row r="118" spans="1:4" ht="27.75" customHeight="1" x14ac:dyDescent="0.2">
      <c r="A118" s="7" t="s">
        <v>583</v>
      </c>
      <c r="B118" s="8" t="s">
        <v>584</v>
      </c>
      <c r="C118" s="132">
        <v>0.93975597746999995</v>
      </c>
      <c r="D118" s="132">
        <v>6.3724063279200008E-2</v>
      </c>
    </row>
    <row r="119" spans="1:4" ht="27.75" customHeight="1" x14ac:dyDescent="0.2">
      <c r="A119" s="7" t="s">
        <v>585</v>
      </c>
      <c r="B119" s="8" t="s">
        <v>584</v>
      </c>
      <c r="C119" s="132">
        <v>1.26638723424</v>
      </c>
      <c r="D119" s="132">
        <v>2.9124081303500002</v>
      </c>
    </row>
    <row r="120" spans="1:4" ht="27.75" customHeight="1" x14ac:dyDescent="0.2">
      <c r="A120" s="7" t="s">
        <v>586</v>
      </c>
      <c r="B120" s="8" t="s">
        <v>584</v>
      </c>
      <c r="C120" s="132">
        <v>1.0342804989199998</v>
      </c>
      <c r="D120" s="132">
        <v>3.96647807532</v>
      </c>
    </row>
    <row r="121" spans="1:4" ht="27.75" customHeight="1" x14ac:dyDescent="0.2">
      <c r="A121" s="7" t="s">
        <v>587</v>
      </c>
      <c r="B121" s="8" t="s">
        <v>584</v>
      </c>
      <c r="C121" s="132">
        <v>0.26112724852199998</v>
      </c>
      <c r="D121" s="132">
        <v>4.6487439584299999</v>
      </c>
    </row>
    <row r="122" spans="1:4" ht="27.75" customHeight="1" x14ac:dyDescent="0.2">
      <c r="A122" s="7" t="s">
        <v>588</v>
      </c>
      <c r="B122" s="8" t="s">
        <v>584</v>
      </c>
      <c r="C122" s="132">
        <v>1.38503223835</v>
      </c>
      <c r="D122" s="132">
        <v>1.6782426453600001</v>
      </c>
    </row>
    <row r="123" spans="1:4" ht="27.75" customHeight="1" x14ac:dyDescent="0.2">
      <c r="A123" s="7" t="s">
        <v>589</v>
      </c>
      <c r="B123" s="8" t="s">
        <v>584</v>
      </c>
      <c r="C123" s="132">
        <v>0.28569931756599998</v>
      </c>
      <c r="D123" s="132">
        <v>0.55395922581400003</v>
      </c>
    </row>
    <row r="124" spans="1:4" ht="27.75" customHeight="1" x14ac:dyDescent="0.2">
      <c r="A124" s="7" t="s">
        <v>590</v>
      </c>
      <c r="B124" s="8" t="s">
        <v>584</v>
      </c>
      <c r="C124" s="132">
        <v>0.88660297661000009</v>
      </c>
      <c r="D124" s="132">
        <v>0.35991622025800002</v>
      </c>
    </row>
    <row r="125" spans="1:4" ht="27.75" customHeight="1" x14ac:dyDescent="0.2">
      <c r="A125" s="7" t="s">
        <v>591</v>
      </c>
      <c r="B125" s="8" t="s">
        <v>584</v>
      </c>
      <c r="C125" s="132">
        <v>0.87279662555000004</v>
      </c>
      <c r="D125" s="132">
        <v>1.9730768919699999</v>
      </c>
    </row>
    <row r="126" spans="1:4" ht="27.75" customHeight="1" x14ac:dyDescent="0.2">
      <c r="A126" s="7" t="s">
        <v>592</v>
      </c>
      <c r="B126" s="8" t="s">
        <v>584</v>
      </c>
      <c r="C126" s="132">
        <v>0.53776918936599993</v>
      </c>
      <c r="D126" s="132">
        <v>2.0057571945300001</v>
      </c>
    </row>
    <row r="127" spans="1:4" ht="27.75" customHeight="1" x14ac:dyDescent="0.2">
      <c r="A127" s="7" t="s">
        <v>593</v>
      </c>
      <c r="B127" s="8" t="s">
        <v>584</v>
      </c>
      <c r="C127" s="132">
        <v>0.32774306469099995</v>
      </c>
      <c r="D127" s="132">
        <v>2.9155530656999997</v>
      </c>
    </row>
    <row r="128" spans="1:4" ht="27.75" customHeight="1" x14ac:dyDescent="0.2">
      <c r="A128" s="7" t="s">
        <v>594</v>
      </c>
      <c r="B128" s="8" t="s">
        <v>584</v>
      </c>
      <c r="C128" s="132">
        <v>0.56918656722299998</v>
      </c>
      <c r="D128" s="132">
        <v>2.8980323920300002</v>
      </c>
    </row>
    <row r="129" spans="1:4" ht="27.75" customHeight="1" x14ac:dyDescent="0.2">
      <c r="A129" s="7" t="s">
        <v>595</v>
      </c>
      <c r="B129" s="8" t="s">
        <v>584</v>
      </c>
      <c r="C129" s="132">
        <v>3.2198456952299996E-2</v>
      </c>
      <c r="D129" s="132">
        <v>1.20074701546</v>
      </c>
    </row>
    <row r="130" spans="1:4" ht="27.75" customHeight="1" x14ac:dyDescent="0.2">
      <c r="A130" s="7" t="s">
        <v>596</v>
      </c>
      <c r="B130" s="8" t="s">
        <v>584</v>
      </c>
      <c r="C130" s="132">
        <v>4.5707412038400001E-2</v>
      </c>
      <c r="D130" s="132">
        <v>0.41332205573999997</v>
      </c>
    </row>
    <row r="131" spans="1:4" ht="27.75" customHeight="1" x14ac:dyDescent="0.2">
      <c r="A131" s="7" t="s">
        <v>597</v>
      </c>
      <c r="B131" s="8" t="s">
        <v>584</v>
      </c>
      <c r="C131" s="132">
        <v>0.48997167079799997</v>
      </c>
      <c r="D131" s="132">
        <v>3.2540710534800001</v>
      </c>
    </row>
    <row r="132" spans="1:4" ht="27.75" customHeight="1" x14ac:dyDescent="0.2">
      <c r="A132" s="7" t="s">
        <v>598</v>
      </c>
      <c r="B132" s="8" t="s">
        <v>584</v>
      </c>
      <c r="C132" s="132">
        <v>0.47137748444300004</v>
      </c>
      <c r="D132" s="132">
        <v>2.9752473351300002</v>
      </c>
    </row>
    <row r="133" spans="1:4" ht="27.75" customHeight="1" x14ac:dyDescent="0.2">
      <c r="A133" s="7" t="s">
        <v>599</v>
      </c>
      <c r="B133" s="8" t="s">
        <v>584</v>
      </c>
      <c r="C133" s="132">
        <v>0.17017610738399999</v>
      </c>
      <c r="D133" s="132">
        <v>4.7233170751999998</v>
      </c>
    </row>
    <row r="134" spans="1:4" ht="27.75" customHeight="1" x14ac:dyDescent="0.2">
      <c r="A134" s="7" t="s">
        <v>600</v>
      </c>
      <c r="B134" s="8" t="s">
        <v>584</v>
      </c>
      <c r="C134" s="132">
        <v>1.2602635950399999</v>
      </c>
      <c r="D134" s="132">
        <v>3.3810038714900004</v>
      </c>
    </row>
    <row r="135" spans="1:4" ht="27.75" customHeight="1" x14ac:dyDescent="0.2">
      <c r="A135" s="7" t="s">
        <v>601</v>
      </c>
      <c r="B135" s="8" t="s">
        <v>584</v>
      </c>
      <c r="C135" s="132">
        <v>4.6668016127999999E-2</v>
      </c>
      <c r="D135" s="132">
        <v>2.21811296511</v>
      </c>
    </row>
    <row r="136" spans="1:4" ht="27.75" customHeight="1" x14ac:dyDescent="0.2">
      <c r="A136" s="7" t="s">
        <v>602</v>
      </c>
      <c r="B136" s="8" t="s">
        <v>584</v>
      </c>
      <c r="C136" s="132">
        <v>0.57903341624799998</v>
      </c>
      <c r="D136" s="132">
        <v>0.83720851734599999</v>
      </c>
    </row>
    <row r="137" spans="1:4" ht="27.75" customHeight="1" x14ac:dyDescent="0.2">
      <c r="A137" s="7" t="s">
        <v>603</v>
      </c>
      <c r="B137" s="8" t="s">
        <v>584</v>
      </c>
      <c r="C137" s="132">
        <v>0.39589516581599998</v>
      </c>
      <c r="D137" s="132">
        <v>3.3033376678000002</v>
      </c>
    </row>
    <row r="138" spans="1:4" ht="27.75" customHeight="1" x14ac:dyDescent="0.2">
      <c r="A138" s="7" t="s">
        <v>604</v>
      </c>
      <c r="B138" s="8" t="s">
        <v>584</v>
      </c>
      <c r="C138" s="132">
        <v>0.30277699862499996</v>
      </c>
      <c r="D138" s="132">
        <v>0.54087370129500001</v>
      </c>
    </row>
    <row r="139" spans="1:4" ht="27.75" customHeight="1" x14ac:dyDescent="0.2">
      <c r="A139" s="7" t="s">
        <v>605</v>
      </c>
      <c r="B139" s="8" t="s">
        <v>584</v>
      </c>
      <c r="C139" s="132">
        <v>0.34030296878399996</v>
      </c>
      <c r="D139" s="132">
        <v>3.5469316554999999</v>
      </c>
    </row>
    <row r="140" spans="1:4" ht="27.75" customHeight="1" x14ac:dyDescent="0.2">
      <c r="A140" s="7" t="s">
        <v>606</v>
      </c>
      <c r="B140" s="8" t="s">
        <v>584</v>
      </c>
      <c r="C140" s="132">
        <v>0.45723493638700002</v>
      </c>
      <c r="D140" s="132">
        <v>4.2365299618799996</v>
      </c>
    </row>
    <row r="141" spans="1:4" ht="27.75" customHeight="1" x14ac:dyDescent="0.2">
      <c r="A141" s="7" t="s">
        <v>607</v>
      </c>
      <c r="B141" s="8" t="s">
        <v>584</v>
      </c>
      <c r="C141" s="132">
        <v>0.45723493638700002</v>
      </c>
      <c r="D141" s="132">
        <v>4.2365299618799996</v>
      </c>
    </row>
    <row r="142" spans="1:4" ht="27.75" customHeight="1" x14ac:dyDescent="0.2">
      <c r="A142" s="7" t="s">
        <v>608</v>
      </c>
      <c r="B142" s="8" t="s">
        <v>584</v>
      </c>
      <c r="C142" s="132">
        <v>0.92460975704199999</v>
      </c>
      <c r="D142" s="132">
        <v>4.1487343454000003</v>
      </c>
    </row>
    <row r="143" spans="1:4" ht="27.75" customHeight="1" x14ac:dyDescent="0.2">
      <c r="A143" s="7" t="s">
        <v>609</v>
      </c>
      <c r="B143" s="8" t="s">
        <v>584</v>
      </c>
      <c r="C143" s="132">
        <v>0.92461648289799991</v>
      </c>
      <c r="D143" s="132">
        <v>4.1487633166700002</v>
      </c>
    </row>
    <row r="144" spans="1:4" ht="27.75" customHeight="1" x14ac:dyDescent="0.2">
      <c r="A144" s="7" t="s">
        <v>610</v>
      </c>
      <c r="B144" s="8" t="s">
        <v>584</v>
      </c>
      <c r="C144" s="132">
        <v>-5.4587376457E-2</v>
      </c>
      <c r="D144" s="132">
        <v>3.6416112972199999</v>
      </c>
    </row>
    <row r="145" spans="1:4" ht="27.75" customHeight="1" x14ac:dyDescent="0.2">
      <c r="A145" s="7" t="s">
        <v>611</v>
      </c>
      <c r="B145" s="8" t="s">
        <v>584</v>
      </c>
      <c r="C145" s="132">
        <v>0.90596561336499992</v>
      </c>
      <c r="D145" s="132">
        <v>1.6512267612</v>
      </c>
    </row>
    <row r="146" spans="1:4" ht="27.75" customHeight="1" x14ac:dyDescent="0.2">
      <c r="A146" s="7" t="s">
        <v>612</v>
      </c>
      <c r="B146" s="8" t="s">
        <v>613</v>
      </c>
      <c r="C146" s="132">
        <v>-1.1609591213000001</v>
      </c>
      <c r="D146" s="132">
        <v>0</v>
      </c>
    </row>
    <row r="147" spans="1:4" ht="27.75" customHeight="1" x14ac:dyDescent="0.2">
      <c r="A147" s="7" t="s">
        <v>614</v>
      </c>
      <c r="B147" s="8" t="s">
        <v>613</v>
      </c>
      <c r="C147" s="132">
        <v>-1.1601117132100001</v>
      </c>
      <c r="D147" s="132">
        <v>0</v>
      </c>
    </row>
    <row r="148" spans="1:4" ht="27.75" customHeight="1" x14ac:dyDescent="0.2">
      <c r="A148" s="7" t="s">
        <v>615</v>
      </c>
      <c r="B148" s="8" t="s">
        <v>613</v>
      </c>
      <c r="C148" s="132">
        <v>0</v>
      </c>
      <c r="D148" s="132">
        <v>0</v>
      </c>
    </row>
    <row r="149" spans="1:4" ht="27.75" customHeight="1" x14ac:dyDescent="0.2">
      <c r="A149" s="7" t="s">
        <v>616</v>
      </c>
      <c r="B149" s="8" t="s">
        <v>613</v>
      </c>
      <c r="C149" s="132">
        <v>-1.1620539663699998</v>
      </c>
      <c r="D149" s="132">
        <v>0</v>
      </c>
    </row>
    <row r="150" spans="1:4" ht="27.75" customHeight="1" x14ac:dyDescent="0.2">
      <c r="A150" s="7" t="s">
        <v>617</v>
      </c>
      <c r="B150" s="8" t="s">
        <v>613</v>
      </c>
      <c r="C150" s="132">
        <v>0</v>
      </c>
      <c r="D150" s="132">
        <v>0</v>
      </c>
    </row>
    <row r="151" spans="1:4" ht="27.75" customHeight="1" x14ac:dyDescent="0.2">
      <c r="A151" s="7" t="s">
        <v>618</v>
      </c>
      <c r="B151" s="8" t="s">
        <v>613</v>
      </c>
      <c r="C151" s="132">
        <v>0</v>
      </c>
      <c r="D151" s="132">
        <v>0</v>
      </c>
    </row>
    <row r="152" spans="1:4" ht="27.75" customHeight="1" x14ac:dyDescent="0.2">
      <c r="A152" s="7" t="s">
        <v>619</v>
      </c>
      <c r="B152" s="8" t="s">
        <v>613</v>
      </c>
      <c r="C152" s="132">
        <v>0</v>
      </c>
      <c r="D152" s="132">
        <v>0</v>
      </c>
    </row>
    <row r="153" spans="1:4" ht="27.75" customHeight="1" x14ac:dyDescent="0.2">
      <c r="A153" s="7" t="s">
        <v>620</v>
      </c>
      <c r="B153" s="8" t="s">
        <v>613</v>
      </c>
      <c r="C153" s="132">
        <v>0</v>
      </c>
      <c r="D153" s="132">
        <v>0</v>
      </c>
    </row>
    <row r="154" spans="1:4" ht="27.75" customHeight="1" x14ac:dyDescent="0.2">
      <c r="A154" s="7" t="s">
        <v>621</v>
      </c>
      <c r="B154" s="8" t="s">
        <v>613</v>
      </c>
      <c r="C154" s="132">
        <v>0</v>
      </c>
      <c r="D154" s="132">
        <v>6.0064747160899993E-3</v>
      </c>
    </row>
    <row r="155" spans="1:4" ht="27.75" customHeight="1" x14ac:dyDescent="0.2">
      <c r="A155" s="7" t="s">
        <v>622</v>
      </c>
      <c r="B155" s="8" t="s">
        <v>613</v>
      </c>
      <c r="C155" s="132">
        <v>0</v>
      </c>
      <c r="D155" s="132">
        <v>0</v>
      </c>
    </row>
    <row r="156" spans="1:4" ht="27.75" customHeight="1" x14ac:dyDescent="0.2">
      <c r="A156" s="7" t="s">
        <v>623</v>
      </c>
      <c r="B156" s="8" t="s">
        <v>613</v>
      </c>
      <c r="C156" s="132">
        <v>0</v>
      </c>
      <c r="D156" s="132">
        <v>0</v>
      </c>
    </row>
    <row r="157" spans="1:4" ht="27.75" customHeight="1" x14ac:dyDescent="0.2">
      <c r="A157" s="7" t="s">
        <v>624</v>
      </c>
      <c r="B157" s="8" t="s">
        <v>613</v>
      </c>
      <c r="C157" s="132">
        <v>0</v>
      </c>
      <c r="D157" s="132">
        <v>1.6765028085000001E-2</v>
      </c>
    </row>
    <row r="158" spans="1:4" ht="27.75" customHeight="1" x14ac:dyDescent="0.2">
      <c r="A158" s="7" t="s">
        <v>625</v>
      </c>
      <c r="B158" s="8" t="s">
        <v>613</v>
      </c>
      <c r="C158" s="132">
        <v>0</v>
      </c>
      <c r="D158" s="132">
        <v>8.2549541368399995E-3</v>
      </c>
    </row>
    <row r="159" spans="1:4" ht="27.75" customHeight="1" x14ac:dyDescent="0.2">
      <c r="A159" s="7" t="s">
        <v>626</v>
      </c>
      <c r="B159" s="8" t="s">
        <v>627</v>
      </c>
      <c r="C159" s="132">
        <v>0.30497887321299999</v>
      </c>
      <c r="D159" s="132">
        <v>1.39853546312E-2</v>
      </c>
    </row>
    <row r="160" spans="1:4" ht="27.75" customHeight="1" x14ac:dyDescent="0.2">
      <c r="A160" s="7" t="s">
        <v>628</v>
      </c>
      <c r="B160" s="8" t="s">
        <v>627</v>
      </c>
      <c r="C160" s="132">
        <v>0.56016585140499997</v>
      </c>
      <c r="D160" s="132">
        <v>0.74063646138499994</v>
      </c>
    </row>
    <row r="161" spans="1:4" ht="27.75" customHeight="1" x14ac:dyDescent="0.2">
      <c r="A161" s="7" t="s">
        <v>629</v>
      </c>
      <c r="B161" s="8" t="s">
        <v>627</v>
      </c>
      <c r="C161" s="132">
        <v>2.44015623709E-2</v>
      </c>
      <c r="D161" s="132">
        <v>1.3693249139899999</v>
      </c>
    </row>
    <row r="162" spans="1:4" ht="27.75" customHeight="1" x14ac:dyDescent="0.2">
      <c r="A162" s="7" t="s">
        <v>630</v>
      </c>
      <c r="B162" s="8" t="s">
        <v>627</v>
      </c>
      <c r="C162" s="132">
        <v>0.34589344114300002</v>
      </c>
      <c r="D162" s="132">
        <v>2.1870303468000003</v>
      </c>
    </row>
    <row r="163" spans="1:4" ht="27.75" customHeight="1" x14ac:dyDescent="0.2">
      <c r="A163" s="7" t="s">
        <v>631</v>
      </c>
      <c r="B163" s="8" t="s">
        <v>627</v>
      </c>
      <c r="C163" s="132">
        <v>0.10458923855999999</v>
      </c>
      <c r="D163" s="132">
        <v>1.34449022035</v>
      </c>
    </row>
    <row r="164" spans="1:4" ht="27.75" customHeight="1" x14ac:dyDescent="0.2">
      <c r="A164" s="7" t="s">
        <v>632</v>
      </c>
      <c r="B164" s="8" t="s">
        <v>627</v>
      </c>
      <c r="C164" s="132">
        <v>2.2817984793499999</v>
      </c>
      <c r="D164" s="132">
        <v>1.9687214429</v>
      </c>
    </row>
    <row r="165" spans="1:4" ht="27.75" customHeight="1" x14ac:dyDescent="0.2">
      <c r="A165" s="7" t="s">
        <v>633</v>
      </c>
      <c r="B165" s="8" t="s">
        <v>627</v>
      </c>
      <c r="C165" s="132">
        <v>0</v>
      </c>
      <c r="D165" s="132">
        <v>0.81484013563899993</v>
      </c>
    </row>
    <row r="166" spans="1:4" ht="27.75" customHeight="1" x14ac:dyDescent="0.2">
      <c r="A166" s="7" t="s">
        <v>634</v>
      </c>
      <c r="B166" s="8" t="s">
        <v>627</v>
      </c>
      <c r="C166" s="132">
        <v>0.18603379276699999</v>
      </c>
      <c r="D166" s="132">
        <v>0.95685843316600006</v>
      </c>
    </row>
    <row r="167" spans="1:4" ht="27.75" customHeight="1" x14ac:dyDescent="0.2">
      <c r="A167" s="7" t="s">
        <v>635</v>
      </c>
      <c r="B167" s="8" t="s">
        <v>627</v>
      </c>
      <c r="C167" s="132">
        <v>0</v>
      </c>
      <c r="D167" s="132">
        <v>1.20963740165</v>
      </c>
    </row>
    <row r="168" spans="1:4" ht="27.75" customHeight="1" x14ac:dyDescent="0.2">
      <c r="A168" s="7" t="s">
        <v>636</v>
      </c>
      <c r="B168" s="8" t="s">
        <v>627</v>
      </c>
      <c r="C168" s="132">
        <v>1.71542775605</v>
      </c>
      <c r="D168" s="132">
        <v>0.90191033591899994</v>
      </c>
    </row>
    <row r="169" spans="1:4" ht="27.75" customHeight="1" x14ac:dyDescent="0.2">
      <c r="A169" s="7" t="s">
        <v>637</v>
      </c>
      <c r="B169" s="8" t="s">
        <v>627</v>
      </c>
      <c r="C169" s="132">
        <v>8.4821616400899996E-2</v>
      </c>
      <c r="D169" s="132">
        <v>1.77442020839</v>
      </c>
    </row>
    <row r="170" spans="1:4" ht="27.75" customHeight="1" x14ac:dyDescent="0.2">
      <c r="A170" s="7" t="s">
        <v>638</v>
      </c>
      <c r="B170" s="8" t="s">
        <v>627</v>
      </c>
      <c r="C170" s="132">
        <v>1.82284242295</v>
      </c>
      <c r="D170" s="132">
        <v>2.2416703825999997</v>
      </c>
    </row>
    <row r="171" spans="1:4" ht="27.75" customHeight="1" x14ac:dyDescent="0.2">
      <c r="A171" s="7" t="s">
        <v>639</v>
      </c>
      <c r="B171" s="8" t="s">
        <v>627</v>
      </c>
      <c r="C171" s="132">
        <v>9.4390206010599997E-2</v>
      </c>
      <c r="D171" s="132">
        <v>0.28821504571200002</v>
      </c>
    </row>
    <row r="172" spans="1:4" ht="27.75" customHeight="1" x14ac:dyDescent="0.2">
      <c r="A172" s="7" t="s">
        <v>640</v>
      </c>
      <c r="B172" s="8" t="s">
        <v>627</v>
      </c>
      <c r="C172" s="132">
        <v>0.17867938229800001</v>
      </c>
      <c r="D172" s="132">
        <v>0.86854953801700008</v>
      </c>
    </row>
    <row r="173" spans="1:4" ht="27.75" customHeight="1" x14ac:dyDescent="0.2">
      <c r="A173" s="7" t="s">
        <v>641</v>
      </c>
      <c r="B173" s="8" t="s">
        <v>627</v>
      </c>
      <c r="C173" s="132">
        <v>0.38042663486200001</v>
      </c>
      <c r="D173" s="132">
        <v>1.3895473573100001</v>
      </c>
    </row>
    <row r="174" spans="1:4" ht="27.75" customHeight="1" x14ac:dyDescent="0.2">
      <c r="A174" s="7" t="s">
        <v>642</v>
      </c>
      <c r="B174" s="8" t="s">
        <v>627</v>
      </c>
      <c r="C174" s="132">
        <v>0.324118680577</v>
      </c>
      <c r="D174" s="132">
        <v>0.93809478048700001</v>
      </c>
    </row>
    <row r="175" spans="1:4" ht="27.75" customHeight="1" x14ac:dyDescent="0.2">
      <c r="A175" s="7" t="s">
        <v>643</v>
      </c>
      <c r="B175" s="8" t="s">
        <v>627</v>
      </c>
      <c r="C175" s="132">
        <v>4.84054219361E-2</v>
      </c>
      <c r="D175" s="132">
        <v>0.27754016616799998</v>
      </c>
    </row>
    <row r="176" spans="1:4" ht="27.75" customHeight="1" x14ac:dyDescent="0.2">
      <c r="A176" s="7" t="s">
        <v>644</v>
      </c>
      <c r="B176" s="8" t="s">
        <v>627</v>
      </c>
      <c r="C176" s="132">
        <v>0.150540397017</v>
      </c>
      <c r="D176" s="132">
        <v>0.626395499859</v>
      </c>
    </row>
    <row r="177" spans="1:4" ht="27.75" customHeight="1" x14ac:dyDescent="0.2">
      <c r="A177" s="7" t="s">
        <v>645</v>
      </c>
      <c r="B177" s="8" t="s">
        <v>646</v>
      </c>
      <c r="C177" s="132">
        <v>0</v>
      </c>
      <c r="D177" s="132">
        <v>0</v>
      </c>
    </row>
    <row r="178" spans="1:4" ht="27.75" customHeight="1" x14ac:dyDescent="0.2">
      <c r="A178" s="7" t="s">
        <v>647</v>
      </c>
      <c r="B178" s="8" t="s">
        <v>646</v>
      </c>
      <c r="C178" s="132">
        <v>0.23337722429499999</v>
      </c>
      <c r="D178" s="132">
        <v>4.1887745268899996</v>
      </c>
    </row>
    <row r="179" spans="1:4" ht="27.75" customHeight="1" x14ac:dyDescent="0.2">
      <c r="A179" s="7" t="s">
        <v>648</v>
      </c>
      <c r="B179" s="8" t="s">
        <v>646</v>
      </c>
      <c r="C179" s="132">
        <v>0.233297260841</v>
      </c>
      <c r="D179" s="132">
        <v>4.1881815737699997</v>
      </c>
    </row>
    <row r="180" spans="1:4" ht="27.75" customHeight="1" x14ac:dyDescent="0.2">
      <c r="A180" s="7" t="s">
        <v>649</v>
      </c>
      <c r="B180" s="8" t="s">
        <v>646</v>
      </c>
      <c r="C180" s="132">
        <v>0.40717098822000003</v>
      </c>
      <c r="D180" s="132">
        <v>1.4201957083699999</v>
      </c>
    </row>
    <row r="181" spans="1:4" ht="27.75" customHeight="1" x14ac:dyDescent="0.2">
      <c r="A181" s="7" t="s">
        <v>650</v>
      </c>
      <c r="B181" s="8" t="s">
        <v>646</v>
      </c>
      <c r="C181" s="132">
        <v>0.20831562996200001</v>
      </c>
      <c r="D181" s="132">
        <v>1.2286974820299998</v>
      </c>
    </row>
    <row r="182" spans="1:4" ht="27.75" customHeight="1" x14ac:dyDescent="0.2">
      <c r="A182" s="7" t="s">
        <v>651</v>
      </c>
      <c r="B182" s="8" t="s">
        <v>646</v>
      </c>
      <c r="C182" s="132">
        <v>0.456913277517</v>
      </c>
      <c r="D182" s="132">
        <v>5.0030018795600002</v>
      </c>
    </row>
    <row r="183" spans="1:4" ht="27.75" customHeight="1" x14ac:dyDescent="0.2">
      <c r="A183" s="7" t="s">
        <v>652</v>
      </c>
      <c r="B183" s="8" t="s">
        <v>646</v>
      </c>
      <c r="C183" s="132">
        <v>0.133816898824</v>
      </c>
      <c r="D183" s="132">
        <v>4.93214720843</v>
      </c>
    </row>
    <row r="184" spans="1:4" ht="27.75" customHeight="1" x14ac:dyDescent="0.2">
      <c r="A184" s="7" t="s">
        <v>653</v>
      </c>
      <c r="B184" s="8" t="s">
        <v>646</v>
      </c>
      <c r="C184" s="132">
        <v>0.26848873774699999</v>
      </c>
      <c r="D184" s="132">
        <v>1.5199408675399999</v>
      </c>
    </row>
    <row r="185" spans="1:4" ht="27.75" customHeight="1" x14ac:dyDescent="0.2">
      <c r="A185" s="7" t="s">
        <v>654</v>
      </c>
      <c r="B185" s="8" t="s">
        <v>646</v>
      </c>
      <c r="C185" s="132">
        <v>1.1793264297200001</v>
      </c>
      <c r="D185" s="132">
        <v>0.88602844169200001</v>
      </c>
    </row>
    <row r="186" spans="1:4" ht="27.75" customHeight="1" x14ac:dyDescent="0.2">
      <c r="A186" s="7" t="s">
        <v>655</v>
      </c>
      <c r="B186" s="8" t="s">
        <v>646</v>
      </c>
      <c r="C186" s="132">
        <v>0.84123376645400005</v>
      </c>
      <c r="D186" s="132">
        <v>1.36112729577</v>
      </c>
    </row>
    <row r="187" spans="1:4" ht="27.75" customHeight="1" x14ac:dyDescent="0.2">
      <c r="A187" s="7" t="s">
        <v>656</v>
      </c>
      <c r="B187" s="8" t="s">
        <v>646</v>
      </c>
      <c r="C187" s="132">
        <v>0.73508555420200006</v>
      </c>
      <c r="D187" s="132">
        <v>4.9050319530399999</v>
      </c>
    </row>
    <row r="188" spans="1:4" ht="27.75" customHeight="1" x14ac:dyDescent="0.2">
      <c r="A188" s="7" t="s">
        <v>657</v>
      </c>
      <c r="B188" s="8" t="s">
        <v>646</v>
      </c>
      <c r="C188" s="132">
        <v>1.32923233561</v>
      </c>
      <c r="D188" s="132">
        <v>2.13385769939</v>
      </c>
    </row>
    <row r="189" spans="1:4" ht="27.75" customHeight="1" x14ac:dyDescent="0.2">
      <c r="A189" s="7" t="s">
        <v>658</v>
      </c>
      <c r="B189" s="8" t="s">
        <v>646</v>
      </c>
      <c r="C189" s="132">
        <v>0.54088920248700001</v>
      </c>
      <c r="D189" s="132">
        <v>0.897779493278</v>
      </c>
    </row>
    <row r="190" spans="1:4" ht="27.75" customHeight="1" x14ac:dyDescent="0.2">
      <c r="A190" s="7" t="s">
        <v>659</v>
      </c>
      <c r="B190" s="8" t="s">
        <v>646</v>
      </c>
      <c r="C190" s="132">
        <v>0.35733244994299995</v>
      </c>
      <c r="D190" s="132">
        <v>0.88977311489600008</v>
      </c>
    </row>
    <row r="191" spans="1:4" ht="27.75" customHeight="1" x14ac:dyDescent="0.2">
      <c r="A191" s="7" t="s">
        <v>660</v>
      </c>
      <c r="B191" s="8" t="s">
        <v>646</v>
      </c>
      <c r="C191" s="132">
        <v>1.48868280149</v>
      </c>
      <c r="D191" s="132">
        <v>3.04385614077</v>
      </c>
    </row>
    <row r="192" spans="1:4" ht="27.75" customHeight="1" x14ac:dyDescent="0.2">
      <c r="A192" s="7" t="s">
        <v>661</v>
      </c>
      <c r="B192" s="8" t="s">
        <v>646</v>
      </c>
      <c r="C192" s="132">
        <v>2.2598968795000003</v>
      </c>
      <c r="D192" s="132">
        <v>4.5302818731399999</v>
      </c>
    </row>
    <row r="193" spans="1:4" ht="27.75" customHeight="1" x14ac:dyDescent="0.2">
      <c r="A193" s="7" t="s">
        <v>662</v>
      </c>
      <c r="B193" s="8" t="s">
        <v>646</v>
      </c>
      <c r="C193" s="132">
        <v>3.7438308891599998</v>
      </c>
      <c r="D193" s="132">
        <v>2.78453281027</v>
      </c>
    </row>
    <row r="194" spans="1:4" ht="27.75" customHeight="1" x14ac:dyDescent="0.2">
      <c r="A194" s="7" t="s">
        <v>663</v>
      </c>
      <c r="B194" s="8" t="s">
        <v>646</v>
      </c>
      <c r="C194" s="132">
        <v>0.37753945490900004</v>
      </c>
      <c r="D194" s="132">
        <v>5.3483713687899996</v>
      </c>
    </row>
    <row r="195" spans="1:4" ht="27.75" customHeight="1" x14ac:dyDescent="0.2">
      <c r="A195" s="7" t="s">
        <v>664</v>
      </c>
      <c r="B195" s="8" t="s">
        <v>646</v>
      </c>
      <c r="C195" s="132">
        <v>1.7439819495900002</v>
      </c>
      <c r="D195" s="132">
        <v>1.21661064979</v>
      </c>
    </row>
    <row r="196" spans="1:4" ht="27.75" customHeight="1" x14ac:dyDescent="0.2">
      <c r="A196" s="7" t="s">
        <v>665</v>
      </c>
      <c r="B196" s="8" t="s">
        <v>646</v>
      </c>
      <c r="C196" s="132">
        <v>0.499577200354</v>
      </c>
      <c r="D196" s="132">
        <v>9.1419583698200001E-4</v>
      </c>
    </row>
    <row r="197" spans="1:4" ht="27.75" customHeight="1" x14ac:dyDescent="0.2">
      <c r="A197" s="7" t="s">
        <v>666</v>
      </c>
      <c r="B197" s="8" t="s">
        <v>646</v>
      </c>
      <c r="C197" s="132">
        <v>9.9900143853200007E-2</v>
      </c>
      <c r="D197" s="132">
        <v>3.11321984406E-4</v>
      </c>
    </row>
    <row r="198" spans="1:4" ht="27.75" customHeight="1" x14ac:dyDescent="0.2">
      <c r="A198" s="7" t="s">
        <v>667</v>
      </c>
      <c r="B198" s="8" t="s">
        <v>646</v>
      </c>
      <c r="C198" s="132">
        <v>0.779096952886</v>
      </c>
      <c r="D198" s="132">
        <v>2.45072881775</v>
      </c>
    </row>
    <row r="199" spans="1:4" ht="27.75" customHeight="1" x14ac:dyDescent="0.2">
      <c r="A199" s="7" t="s">
        <v>668</v>
      </c>
      <c r="B199" s="8" t="s">
        <v>646</v>
      </c>
      <c r="C199" s="132">
        <v>0.58779205941000001</v>
      </c>
      <c r="D199" s="132">
        <v>0.256118808754</v>
      </c>
    </row>
    <row r="200" spans="1:4" ht="27.75" customHeight="1" x14ac:dyDescent="0.2">
      <c r="A200" s="7" t="s">
        <v>669</v>
      </c>
      <c r="B200" s="8" t="s">
        <v>646</v>
      </c>
      <c r="C200" s="132">
        <v>0.732580923923</v>
      </c>
      <c r="D200" s="132">
        <v>2.5784987727399997</v>
      </c>
    </row>
    <row r="201" spans="1:4" ht="27.75" customHeight="1" x14ac:dyDescent="0.2">
      <c r="A201" s="7" t="s">
        <v>670</v>
      </c>
      <c r="B201" s="8" t="s">
        <v>646</v>
      </c>
      <c r="C201" s="132">
        <v>1.7978571806800001</v>
      </c>
      <c r="D201" s="132">
        <v>0.66138933451900006</v>
      </c>
    </row>
    <row r="202" spans="1:4" ht="27.75" customHeight="1" x14ac:dyDescent="0.2">
      <c r="A202" s="7" t="s">
        <v>671</v>
      </c>
      <c r="B202" s="8" t="s">
        <v>646</v>
      </c>
      <c r="C202" s="132">
        <v>1.7101740300500001</v>
      </c>
      <c r="D202" s="132">
        <v>0.67182840259999999</v>
      </c>
    </row>
    <row r="203" spans="1:4" ht="27.75" customHeight="1" x14ac:dyDescent="0.2">
      <c r="A203" s="7" t="s">
        <v>672</v>
      </c>
      <c r="B203" s="8" t="s">
        <v>646</v>
      </c>
      <c r="C203" s="132">
        <v>0</v>
      </c>
      <c r="D203" s="132">
        <v>0.58706500554899999</v>
      </c>
    </row>
    <row r="204" spans="1:4" ht="27.75" customHeight="1" x14ac:dyDescent="0.2">
      <c r="A204" s="7" t="s">
        <v>673</v>
      </c>
      <c r="B204" s="8" t="s">
        <v>646</v>
      </c>
      <c r="C204" s="132">
        <v>0.39703095914100001</v>
      </c>
      <c r="D204" s="132">
        <v>4.2839732708099998</v>
      </c>
    </row>
    <row r="205" spans="1:4" ht="27.75" customHeight="1" x14ac:dyDescent="0.2">
      <c r="A205" s="7" t="s">
        <v>674</v>
      </c>
      <c r="B205" s="8" t="s">
        <v>646</v>
      </c>
      <c r="C205" s="132">
        <v>1.42647537941</v>
      </c>
      <c r="D205" s="132">
        <v>5.4109258914199998</v>
      </c>
    </row>
    <row r="206" spans="1:4" ht="27.75" customHeight="1" x14ac:dyDescent="0.2">
      <c r="A206" s="7" t="s">
        <v>675</v>
      </c>
      <c r="B206" s="8" t="s">
        <v>646</v>
      </c>
      <c r="C206" s="132">
        <v>0.96712495209999993</v>
      </c>
      <c r="D206" s="132">
        <v>2.6145565082799997</v>
      </c>
    </row>
    <row r="207" spans="1:4" ht="27.75" customHeight="1" x14ac:dyDescent="0.2">
      <c r="A207" s="7" t="s">
        <v>676</v>
      </c>
      <c r="B207" s="8" t="s">
        <v>646</v>
      </c>
      <c r="C207" s="132">
        <v>1.4369953986999999</v>
      </c>
      <c r="D207" s="132">
        <v>3.0532994628200001</v>
      </c>
    </row>
    <row r="208" spans="1:4" ht="27.75" customHeight="1" x14ac:dyDescent="0.2">
      <c r="A208" s="7" t="s">
        <v>677</v>
      </c>
      <c r="B208" s="8" t="s">
        <v>646</v>
      </c>
      <c r="C208" s="132">
        <v>0.51003865619700006</v>
      </c>
      <c r="D208" s="132">
        <v>1.93561955533</v>
      </c>
    </row>
    <row r="209" spans="1:4" ht="27.75" customHeight="1" x14ac:dyDescent="0.2">
      <c r="A209" s="7" t="s">
        <v>678</v>
      </c>
      <c r="B209" s="8" t="s">
        <v>679</v>
      </c>
      <c r="C209" s="132">
        <v>8.48466285447E-4</v>
      </c>
      <c r="D209" s="132">
        <v>0</v>
      </c>
    </row>
    <row r="210" spans="1:4" ht="27.75" customHeight="1" x14ac:dyDescent="0.2">
      <c r="A210" s="7" t="s">
        <v>680</v>
      </c>
      <c r="B210" s="8" t="s">
        <v>679</v>
      </c>
      <c r="C210" s="132">
        <v>1.9685145166800002E-2</v>
      </c>
      <c r="D210" s="132">
        <v>3.97352258394E-4</v>
      </c>
    </row>
    <row r="211" spans="1:4" ht="27.75" customHeight="1" x14ac:dyDescent="0.2">
      <c r="A211" s="7" t="s">
        <v>681</v>
      </c>
      <c r="B211" s="8" t="s">
        <v>679</v>
      </c>
      <c r="C211" s="132">
        <v>0</v>
      </c>
      <c r="D211" s="132">
        <v>0.258452504892</v>
      </c>
    </row>
    <row r="212" spans="1:4" ht="27.75" customHeight="1" x14ac:dyDescent="0.2">
      <c r="A212" s="7" t="s">
        <v>682</v>
      </c>
      <c r="B212" s="8" t="s">
        <v>679</v>
      </c>
      <c r="C212" s="132">
        <v>0.408435275702</v>
      </c>
      <c r="D212" s="132">
        <v>1.20091677192</v>
      </c>
    </row>
    <row r="213" spans="1:4" ht="27.75" customHeight="1" x14ac:dyDescent="0.2">
      <c r="A213" s="7" t="s">
        <v>683</v>
      </c>
      <c r="B213" s="8" t="s">
        <v>679</v>
      </c>
      <c r="C213" s="132">
        <v>0.14288305868699999</v>
      </c>
      <c r="D213" s="132">
        <v>2.23104701158E-2</v>
      </c>
    </row>
    <row r="214" spans="1:4" ht="27.75" customHeight="1" x14ac:dyDescent="0.2">
      <c r="A214" s="7" t="s">
        <v>684</v>
      </c>
      <c r="B214" s="8" t="s">
        <v>679</v>
      </c>
      <c r="C214" s="132">
        <v>0.36942759238299999</v>
      </c>
      <c r="D214" s="132">
        <v>2.87618659904</v>
      </c>
    </row>
    <row r="215" spans="1:4" ht="27.75" customHeight="1" x14ac:dyDescent="0.2">
      <c r="A215" s="7" t="s">
        <v>685</v>
      </c>
      <c r="B215" s="8" t="s">
        <v>679</v>
      </c>
      <c r="C215" s="132">
        <v>2.0207075642899999</v>
      </c>
      <c r="D215" s="132">
        <v>0.89066901070899995</v>
      </c>
    </row>
    <row r="216" spans="1:4" ht="27.75" customHeight="1" x14ac:dyDescent="0.2">
      <c r="A216" s="7" t="s">
        <v>686</v>
      </c>
      <c r="B216" s="8" t="s">
        <v>679</v>
      </c>
      <c r="C216" s="132">
        <v>0.28201378430400004</v>
      </c>
      <c r="D216" s="132">
        <v>0.79690456510499996</v>
      </c>
    </row>
    <row r="217" spans="1:4" ht="27.75" customHeight="1" x14ac:dyDescent="0.2">
      <c r="A217" s="7" t="s">
        <v>687</v>
      </c>
      <c r="B217" s="8" t="s">
        <v>679</v>
      </c>
      <c r="C217" s="132">
        <v>0.29126594965200003</v>
      </c>
      <c r="D217" s="132">
        <v>0.464670102167</v>
      </c>
    </row>
    <row r="218" spans="1:4" ht="27.75" customHeight="1" x14ac:dyDescent="0.2">
      <c r="A218" s="7" t="s">
        <v>688</v>
      </c>
      <c r="B218" s="8" t="s">
        <v>679</v>
      </c>
      <c r="C218" s="132">
        <v>5.4774549458199998E-2</v>
      </c>
      <c r="D218" s="132">
        <v>7.5303372270100005E-2</v>
      </c>
    </row>
    <row r="219" spans="1:4" ht="27.75" customHeight="1" x14ac:dyDescent="0.2">
      <c r="A219" s="7" t="s">
        <v>689</v>
      </c>
      <c r="B219" s="8" t="s">
        <v>679</v>
      </c>
      <c r="C219" s="132">
        <v>0.31037180612299997</v>
      </c>
      <c r="D219" s="132">
        <v>0.21696133313499999</v>
      </c>
    </row>
    <row r="220" spans="1:4" ht="27.75" customHeight="1" x14ac:dyDescent="0.2">
      <c r="A220" s="7" t="s">
        <v>690</v>
      </c>
      <c r="B220" s="8" t="s">
        <v>679</v>
      </c>
      <c r="C220" s="132">
        <v>0.67131839589699993</v>
      </c>
      <c r="D220" s="132">
        <v>1.9674043766</v>
      </c>
    </row>
    <row r="221" spans="1:4" ht="27.75" customHeight="1" x14ac:dyDescent="0.2">
      <c r="A221" s="7" t="s">
        <v>691</v>
      </c>
      <c r="B221" s="8" t="s">
        <v>679</v>
      </c>
      <c r="C221" s="132">
        <v>0.775109048784</v>
      </c>
      <c r="D221" s="132">
        <v>1.1667971835400002</v>
      </c>
    </row>
    <row r="222" spans="1:4" ht="27.75" customHeight="1" x14ac:dyDescent="0.2">
      <c r="A222" s="7" t="s">
        <v>692</v>
      </c>
      <c r="B222" s="8" t="s">
        <v>679</v>
      </c>
      <c r="C222" s="132">
        <v>0.50303142511099996</v>
      </c>
      <c r="D222" s="132">
        <v>1.9626442586799999</v>
      </c>
    </row>
    <row r="223" spans="1:4" ht="27.75" customHeight="1" x14ac:dyDescent="0.2">
      <c r="A223" s="7" t="s">
        <v>693</v>
      </c>
      <c r="B223" s="8" t="s">
        <v>679</v>
      </c>
      <c r="C223" s="132">
        <v>1.0039087845899999</v>
      </c>
      <c r="D223" s="132">
        <v>0.78151908612800003</v>
      </c>
    </row>
    <row r="224" spans="1:4" ht="27.75" customHeight="1" x14ac:dyDescent="0.2">
      <c r="A224" s="7" t="s">
        <v>694</v>
      </c>
      <c r="B224" s="8" t="s">
        <v>679</v>
      </c>
      <c r="C224" s="132">
        <v>0.411901653915</v>
      </c>
      <c r="D224" s="132">
        <v>2.1457044157</v>
      </c>
    </row>
    <row r="225" spans="1:4" ht="27.75" customHeight="1" x14ac:dyDescent="0.2">
      <c r="A225" s="7" t="s">
        <v>695</v>
      </c>
      <c r="B225" s="8" t="s">
        <v>679</v>
      </c>
      <c r="C225" s="132">
        <v>0.636745347947</v>
      </c>
      <c r="D225" s="132">
        <v>0.44493129093900002</v>
      </c>
    </row>
    <row r="226" spans="1:4" ht="27.75" customHeight="1" x14ac:dyDescent="0.2">
      <c r="A226" s="7" t="s">
        <v>696</v>
      </c>
      <c r="B226" s="8" t="s">
        <v>679</v>
      </c>
      <c r="C226" s="132">
        <v>0.204102699276</v>
      </c>
      <c r="D226" s="132">
        <v>0.42759191556600001</v>
      </c>
    </row>
    <row r="227" spans="1:4" ht="27.75" customHeight="1" x14ac:dyDescent="0.2">
      <c r="A227" s="7" t="s">
        <v>697</v>
      </c>
      <c r="B227" s="8" t="s">
        <v>698</v>
      </c>
      <c r="C227" s="132">
        <v>0.11088371549699999</v>
      </c>
      <c r="D227" s="132">
        <v>2.3593203219100002E-2</v>
      </c>
    </row>
    <row r="228" spans="1:4" ht="27.75" customHeight="1" x14ac:dyDescent="0.2">
      <c r="A228" s="7" t="s">
        <v>699</v>
      </c>
      <c r="B228" s="8" t="s">
        <v>698</v>
      </c>
      <c r="C228" s="132">
        <v>0.19104064890899999</v>
      </c>
      <c r="D228" s="132">
        <v>3.5876300477999998</v>
      </c>
    </row>
    <row r="229" spans="1:4" ht="27.75" customHeight="1" x14ac:dyDescent="0.2">
      <c r="A229" s="7" t="s">
        <v>700</v>
      </c>
      <c r="B229" s="8" t="s">
        <v>698</v>
      </c>
      <c r="C229" s="132">
        <v>1.2903376897000001</v>
      </c>
      <c r="D229" s="132">
        <v>0.59072587553599998</v>
      </c>
    </row>
    <row r="230" spans="1:4" ht="27.75" customHeight="1" x14ac:dyDescent="0.2">
      <c r="A230" s="7" t="s">
        <v>701</v>
      </c>
      <c r="B230" s="8" t="s">
        <v>698</v>
      </c>
      <c r="C230" s="132">
        <v>0.72202885969600006</v>
      </c>
      <c r="D230" s="132">
        <v>2.18620892087</v>
      </c>
    </row>
    <row r="231" spans="1:4" ht="27.75" customHeight="1" x14ac:dyDescent="0.2">
      <c r="A231" s="7" t="s">
        <v>702</v>
      </c>
      <c r="B231" s="8" t="s">
        <v>698</v>
      </c>
      <c r="C231" s="132">
        <v>3.4546125163000001</v>
      </c>
      <c r="D231" s="132">
        <v>0</v>
      </c>
    </row>
    <row r="232" spans="1:4" ht="27.75" customHeight="1" x14ac:dyDescent="0.2">
      <c r="A232" s="7" t="s">
        <v>703</v>
      </c>
      <c r="B232" s="8" t="s">
        <v>698</v>
      </c>
      <c r="C232" s="132">
        <v>0.17101264910300001</v>
      </c>
      <c r="D232" s="132">
        <v>0.93182649364300008</v>
      </c>
    </row>
    <row r="233" spans="1:4" ht="27.75" customHeight="1" x14ac:dyDescent="0.2">
      <c r="A233" s="7" t="s">
        <v>704</v>
      </c>
      <c r="B233" s="8" t="s">
        <v>698</v>
      </c>
      <c r="C233" s="132">
        <v>0.44805198122399997</v>
      </c>
      <c r="D233" s="132">
        <v>2.1991030489800001</v>
      </c>
    </row>
    <row r="234" spans="1:4" ht="27.75" customHeight="1" x14ac:dyDescent="0.2">
      <c r="A234" s="7" t="s">
        <v>705</v>
      </c>
      <c r="B234" s="8" t="s">
        <v>698</v>
      </c>
      <c r="C234" s="132">
        <v>0.23854949571200001</v>
      </c>
      <c r="D234" s="132">
        <v>0.81249224336299997</v>
      </c>
    </row>
    <row r="235" spans="1:4" ht="27.75" customHeight="1" x14ac:dyDescent="0.2">
      <c r="A235" s="7" t="s">
        <v>706</v>
      </c>
      <c r="B235" s="8" t="s">
        <v>698</v>
      </c>
      <c r="C235" s="132">
        <v>8.1046296286500005E-3</v>
      </c>
      <c r="D235" s="132">
        <v>0.46061060773200002</v>
      </c>
    </row>
    <row r="236" spans="1:4" ht="27.75" customHeight="1" x14ac:dyDescent="0.2">
      <c r="A236" s="7" t="s">
        <v>707</v>
      </c>
      <c r="B236" s="8" t="s">
        <v>698</v>
      </c>
      <c r="C236" s="132">
        <v>9.7468100992500001E-2</v>
      </c>
      <c r="D236" s="132">
        <v>0.61211999574799991</v>
      </c>
    </row>
    <row r="237" spans="1:4" ht="27.75" customHeight="1" x14ac:dyDescent="0.2">
      <c r="A237" s="7" t="s">
        <v>708</v>
      </c>
      <c r="B237" s="8" t="s">
        <v>698</v>
      </c>
      <c r="C237" s="132">
        <v>2.2621442117899999</v>
      </c>
      <c r="D237" s="132">
        <v>0.46847415596399999</v>
      </c>
    </row>
    <row r="238" spans="1:4" ht="27.75" customHeight="1" x14ac:dyDescent="0.2">
      <c r="A238" s="7" t="s">
        <v>709</v>
      </c>
      <c r="B238" s="8" t="s">
        <v>698</v>
      </c>
      <c r="C238" s="132">
        <v>7.5358052057400002E-6</v>
      </c>
      <c r="D238" s="132">
        <v>0.73159966694400003</v>
      </c>
    </row>
    <row r="239" spans="1:4" ht="27.75" customHeight="1" x14ac:dyDescent="0.2">
      <c r="A239" s="7" t="s">
        <v>710</v>
      </c>
      <c r="B239" s="8" t="s">
        <v>698</v>
      </c>
      <c r="C239" s="132">
        <v>2.3305251528599999</v>
      </c>
      <c r="D239" s="132">
        <v>2.2577973777600002</v>
      </c>
    </row>
    <row r="240" spans="1:4" ht="27.75" customHeight="1" x14ac:dyDescent="0.2">
      <c r="A240" s="7" t="s">
        <v>711</v>
      </c>
      <c r="B240" s="8" t="s">
        <v>698</v>
      </c>
      <c r="C240" s="132">
        <v>0</v>
      </c>
      <c r="D240" s="132">
        <v>1.9852383142899999E-2</v>
      </c>
    </row>
    <row r="241" spans="1:4" ht="27.75" customHeight="1" x14ac:dyDescent="0.2">
      <c r="A241" s="7" t="s">
        <v>712</v>
      </c>
      <c r="B241" s="8" t="s">
        <v>698</v>
      </c>
      <c r="C241" s="132">
        <v>0</v>
      </c>
      <c r="D241" s="132">
        <v>0</v>
      </c>
    </row>
    <row r="242" spans="1:4" ht="27.75" customHeight="1" x14ac:dyDescent="0.2">
      <c r="A242" s="7" t="s">
        <v>713</v>
      </c>
      <c r="B242" s="8" t="s">
        <v>698</v>
      </c>
      <c r="C242" s="132">
        <v>0.72316755386199993</v>
      </c>
      <c r="D242" s="132">
        <v>0</v>
      </c>
    </row>
    <row r="243" spans="1:4" ht="27.75" customHeight="1" x14ac:dyDescent="0.2">
      <c r="A243" s="7" t="s">
        <v>714</v>
      </c>
      <c r="B243" s="8" t="s">
        <v>698</v>
      </c>
      <c r="C243" s="132">
        <v>0.87976955065499995</v>
      </c>
      <c r="D243" s="132">
        <v>2.1403301357300002</v>
      </c>
    </row>
    <row r="244" spans="1:4" ht="27.75" customHeight="1" x14ac:dyDescent="0.2">
      <c r="A244" s="7" t="s">
        <v>715</v>
      </c>
      <c r="B244" s="8" t="s">
        <v>698</v>
      </c>
      <c r="C244" s="132">
        <v>0.45307969323899999</v>
      </c>
      <c r="D244" s="132">
        <v>0.29928399467399996</v>
      </c>
    </row>
    <row r="245" spans="1:4" ht="27.75" customHeight="1" x14ac:dyDescent="0.2">
      <c r="A245" s="7" t="s">
        <v>722</v>
      </c>
      <c r="B245" s="8" t="s">
        <v>698</v>
      </c>
      <c r="C245" s="132">
        <v>4.5120838129999999E-3</v>
      </c>
      <c r="D245" s="132">
        <v>0.58658266575399998</v>
      </c>
    </row>
    <row r="246" spans="1:4" ht="27.75" customHeight="1" x14ac:dyDescent="0.2">
      <c r="A246" s="7" t="s">
        <v>723</v>
      </c>
      <c r="B246" s="8" t="s">
        <v>698</v>
      </c>
      <c r="C246" s="132">
        <v>1.17674627284</v>
      </c>
      <c r="D246" s="132">
        <v>0.41278082108400005</v>
      </c>
    </row>
    <row r="247" spans="1:4" ht="27.75" customHeight="1" x14ac:dyDescent="0.2">
      <c r="A247" s="7" t="s">
        <v>724</v>
      </c>
      <c r="B247" s="8" t="s">
        <v>698</v>
      </c>
      <c r="C247" s="132">
        <v>0.525689614147</v>
      </c>
      <c r="D247" s="132">
        <v>0.40958551209499999</v>
      </c>
    </row>
    <row r="248" spans="1:4" ht="27.75" customHeight="1" x14ac:dyDescent="0.2">
      <c r="A248" s="7" t="s">
        <v>725</v>
      </c>
      <c r="B248" s="8" t="s">
        <v>698</v>
      </c>
      <c r="C248" s="132">
        <v>0.46550271917999997</v>
      </c>
      <c r="D248" s="132">
        <v>3.6522637738200001</v>
      </c>
    </row>
    <row r="249" spans="1:4" ht="27.75" customHeight="1" x14ac:dyDescent="0.2">
      <c r="A249" s="7" t="s">
        <v>726</v>
      </c>
      <c r="B249" s="8" t="s">
        <v>698</v>
      </c>
      <c r="C249" s="132">
        <v>0.75406525303700001</v>
      </c>
      <c r="D249" s="132">
        <v>0.98356139664099995</v>
      </c>
    </row>
    <row r="250" spans="1:4" ht="27.75" customHeight="1" x14ac:dyDescent="0.2">
      <c r="A250" s="7" t="s">
        <v>727</v>
      </c>
      <c r="B250" s="8" t="s">
        <v>698</v>
      </c>
      <c r="C250" s="132">
        <v>6.6889844761800002E-2</v>
      </c>
      <c r="D250" s="132">
        <v>0.54339528743999999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5"/>
  <sheetViews>
    <sheetView zoomScale="90" zoomScaleNormal="90" zoomScaleSheetLayoutView="100" workbookViewId="0">
      <selection activeCell="N69" sqref="N69"/>
    </sheetView>
  </sheetViews>
  <sheetFormatPr defaultColWidth="11.5703125" defaultRowHeight="12.75" x14ac:dyDescent="0.2"/>
  <cols>
    <col min="1" max="1" width="13.85546875" style="23" customWidth="1"/>
    <col min="2" max="2" width="37.42578125" style="23" bestFit="1" customWidth="1"/>
    <col min="3" max="3" width="19" style="24" customWidth="1"/>
    <col min="4" max="4" width="5.28515625" style="23" bestFit="1" customWidth="1"/>
    <col min="5" max="5" width="4.7109375" style="23" customWidth="1"/>
    <col min="6" max="6" width="29.140625" style="23" bestFit="1" customWidth="1"/>
    <col min="7" max="7" width="11.5703125" style="23"/>
    <col min="8" max="8" width="64.5703125" style="23" bestFit="1" customWidth="1"/>
    <col min="9" max="16384" width="11.5703125" style="23"/>
  </cols>
  <sheetData>
    <row r="1" spans="1:8" ht="26.25" customHeight="1" x14ac:dyDescent="0.35">
      <c r="A1" s="139" t="s">
        <v>19</v>
      </c>
      <c r="H1" s="104"/>
    </row>
    <row r="2" spans="1:8" ht="12.75" customHeight="1" x14ac:dyDescent="0.2">
      <c r="A2" s="99"/>
    </row>
    <row r="3" spans="1:8" ht="12.75" customHeight="1" x14ac:dyDescent="0.2">
      <c r="A3" s="99"/>
    </row>
    <row r="4" spans="1:8" ht="12.75" customHeight="1" x14ac:dyDescent="0.2">
      <c r="A4" s="99"/>
    </row>
    <row r="5" spans="1:8" ht="12.75" customHeight="1" x14ac:dyDescent="0.2">
      <c r="A5" s="99"/>
    </row>
    <row r="6" spans="1:8" ht="12.75" customHeight="1" x14ac:dyDescent="0.2">
      <c r="A6" s="99"/>
    </row>
    <row r="7" spans="1:8" ht="12.75" customHeight="1" x14ac:dyDescent="0.2">
      <c r="A7" s="99"/>
    </row>
    <row r="8" spans="1:8" ht="12.75" customHeight="1" x14ac:dyDescent="0.2">
      <c r="A8" s="99"/>
    </row>
    <row r="9" spans="1:8" ht="12.75" customHeight="1" x14ac:dyDescent="0.2">
      <c r="A9" s="99"/>
    </row>
    <row r="10" spans="1:8" ht="12.75" customHeight="1" x14ac:dyDescent="0.2">
      <c r="A10" s="99"/>
    </row>
    <row r="11" spans="1:8" ht="12.75" customHeight="1" x14ac:dyDescent="0.2">
      <c r="A11" s="99"/>
    </row>
    <row r="12" spans="1:8" ht="12.75" customHeight="1" x14ac:dyDescent="0.2">
      <c r="A12" s="99"/>
    </row>
    <row r="13" spans="1:8" ht="12.75" customHeight="1" x14ac:dyDescent="0.2">
      <c r="A13" s="99"/>
    </row>
    <row r="14" spans="1:8" ht="12.75" customHeight="1" x14ac:dyDescent="0.2">
      <c r="A14" s="99"/>
    </row>
    <row r="15" spans="1:8" ht="12.75" customHeight="1" x14ac:dyDescent="0.2">
      <c r="A15" s="99"/>
    </row>
    <row r="16" spans="1:8" ht="12.75" customHeight="1" x14ac:dyDescent="0.2">
      <c r="A16" s="99"/>
    </row>
    <row r="17" spans="1:8" ht="12.75" customHeight="1" x14ac:dyDescent="0.2">
      <c r="A17" s="99"/>
    </row>
    <row r="18" spans="1:8" ht="12.75" customHeight="1" x14ac:dyDescent="0.2">
      <c r="A18" s="99"/>
    </row>
    <row r="19" spans="1:8" ht="12.75" customHeight="1" x14ac:dyDescent="0.2">
      <c r="A19" s="99"/>
    </row>
    <row r="20" spans="1:8" ht="12.75" customHeight="1" x14ac:dyDescent="0.2">
      <c r="A20" s="99"/>
    </row>
    <row r="21" spans="1:8" ht="12.75" customHeight="1" x14ac:dyDescent="0.2">
      <c r="A21" s="99"/>
    </row>
    <row r="22" spans="1:8" ht="12.75" customHeight="1" x14ac:dyDescent="0.2">
      <c r="A22" s="99"/>
    </row>
    <row r="23" spans="1:8" ht="12.75" customHeight="1" x14ac:dyDescent="0.2">
      <c r="A23" s="99"/>
    </row>
    <row r="24" spans="1:8" ht="12.75" customHeight="1" x14ac:dyDescent="0.2">
      <c r="A24" s="99"/>
    </row>
    <row r="25" spans="1:8" ht="12.75" customHeight="1" x14ac:dyDescent="0.2">
      <c r="A25" s="99"/>
    </row>
    <row r="26" spans="1:8" ht="12.75" customHeight="1" x14ac:dyDescent="0.2">
      <c r="A26" s="99"/>
    </row>
    <row r="27" spans="1:8" ht="12.75" customHeight="1" x14ac:dyDescent="0.2">
      <c r="A27" s="99"/>
    </row>
    <row r="28" spans="1:8" s="22" customFormat="1" ht="51" x14ac:dyDescent="0.2">
      <c r="A28" s="35" t="s">
        <v>33</v>
      </c>
      <c r="B28" s="35" t="s">
        <v>34</v>
      </c>
      <c r="C28" s="35" t="s">
        <v>35</v>
      </c>
      <c r="D28" s="25"/>
      <c r="E28" s="25"/>
      <c r="F28" s="35" t="s">
        <v>253</v>
      </c>
      <c r="G28" s="35" t="s">
        <v>254</v>
      </c>
      <c r="H28" s="35" t="s">
        <v>255</v>
      </c>
    </row>
    <row r="29" spans="1:8" x14ac:dyDescent="0.2">
      <c r="A29" s="161">
        <v>3</v>
      </c>
      <c r="B29" s="81" t="s">
        <v>36</v>
      </c>
      <c r="C29" s="162" t="s">
        <v>914</v>
      </c>
      <c r="F29" s="23" t="s">
        <v>915</v>
      </c>
      <c r="G29" s="75">
        <v>43626</v>
      </c>
      <c r="H29" s="23" t="s">
        <v>916</v>
      </c>
    </row>
    <row r="30" spans="1:8" x14ac:dyDescent="0.2">
      <c r="A30" s="161">
        <v>4</v>
      </c>
      <c r="B30" s="81" t="s">
        <v>36</v>
      </c>
      <c r="C30" s="162" t="s">
        <v>914</v>
      </c>
      <c r="F30" s="23" t="s">
        <v>917</v>
      </c>
      <c r="G30" s="75">
        <v>43626</v>
      </c>
      <c r="H30" s="23" t="s">
        <v>916</v>
      </c>
    </row>
    <row r="31" spans="1:8" x14ac:dyDescent="0.2">
      <c r="A31" s="161">
        <v>5</v>
      </c>
      <c r="B31" s="81" t="s">
        <v>37</v>
      </c>
      <c r="C31" s="162" t="s">
        <v>914</v>
      </c>
      <c r="F31" s="23" t="s">
        <v>918</v>
      </c>
      <c r="G31" s="75">
        <v>43626</v>
      </c>
      <c r="H31" s="23" t="s">
        <v>916</v>
      </c>
    </row>
    <row r="32" spans="1:8" x14ac:dyDescent="0.2">
      <c r="A32" s="161">
        <v>6</v>
      </c>
      <c r="B32" s="81" t="s">
        <v>38</v>
      </c>
      <c r="C32" s="162" t="s">
        <v>914</v>
      </c>
      <c r="F32" s="23" t="s">
        <v>919</v>
      </c>
      <c r="G32" s="75">
        <v>43626</v>
      </c>
      <c r="H32" s="23" t="s">
        <v>920</v>
      </c>
    </row>
    <row r="33" spans="1:8" x14ac:dyDescent="0.2">
      <c r="A33" s="161">
        <v>7</v>
      </c>
      <c r="B33" s="81" t="s">
        <v>38</v>
      </c>
      <c r="C33" s="162" t="s">
        <v>914</v>
      </c>
      <c r="F33" s="101"/>
      <c r="G33" s="75"/>
      <c r="H33" s="100"/>
    </row>
    <row r="34" spans="1:8" x14ac:dyDescent="0.2">
      <c r="A34" s="161">
        <v>8</v>
      </c>
      <c r="B34" s="81" t="s">
        <v>38</v>
      </c>
      <c r="C34" s="162" t="s">
        <v>914</v>
      </c>
      <c r="F34" s="76"/>
      <c r="G34" s="75"/>
    </row>
    <row r="35" spans="1:8" x14ac:dyDescent="0.2">
      <c r="A35" s="161">
        <v>9</v>
      </c>
      <c r="B35" s="81" t="s">
        <v>38</v>
      </c>
      <c r="C35" s="162" t="s">
        <v>914</v>
      </c>
      <c r="G35" s="75"/>
      <c r="H35" s="76"/>
    </row>
    <row r="36" spans="1:8" x14ac:dyDescent="0.2">
      <c r="A36" s="161">
        <v>10</v>
      </c>
      <c r="B36" s="81" t="s">
        <v>38</v>
      </c>
      <c r="C36" s="162" t="s">
        <v>914</v>
      </c>
      <c r="G36" s="75"/>
      <c r="H36" s="76"/>
    </row>
    <row r="37" spans="1:8" x14ac:dyDescent="0.2">
      <c r="A37" s="161">
        <v>11</v>
      </c>
      <c r="B37" s="81" t="s">
        <v>38</v>
      </c>
      <c r="C37" s="162" t="s">
        <v>914</v>
      </c>
      <c r="G37" s="75"/>
    </row>
    <row r="38" spans="1:8" x14ac:dyDescent="0.2">
      <c r="A38" s="161">
        <v>12</v>
      </c>
      <c r="B38" s="81" t="s">
        <v>38</v>
      </c>
      <c r="C38" s="162" t="s">
        <v>914</v>
      </c>
      <c r="G38" s="75"/>
    </row>
    <row r="39" spans="1:8" x14ac:dyDescent="0.2">
      <c r="A39" s="161">
        <v>13</v>
      </c>
      <c r="B39" s="81" t="s">
        <v>39</v>
      </c>
      <c r="C39" s="162" t="s">
        <v>914</v>
      </c>
      <c r="G39" s="75"/>
    </row>
    <row r="40" spans="1:8" x14ac:dyDescent="0.2">
      <c r="A40" s="161">
        <v>15</v>
      </c>
      <c r="B40" s="81" t="s">
        <v>39</v>
      </c>
      <c r="C40" s="162" t="s">
        <v>914</v>
      </c>
      <c r="F40" s="76"/>
      <c r="G40" s="75"/>
      <c r="H40" s="76"/>
    </row>
    <row r="41" spans="1:8" x14ac:dyDescent="0.2">
      <c r="A41" s="161">
        <v>16</v>
      </c>
      <c r="B41" s="81" t="s">
        <v>40</v>
      </c>
      <c r="C41" s="162" t="s">
        <v>914</v>
      </c>
      <c r="G41" s="75"/>
      <c r="H41" s="76"/>
    </row>
    <row r="42" spans="1:8" x14ac:dyDescent="0.2">
      <c r="A42" s="161">
        <v>17</v>
      </c>
      <c r="B42" s="81" t="s">
        <v>40</v>
      </c>
      <c r="C42" s="162" t="s">
        <v>914</v>
      </c>
      <c r="G42" s="75"/>
    </row>
    <row r="43" spans="1:8" x14ac:dyDescent="0.2">
      <c r="A43" s="161">
        <v>18</v>
      </c>
      <c r="B43" s="81" t="s">
        <v>40</v>
      </c>
      <c r="C43" s="162" t="s">
        <v>914</v>
      </c>
      <c r="G43" s="75"/>
    </row>
    <row r="44" spans="1:8" x14ac:dyDescent="0.2">
      <c r="A44" s="161">
        <v>19</v>
      </c>
      <c r="B44" s="81" t="s">
        <v>40</v>
      </c>
      <c r="C44" s="162" t="s">
        <v>914</v>
      </c>
      <c r="G44" s="75"/>
    </row>
    <row r="45" spans="1:8" x14ac:dyDescent="0.2">
      <c r="A45" s="161">
        <v>20</v>
      </c>
      <c r="B45" s="81" t="s">
        <v>40</v>
      </c>
      <c r="C45" s="162" t="s">
        <v>914</v>
      </c>
      <c r="G45" s="75"/>
    </row>
    <row r="46" spans="1:8" x14ac:dyDescent="0.2">
      <c r="A46" s="161">
        <v>21</v>
      </c>
      <c r="B46" s="81" t="s">
        <v>40</v>
      </c>
      <c r="C46" s="162" t="s">
        <v>914</v>
      </c>
      <c r="G46" s="75"/>
    </row>
    <row r="47" spans="1:8" x14ac:dyDescent="0.2">
      <c r="A47" s="161">
        <v>22</v>
      </c>
      <c r="B47" s="81" t="s">
        <v>40</v>
      </c>
      <c r="C47" s="162" t="s">
        <v>914</v>
      </c>
      <c r="G47" s="75"/>
    </row>
    <row r="48" spans="1:8" x14ac:dyDescent="0.2">
      <c r="A48" s="161">
        <v>23</v>
      </c>
      <c r="B48" s="81" t="s">
        <v>41</v>
      </c>
      <c r="C48" s="162" t="s">
        <v>914</v>
      </c>
      <c r="G48" s="75"/>
    </row>
    <row r="49" spans="1:8" x14ac:dyDescent="0.2">
      <c r="A49" s="161">
        <v>24</v>
      </c>
      <c r="B49" s="81" t="s">
        <v>41</v>
      </c>
      <c r="C49" s="162" t="s">
        <v>914</v>
      </c>
      <c r="G49" s="75"/>
    </row>
    <row r="50" spans="1:8" x14ac:dyDescent="0.2">
      <c r="A50" s="161">
        <v>25</v>
      </c>
      <c r="B50" s="81" t="s">
        <v>41</v>
      </c>
      <c r="C50" s="162" t="s">
        <v>914</v>
      </c>
      <c r="G50" s="75"/>
    </row>
    <row r="51" spans="1:8" x14ac:dyDescent="0.2">
      <c r="A51" s="161">
        <v>26</v>
      </c>
      <c r="B51" s="81" t="s">
        <v>41</v>
      </c>
      <c r="C51" s="162" t="s">
        <v>914</v>
      </c>
      <c r="G51" s="75"/>
    </row>
    <row r="52" spans="1:8" x14ac:dyDescent="0.2">
      <c r="A52" s="161">
        <v>28</v>
      </c>
      <c r="B52" s="81" t="s">
        <v>41</v>
      </c>
      <c r="C52" s="162" t="s">
        <v>914</v>
      </c>
      <c r="G52" s="75"/>
    </row>
    <row r="53" spans="1:8" x14ac:dyDescent="0.2">
      <c r="A53" s="161">
        <v>29</v>
      </c>
      <c r="B53" s="81" t="s">
        <v>41</v>
      </c>
      <c r="C53" s="162" t="s">
        <v>914</v>
      </c>
      <c r="G53" s="75"/>
    </row>
    <row r="54" spans="1:8" x14ac:dyDescent="0.2">
      <c r="A54" s="161">
        <v>30</v>
      </c>
      <c r="B54" s="81" t="s">
        <v>41</v>
      </c>
      <c r="C54" s="162" t="s">
        <v>914</v>
      </c>
      <c r="G54" s="75"/>
    </row>
    <row r="55" spans="1:8" x14ac:dyDescent="0.2">
      <c r="A55" s="161">
        <v>31</v>
      </c>
      <c r="B55" s="81" t="s">
        <v>41</v>
      </c>
      <c r="C55" s="162" t="s">
        <v>914</v>
      </c>
      <c r="G55" s="75"/>
    </row>
    <row r="56" spans="1:8" x14ac:dyDescent="0.2">
      <c r="A56" s="161">
        <v>32</v>
      </c>
      <c r="B56" s="81" t="s">
        <v>41</v>
      </c>
      <c r="C56" s="162" t="s">
        <v>914</v>
      </c>
      <c r="F56" s="76"/>
      <c r="G56" s="75"/>
      <c r="H56" s="76"/>
    </row>
    <row r="57" spans="1:8" x14ac:dyDescent="0.2">
      <c r="A57" s="161">
        <v>33</v>
      </c>
      <c r="B57" s="81" t="s">
        <v>41</v>
      </c>
      <c r="C57" s="162" t="s">
        <v>914</v>
      </c>
      <c r="F57" s="76"/>
      <c r="G57" s="75"/>
      <c r="H57" s="76"/>
    </row>
    <row r="58" spans="1:8" x14ac:dyDescent="0.2">
      <c r="A58" s="161">
        <v>34</v>
      </c>
      <c r="B58" s="81" t="s">
        <v>41</v>
      </c>
      <c r="C58" s="162" t="s">
        <v>914</v>
      </c>
      <c r="F58" s="76"/>
      <c r="G58" s="75"/>
      <c r="H58" s="76"/>
    </row>
    <row r="59" spans="1:8" x14ac:dyDescent="0.2">
      <c r="A59" s="161">
        <v>35</v>
      </c>
      <c r="B59" s="81" t="s">
        <v>41</v>
      </c>
      <c r="C59" s="162" t="s">
        <v>914</v>
      </c>
      <c r="F59" s="76"/>
      <c r="G59" s="75"/>
      <c r="H59" s="76"/>
    </row>
    <row r="60" spans="1:8" x14ac:dyDescent="0.2">
      <c r="A60" s="161">
        <v>36</v>
      </c>
      <c r="B60" s="81" t="s">
        <v>41</v>
      </c>
      <c r="C60" s="162" t="s">
        <v>914</v>
      </c>
      <c r="F60" s="76"/>
      <c r="G60" s="75"/>
      <c r="H60" s="76"/>
    </row>
    <row r="61" spans="1:8" x14ac:dyDescent="0.2">
      <c r="A61" s="161">
        <v>37</v>
      </c>
      <c r="B61" s="81" t="s">
        <v>41</v>
      </c>
      <c r="C61" s="162" t="s">
        <v>914</v>
      </c>
      <c r="F61" s="76"/>
      <c r="G61" s="75"/>
      <c r="H61" s="76"/>
    </row>
    <row r="62" spans="1:8" x14ac:dyDescent="0.2">
      <c r="A62" s="161">
        <v>38</v>
      </c>
      <c r="B62" s="81" t="s">
        <v>41</v>
      </c>
      <c r="C62" s="162" t="s">
        <v>914</v>
      </c>
      <c r="F62" s="76"/>
      <c r="G62" s="75"/>
      <c r="H62" s="76"/>
    </row>
    <row r="63" spans="1:8" x14ac:dyDescent="0.2">
      <c r="A63" s="161">
        <v>39</v>
      </c>
      <c r="B63" s="81" t="s">
        <v>41</v>
      </c>
      <c r="C63" s="162" t="s">
        <v>914</v>
      </c>
      <c r="F63" s="76"/>
      <c r="G63" s="75"/>
      <c r="H63" s="76"/>
    </row>
    <row r="64" spans="1:8" x14ac:dyDescent="0.2">
      <c r="A64" s="161">
        <v>40</v>
      </c>
      <c r="B64" s="81" t="s">
        <v>40</v>
      </c>
      <c r="C64" s="162" t="s">
        <v>914</v>
      </c>
      <c r="F64" s="76"/>
      <c r="G64" s="75"/>
      <c r="H64" s="76"/>
    </row>
    <row r="65" spans="1:8" x14ac:dyDescent="0.2">
      <c r="A65" s="161">
        <v>41</v>
      </c>
      <c r="B65" s="81" t="s">
        <v>42</v>
      </c>
      <c r="C65" s="162" t="s">
        <v>914</v>
      </c>
      <c r="F65" s="76"/>
      <c r="G65" s="75"/>
      <c r="H65" s="76"/>
    </row>
    <row r="66" spans="1:8" x14ac:dyDescent="0.2">
      <c r="A66" s="161">
        <v>42</v>
      </c>
      <c r="B66" s="81" t="s">
        <v>43</v>
      </c>
      <c r="C66" s="162" t="s">
        <v>914</v>
      </c>
      <c r="F66" s="76"/>
      <c r="G66" s="75"/>
      <c r="H66" s="76"/>
    </row>
    <row r="67" spans="1:8" x14ac:dyDescent="0.2">
      <c r="A67" s="161">
        <v>43</v>
      </c>
      <c r="B67" s="81" t="s">
        <v>43</v>
      </c>
      <c r="C67" s="162" t="s">
        <v>914</v>
      </c>
      <c r="F67" s="76"/>
      <c r="G67" s="75"/>
      <c r="H67" s="76"/>
    </row>
    <row r="68" spans="1:8" x14ac:dyDescent="0.2">
      <c r="A68" s="161">
        <v>44</v>
      </c>
      <c r="B68" s="81" t="s">
        <v>42</v>
      </c>
      <c r="C68" s="162" t="s">
        <v>914</v>
      </c>
      <c r="F68" s="76"/>
      <c r="G68" s="75"/>
      <c r="H68" s="76"/>
    </row>
    <row r="69" spans="1:8" x14ac:dyDescent="0.2">
      <c r="A69" s="161">
        <v>45</v>
      </c>
      <c r="B69" s="81" t="s">
        <v>44</v>
      </c>
      <c r="C69" s="162" t="s">
        <v>914</v>
      </c>
      <c r="F69" s="76"/>
      <c r="G69" s="75"/>
      <c r="H69" s="76"/>
    </row>
    <row r="70" spans="1:8" x14ac:dyDescent="0.2">
      <c r="A70" s="161">
        <v>46</v>
      </c>
      <c r="B70" s="81" t="s">
        <v>45</v>
      </c>
      <c r="C70" s="162" t="s">
        <v>914</v>
      </c>
      <c r="F70" s="76"/>
      <c r="G70" s="75"/>
      <c r="H70" s="76"/>
    </row>
    <row r="71" spans="1:8" x14ac:dyDescent="0.2">
      <c r="A71" s="161">
        <v>47</v>
      </c>
      <c r="B71" s="81" t="s">
        <v>46</v>
      </c>
      <c r="C71" s="162" t="s">
        <v>914</v>
      </c>
      <c r="F71" s="76"/>
      <c r="G71" s="75"/>
      <c r="H71" s="76"/>
    </row>
    <row r="72" spans="1:8" x14ac:dyDescent="0.2">
      <c r="A72" s="161">
        <v>48</v>
      </c>
      <c r="B72" s="81" t="s">
        <v>47</v>
      </c>
      <c r="C72" s="162" t="s">
        <v>914</v>
      </c>
      <c r="F72" s="76"/>
      <c r="G72" s="75"/>
      <c r="H72" s="76"/>
    </row>
    <row r="73" spans="1:8" x14ac:dyDescent="0.2">
      <c r="A73" s="161">
        <v>49</v>
      </c>
      <c r="B73" s="81" t="s">
        <v>40</v>
      </c>
      <c r="C73" s="162" t="s">
        <v>914</v>
      </c>
      <c r="F73" s="76"/>
      <c r="G73" s="75"/>
      <c r="H73" s="76"/>
    </row>
    <row r="74" spans="1:8" x14ac:dyDescent="0.2">
      <c r="A74" s="161">
        <v>50</v>
      </c>
      <c r="B74" s="81" t="s">
        <v>48</v>
      </c>
      <c r="C74" s="162" t="s">
        <v>914</v>
      </c>
      <c r="F74" s="76"/>
      <c r="G74" s="75"/>
      <c r="H74" s="76"/>
    </row>
    <row r="75" spans="1:8" x14ac:dyDescent="0.2">
      <c r="A75" s="161">
        <v>51</v>
      </c>
      <c r="B75" s="81" t="s">
        <v>49</v>
      </c>
      <c r="C75" s="162" t="s">
        <v>921</v>
      </c>
      <c r="F75" s="76"/>
      <c r="G75" s="75"/>
      <c r="H75" s="76"/>
    </row>
    <row r="76" spans="1:8" x14ac:dyDescent="0.2">
      <c r="A76" s="161">
        <v>52</v>
      </c>
      <c r="B76" s="81" t="s">
        <v>50</v>
      </c>
      <c r="C76" s="162" t="s">
        <v>914</v>
      </c>
      <c r="F76" s="76"/>
      <c r="G76" s="75"/>
      <c r="H76" s="76"/>
    </row>
    <row r="77" spans="1:8" x14ac:dyDescent="0.2">
      <c r="A77" s="161">
        <v>53</v>
      </c>
      <c r="B77" s="81" t="s">
        <v>50</v>
      </c>
      <c r="C77" s="162" t="s">
        <v>914</v>
      </c>
      <c r="F77" s="76"/>
      <c r="G77" s="75"/>
      <c r="H77" s="76"/>
    </row>
    <row r="78" spans="1:8" x14ac:dyDescent="0.2">
      <c r="A78" s="161">
        <v>55</v>
      </c>
      <c r="B78" s="81" t="s">
        <v>50</v>
      </c>
      <c r="C78" s="162" t="s">
        <v>914</v>
      </c>
      <c r="F78" s="76"/>
      <c r="G78" s="75"/>
      <c r="H78" s="76"/>
    </row>
    <row r="79" spans="1:8" x14ac:dyDescent="0.2">
      <c r="A79" s="161">
        <v>56</v>
      </c>
      <c r="B79" s="81" t="s">
        <v>50</v>
      </c>
      <c r="C79" s="162" t="s">
        <v>914</v>
      </c>
      <c r="F79" s="76"/>
      <c r="G79" s="75"/>
      <c r="H79" s="76"/>
    </row>
    <row r="80" spans="1:8" x14ac:dyDescent="0.2">
      <c r="A80" s="161">
        <v>57</v>
      </c>
      <c r="B80" s="81" t="s">
        <v>50</v>
      </c>
      <c r="C80" s="162" t="s">
        <v>914</v>
      </c>
      <c r="F80" s="76"/>
      <c r="G80" s="75"/>
      <c r="H80" s="76"/>
    </row>
    <row r="81" spans="1:8" x14ac:dyDescent="0.2">
      <c r="A81" s="161">
        <v>58</v>
      </c>
      <c r="B81" s="81" t="s">
        <v>87</v>
      </c>
      <c r="C81" s="162" t="s">
        <v>921</v>
      </c>
      <c r="F81" s="76"/>
      <c r="G81" s="75"/>
      <c r="H81" s="76"/>
    </row>
    <row r="82" spans="1:8" x14ac:dyDescent="0.2">
      <c r="A82" s="161">
        <v>59</v>
      </c>
      <c r="B82" s="81" t="s">
        <v>50</v>
      </c>
      <c r="C82" s="162" t="s">
        <v>914</v>
      </c>
      <c r="F82" s="76"/>
      <c r="G82" s="75"/>
      <c r="H82" s="76"/>
    </row>
    <row r="83" spans="1:8" x14ac:dyDescent="0.2">
      <c r="A83" s="161">
        <v>60</v>
      </c>
      <c r="B83" s="81" t="s">
        <v>50</v>
      </c>
      <c r="C83" s="162" t="s">
        <v>914</v>
      </c>
      <c r="F83" s="76"/>
      <c r="G83" s="75"/>
      <c r="H83" s="76"/>
    </row>
    <row r="84" spans="1:8" x14ac:dyDescent="0.2">
      <c r="A84" s="161">
        <v>62</v>
      </c>
      <c r="B84" s="81" t="s">
        <v>51</v>
      </c>
      <c r="C84" s="162" t="s">
        <v>914</v>
      </c>
    </row>
    <row r="85" spans="1:8" x14ac:dyDescent="0.2">
      <c r="A85" s="161">
        <v>63</v>
      </c>
      <c r="B85" s="81" t="s">
        <v>43</v>
      </c>
      <c r="C85" s="162" t="s">
        <v>914</v>
      </c>
    </row>
    <row r="86" spans="1:8" x14ac:dyDescent="0.2">
      <c r="A86" s="161">
        <v>64</v>
      </c>
      <c r="B86" s="81" t="s">
        <v>50</v>
      </c>
      <c r="C86" s="162" t="s">
        <v>914</v>
      </c>
    </row>
    <row r="87" spans="1:8" x14ac:dyDescent="0.2">
      <c r="A87" s="161">
        <v>65</v>
      </c>
      <c r="B87" s="81" t="s">
        <v>52</v>
      </c>
      <c r="C87" s="162" t="s">
        <v>914</v>
      </c>
    </row>
    <row r="88" spans="1:8" x14ac:dyDescent="0.2">
      <c r="A88" s="161">
        <v>66</v>
      </c>
      <c r="B88" s="81" t="s">
        <v>52</v>
      </c>
      <c r="C88" s="162" t="s">
        <v>914</v>
      </c>
    </row>
    <row r="89" spans="1:8" x14ac:dyDescent="0.2">
      <c r="A89" s="161">
        <v>67</v>
      </c>
      <c r="B89" s="81" t="s">
        <v>53</v>
      </c>
      <c r="C89" s="162" t="s">
        <v>914</v>
      </c>
    </row>
    <row r="90" spans="1:8" x14ac:dyDescent="0.2">
      <c r="A90" s="161">
        <v>71</v>
      </c>
      <c r="B90" s="81" t="s">
        <v>53</v>
      </c>
      <c r="C90" s="162" t="s">
        <v>914</v>
      </c>
    </row>
    <row r="91" spans="1:8" x14ac:dyDescent="0.2">
      <c r="A91" s="161">
        <v>72</v>
      </c>
      <c r="B91" s="81" t="s">
        <v>53</v>
      </c>
      <c r="C91" s="162" t="s">
        <v>914</v>
      </c>
    </row>
    <row r="92" spans="1:8" x14ac:dyDescent="0.2">
      <c r="A92" s="161">
        <v>73</v>
      </c>
      <c r="B92" s="81" t="s">
        <v>53</v>
      </c>
      <c r="C92" s="162" t="s">
        <v>914</v>
      </c>
    </row>
    <row r="93" spans="1:8" x14ac:dyDescent="0.2">
      <c r="A93" s="161">
        <v>74</v>
      </c>
      <c r="B93" s="81" t="s">
        <v>54</v>
      </c>
      <c r="C93" s="162" t="s">
        <v>914</v>
      </c>
    </row>
    <row r="94" spans="1:8" x14ac:dyDescent="0.2">
      <c r="A94" s="161">
        <v>75</v>
      </c>
      <c r="B94" s="81" t="s">
        <v>55</v>
      </c>
      <c r="C94" s="162" t="s">
        <v>914</v>
      </c>
    </row>
    <row r="95" spans="1:8" x14ac:dyDescent="0.2">
      <c r="A95" s="161">
        <v>76</v>
      </c>
      <c r="B95" s="81" t="s">
        <v>55</v>
      </c>
      <c r="C95" s="162" t="s">
        <v>914</v>
      </c>
    </row>
    <row r="96" spans="1:8" x14ac:dyDescent="0.2">
      <c r="A96" s="161">
        <v>77</v>
      </c>
      <c r="B96" s="81" t="s">
        <v>55</v>
      </c>
      <c r="C96" s="162" t="s">
        <v>914</v>
      </c>
    </row>
    <row r="97" spans="1:3" x14ac:dyDescent="0.2">
      <c r="A97" s="161">
        <v>78</v>
      </c>
      <c r="B97" s="81" t="s">
        <v>56</v>
      </c>
      <c r="C97" s="162" t="s">
        <v>914</v>
      </c>
    </row>
    <row r="98" spans="1:3" x14ac:dyDescent="0.2">
      <c r="A98" s="161">
        <v>79</v>
      </c>
      <c r="B98" s="81" t="s">
        <v>57</v>
      </c>
      <c r="C98" s="162" t="s">
        <v>921</v>
      </c>
    </row>
    <row r="99" spans="1:3" x14ac:dyDescent="0.2">
      <c r="A99" s="161">
        <v>80</v>
      </c>
      <c r="B99" s="81" t="s">
        <v>58</v>
      </c>
      <c r="C99" s="162" t="s">
        <v>914</v>
      </c>
    </row>
    <row r="100" spans="1:3" x14ac:dyDescent="0.2">
      <c r="A100" s="161">
        <v>81</v>
      </c>
      <c r="B100" s="81" t="s">
        <v>59</v>
      </c>
      <c r="C100" s="162" t="s">
        <v>914</v>
      </c>
    </row>
    <row r="101" spans="1:3" x14ac:dyDescent="0.2">
      <c r="A101" s="161">
        <v>82</v>
      </c>
      <c r="B101" s="81" t="s">
        <v>60</v>
      </c>
      <c r="C101" s="162" t="s">
        <v>914</v>
      </c>
    </row>
    <row r="102" spans="1:3" x14ac:dyDescent="0.2">
      <c r="A102" s="161">
        <v>83</v>
      </c>
      <c r="B102" s="81" t="s">
        <v>60</v>
      </c>
      <c r="C102" s="162" t="s">
        <v>914</v>
      </c>
    </row>
    <row r="103" spans="1:3" x14ac:dyDescent="0.2">
      <c r="A103" s="161">
        <v>84</v>
      </c>
      <c r="B103" s="81" t="s">
        <v>60</v>
      </c>
      <c r="C103" s="162" t="s">
        <v>914</v>
      </c>
    </row>
    <row r="104" spans="1:3" x14ac:dyDescent="0.2">
      <c r="A104" s="161">
        <v>85</v>
      </c>
      <c r="B104" s="81" t="s">
        <v>60</v>
      </c>
      <c r="C104" s="162" t="s">
        <v>914</v>
      </c>
    </row>
    <row r="105" spans="1:3" x14ac:dyDescent="0.2">
      <c r="A105" s="161">
        <v>86</v>
      </c>
      <c r="B105" s="81" t="s">
        <v>60</v>
      </c>
      <c r="C105" s="162" t="s">
        <v>914</v>
      </c>
    </row>
    <row r="106" spans="1:3" x14ac:dyDescent="0.2">
      <c r="A106" s="161">
        <v>87</v>
      </c>
      <c r="B106" s="81" t="s">
        <v>60</v>
      </c>
      <c r="C106" s="162" t="s">
        <v>914</v>
      </c>
    </row>
    <row r="107" spans="1:3" x14ac:dyDescent="0.2">
      <c r="A107" s="161">
        <v>88</v>
      </c>
      <c r="B107" s="81" t="s">
        <v>60</v>
      </c>
      <c r="C107" s="162" t="s">
        <v>914</v>
      </c>
    </row>
    <row r="108" spans="1:3" x14ac:dyDescent="0.2">
      <c r="A108" s="161">
        <v>91</v>
      </c>
      <c r="B108" s="81" t="s">
        <v>61</v>
      </c>
      <c r="C108" s="162" t="s">
        <v>914</v>
      </c>
    </row>
    <row r="109" spans="1:3" x14ac:dyDescent="0.2">
      <c r="A109" s="161">
        <v>92</v>
      </c>
      <c r="B109" s="81" t="s">
        <v>61</v>
      </c>
      <c r="C109" s="162" t="s">
        <v>914</v>
      </c>
    </row>
    <row r="110" spans="1:3" x14ac:dyDescent="0.2">
      <c r="A110" s="161">
        <v>93</v>
      </c>
      <c r="B110" s="81" t="s">
        <v>62</v>
      </c>
      <c r="C110" s="162" t="s">
        <v>921</v>
      </c>
    </row>
    <row r="111" spans="1:3" x14ac:dyDescent="0.2">
      <c r="A111" s="161">
        <v>94</v>
      </c>
      <c r="B111" s="81" t="s">
        <v>61</v>
      </c>
      <c r="C111" s="162" t="s">
        <v>914</v>
      </c>
    </row>
    <row r="112" spans="1:3" x14ac:dyDescent="0.2">
      <c r="A112" s="161">
        <v>95</v>
      </c>
      <c r="B112" s="81" t="s">
        <v>61</v>
      </c>
      <c r="C112" s="162" t="s">
        <v>914</v>
      </c>
    </row>
    <row r="113" spans="1:3" x14ac:dyDescent="0.2">
      <c r="A113" s="161">
        <v>96</v>
      </c>
      <c r="B113" s="81" t="s">
        <v>61</v>
      </c>
      <c r="C113" s="162" t="s">
        <v>914</v>
      </c>
    </row>
    <row r="114" spans="1:3" x14ac:dyDescent="0.2">
      <c r="A114" s="161">
        <v>97</v>
      </c>
      <c r="B114" s="81" t="s">
        <v>63</v>
      </c>
      <c r="C114" s="162" t="s">
        <v>914</v>
      </c>
    </row>
    <row r="115" spans="1:3" x14ac:dyDescent="0.2">
      <c r="A115" s="161">
        <v>98</v>
      </c>
      <c r="B115" s="81" t="s">
        <v>64</v>
      </c>
      <c r="C115" s="162" t="s">
        <v>914</v>
      </c>
    </row>
    <row r="116" spans="1:3" x14ac:dyDescent="0.2">
      <c r="A116" s="161">
        <v>99</v>
      </c>
      <c r="B116" s="81" t="s">
        <v>65</v>
      </c>
      <c r="C116" s="162" t="s">
        <v>914</v>
      </c>
    </row>
    <row r="117" spans="1:3" x14ac:dyDescent="0.2">
      <c r="A117" s="161">
        <v>100</v>
      </c>
      <c r="B117" s="81" t="s">
        <v>65</v>
      </c>
      <c r="C117" s="162" t="s">
        <v>914</v>
      </c>
    </row>
    <row r="118" spans="1:3" x14ac:dyDescent="0.2">
      <c r="A118" s="161">
        <v>101</v>
      </c>
      <c r="B118" s="81" t="s">
        <v>66</v>
      </c>
      <c r="C118" s="162" t="s">
        <v>914</v>
      </c>
    </row>
    <row r="119" spans="1:3" x14ac:dyDescent="0.2">
      <c r="A119" s="161">
        <v>102</v>
      </c>
      <c r="B119" s="81" t="s">
        <v>66</v>
      </c>
      <c r="C119" s="162" t="s">
        <v>914</v>
      </c>
    </row>
    <row r="120" spans="1:3" x14ac:dyDescent="0.2">
      <c r="A120" s="161">
        <v>103</v>
      </c>
      <c r="B120" s="81" t="s">
        <v>66</v>
      </c>
      <c r="C120" s="162" t="s">
        <v>914</v>
      </c>
    </row>
    <row r="121" spans="1:3" x14ac:dyDescent="0.2">
      <c r="A121" s="161">
        <v>104</v>
      </c>
      <c r="B121" s="81" t="s">
        <v>67</v>
      </c>
      <c r="C121" s="162" t="s">
        <v>914</v>
      </c>
    </row>
    <row r="122" spans="1:3" x14ac:dyDescent="0.2">
      <c r="A122" s="161">
        <v>105</v>
      </c>
      <c r="B122" s="81" t="s">
        <v>67</v>
      </c>
      <c r="C122" s="162" t="s">
        <v>914</v>
      </c>
    </row>
    <row r="123" spans="1:3" x14ac:dyDescent="0.2">
      <c r="A123" s="161">
        <v>106</v>
      </c>
      <c r="B123" s="81" t="s">
        <v>67</v>
      </c>
      <c r="C123" s="162" t="s">
        <v>914</v>
      </c>
    </row>
    <row r="124" spans="1:3" x14ac:dyDescent="0.2">
      <c r="A124" s="161">
        <v>107</v>
      </c>
      <c r="B124" s="81" t="s">
        <v>67</v>
      </c>
      <c r="C124" s="162" t="s">
        <v>914</v>
      </c>
    </row>
    <row r="125" spans="1:3" x14ac:dyDescent="0.2">
      <c r="A125" s="161">
        <v>108</v>
      </c>
      <c r="B125" s="81" t="s">
        <v>67</v>
      </c>
      <c r="C125" s="162" t="s">
        <v>914</v>
      </c>
    </row>
    <row r="126" spans="1:3" x14ac:dyDescent="0.2">
      <c r="A126" s="161">
        <v>109</v>
      </c>
      <c r="B126" s="81" t="s">
        <v>67</v>
      </c>
      <c r="C126" s="162" t="s">
        <v>914</v>
      </c>
    </row>
    <row r="127" spans="1:3" x14ac:dyDescent="0.2">
      <c r="A127" s="161">
        <v>110</v>
      </c>
      <c r="B127" s="81" t="s">
        <v>67</v>
      </c>
      <c r="C127" s="162" t="s">
        <v>914</v>
      </c>
    </row>
    <row r="128" spans="1:3" x14ac:dyDescent="0.2">
      <c r="A128" s="161">
        <v>111</v>
      </c>
      <c r="B128" s="81" t="s">
        <v>68</v>
      </c>
      <c r="C128" s="162" t="s">
        <v>914</v>
      </c>
    </row>
    <row r="129" spans="1:3" x14ac:dyDescent="0.2">
      <c r="A129" s="161">
        <v>112</v>
      </c>
      <c r="B129" s="81" t="s">
        <v>69</v>
      </c>
      <c r="C129" s="162" t="s">
        <v>914</v>
      </c>
    </row>
    <row r="130" spans="1:3" x14ac:dyDescent="0.2">
      <c r="A130" s="161">
        <v>113</v>
      </c>
      <c r="B130" s="81" t="s">
        <v>69</v>
      </c>
      <c r="C130" s="162" t="s">
        <v>914</v>
      </c>
    </row>
    <row r="131" spans="1:3" x14ac:dyDescent="0.2">
      <c r="A131" s="161">
        <v>115</v>
      </c>
      <c r="B131" s="81" t="s">
        <v>69</v>
      </c>
      <c r="C131" s="162" t="s">
        <v>914</v>
      </c>
    </row>
    <row r="132" spans="1:3" x14ac:dyDescent="0.2">
      <c r="A132" s="161">
        <v>116</v>
      </c>
      <c r="B132" s="81" t="s">
        <v>69</v>
      </c>
      <c r="C132" s="162" t="s">
        <v>914</v>
      </c>
    </row>
    <row r="133" spans="1:3" x14ac:dyDescent="0.2">
      <c r="A133" s="161">
        <v>117</v>
      </c>
      <c r="B133" s="81" t="s">
        <v>69</v>
      </c>
      <c r="C133" s="162" t="s">
        <v>914</v>
      </c>
    </row>
    <row r="134" spans="1:3" x14ac:dyDescent="0.2">
      <c r="A134" s="161">
        <v>118</v>
      </c>
      <c r="B134" s="81" t="s">
        <v>70</v>
      </c>
      <c r="C134" s="162" t="s">
        <v>914</v>
      </c>
    </row>
    <row r="135" spans="1:3" x14ac:dyDescent="0.2">
      <c r="A135" s="161">
        <v>119</v>
      </c>
      <c r="B135" s="81" t="s">
        <v>70</v>
      </c>
      <c r="C135" s="162" t="s">
        <v>914</v>
      </c>
    </row>
    <row r="136" spans="1:3" x14ac:dyDescent="0.2">
      <c r="A136" s="161">
        <v>120</v>
      </c>
      <c r="B136" s="81" t="s">
        <v>43</v>
      </c>
      <c r="C136" s="162" t="s">
        <v>914</v>
      </c>
    </row>
    <row r="137" spans="1:3" x14ac:dyDescent="0.2">
      <c r="A137" s="161">
        <v>121</v>
      </c>
      <c r="B137" s="81" t="s">
        <v>71</v>
      </c>
      <c r="C137" s="162" t="s">
        <v>921</v>
      </c>
    </row>
    <row r="138" spans="1:3" x14ac:dyDescent="0.2">
      <c r="A138" s="161">
        <v>122</v>
      </c>
      <c r="B138" s="81" t="s">
        <v>72</v>
      </c>
      <c r="C138" s="162" t="s">
        <v>921</v>
      </c>
    </row>
    <row r="139" spans="1:3" x14ac:dyDescent="0.2">
      <c r="A139" s="161">
        <v>123</v>
      </c>
      <c r="B139" s="81" t="s">
        <v>73</v>
      </c>
      <c r="C139" s="162" t="s">
        <v>921</v>
      </c>
    </row>
    <row r="140" spans="1:3" x14ac:dyDescent="0.2">
      <c r="A140" s="161">
        <v>124</v>
      </c>
      <c r="B140" s="81" t="s">
        <v>73</v>
      </c>
      <c r="C140" s="162" t="s">
        <v>921</v>
      </c>
    </row>
    <row r="141" spans="1:3" x14ac:dyDescent="0.2">
      <c r="A141" s="161">
        <v>125</v>
      </c>
      <c r="B141" s="81" t="s">
        <v>73</v>
      </c>
      <c r="C141" s="162" t="s">
        <v>921</v>
      </c>
    </row>
    <row r="142" spans="1:3" x14ac:dyDescent="0.2">
      <c r="A142" s="161">
        <v>126</v>
      </c>
      <c r="B142" s="81" t="s">
        <v>74</v>
      </c>
      <c r="C142" s="162" t="s">
        <v>921</v>
      </c>
    </row>
    <row r="143" spans="1:3" x14ac:dyDescent="0.2">
      <c r="A143" s="161">
        <v>127</v>
      </c>
      <c r="B143" s="81" t="s">
        <v>75</v>
      </c>
      <c r="C143" s="162" t="s">
        <v>921</v>
      </c>
    </row>
    <row r="144" spans="1:3" x14ac:dyDescent="0.2">
      <c r="A144" s="161">
        <v>128</v>
      </c>
      <c r="B144" s="81" t="s">
        <v>76</v>
      </c>
      <c r="C144" s="162" t="s">
        <v>921</v>
      </c>
    </row>
    <row r="145" spans="1:3" x14ac:dyDescent="0.2">
      <c r="A145" s="161">
        <v>129</v>
      </c>
      <c r="B145" s="81" t="s">
        <v>75</v>
      </c>
      <c r="C145" s="162" t="s">
        <v>921</v>
      </c>
    </row>
    <row r="146" spans="1:3" x14ac:dyDescent="0.2">
      <c r="A146" s="161">
        <v>130</v>
      </c>
      <c r="B146" s="81" t="s">
        <v>77</v>
      </c>
      <c r="C146" s="162" t="s">
        <v>921</v>
      </c>
    </row>
    <row r="147" spans="1:3" x14ac:dyDescent="0.2">
      <c r="A147" s="161">
        <v>131</v>
      </c>
      <c r="B147" s="81" t="s">
        <v>77</v>
      </c>
      <c r="C147" s="162" t="s">
        <v>921</v>
      </c>
    </row>
    <row r="148" spans="1:3" x14ac:dyDescent="0.2">
      <c r="A148" s="161">
        <v>132</v>
      </c>
      <c r="B148" s="81" t="s">
        <v>78</v>
      </c>
      <c r="C148" s="162" t="s">
        <v>921</v>
      </c>
    </row>
    <row r="149" spans="1:3" x14ac:dyDescent="0.2">
      <c r="A149" s="161">
        <v>133</v>
      </c>
      <c r="B149" s="81" t="s">
        <v>78</v>
      </c>
      <c r="C149" s="162" t="s">
        <v>921</v>
      </c>
    </row>
    <row r="150" spans="1:3" x14ac:dyDescent="0.2">
      <c r="A150" s="161">
        <v>134</v>
      </c>
      <c r="B150" s="81" t="s">
        <v>78</v>
      </c>
      <c r="C150" s="162" t="s">
        <v>921</v>
      </c>
    </row>
    <row r="151" spans="1:3" x14ac:dyDescent="0.2">
      <c r="A151" s="161">
        <v>135</v>
      </c>
      <c r="B151" s="81" t="s">
        <v>78</v>
      </c>
      <c r="C151" s="162" t="s">
        <v>921</v>
      </c>
    </row>
    <row r="152" spans="1:3" x14ac:dyDescent="0.2">
      <c r="A152" s="161">
        <v>136</v>
      </c>
      <c r="B152" s="81" t="s">
        <v>78</v>
      </c>
      <c r="C152" s="162" t="s">
        <v>921</v>
      </c>
    </row>
    <row r="153" spans="1:3" x14ac:dyDescent="0.2">
      <c r="A153" s="161">
        <v>137</v>
      </c>
      <c r="B153" s="81" t="s">
        <v>78</v>
      </c>
      <c r="C153" s="162" t="s">
        <v>921</v>
      </c>
    </row>
    <row r="154" spans="1:3" x14ac:dyDescent="0.2">
      <c r="A154" s="161">
        <v>138</v>
      </c>
      <c r="B154" s="81" t="s">
        <v>78</v>
      </c>
      <c r="C154" s="162" t="s">
        <v>921</v>
      </c>
    </row>
    <row r="155" spans="1:3" x14ac:dyDescent="0.2">
      <c r="A155" s="161">
        <v>140</v>
      </c>
      <c r="B155" s="81" t="s">
        <v>62</v>
      </c>
      <c r="C155" s="162" t="s">
        <v>921</v>
      </c>
    </row>
    <row r="156" spans="1:3" x14ac:dyDescent="0.2">
      <c r="A156" s="161">
        <v>141</v>
      </c>
      <c r="B156" s="81" t="s">
        <v>79</v>
      </c>
      <c r="C156" s="162" t="s">
        <v>921</v>
      </c>
    </row>
    <row r="157" spans="1:3" x14ac:dyDescent="0.2">
      <c r="A157" s="161">
        <v>142</v>
      </c>
      <c r="B157" s="81" t="s">
        <v>79</v>
      </c>
      <c r="C157" s="162" t="s">
        <v>921</v>
      </c>
    </row>
    <row r="158" spans="1:3" x14ac:dyDescent="0.2">
      <c r="A158" s="161">
        <v>143</v>
      </c>
      <c r="B158" s="81" t="s">
        <v>65</v>
      </c>
      <c r="C158" s="162" t="s">
        <v>914</v>
      </c>
    </row>
    <row r="159" spans="1:3" x14ac:dyDescent="0.2">
      <c r="A159" s="161">
        <v>144</v>
      </c>
      <c r="B159" s="81" t="s">
        <v>80</v>
      </c>
      <c r="C159" s="162" t="s">
        <v>921</v>
      </c>
    </row>
    <row r="160" spans="1:3" x14ac:dyDescent="0.2">
      <c r="A160" s="161">
        <v>145</v>
      </c>
      <c r="B160" s="81" t="s">
        <v>80</v>
      </c>
      <c r="C160" s="162" t="s">
        <v>921</v>
      </c>
    </row>
    <row r="161" spans="1:3" x14ac:dyDescent="0.2">
      <c r="A161" s="161">
        <v>146</v>
      </c>
      <c r="B161" s="81" t="s">
        <v>80</v>
      </c>
      <c r="C161" s="162" t="s">
        <v>921</v>
      </c>
    </row>
    <row r="162" spans="1:3" x14ac:dyDescent="0.2">
      <c r="A162" s="161">
        <v>147</v>
      </c>
      <c r="B162" s="81" t="s">
        <v>80</v>
      </c>
      <c r="C162" s="162" t="s">
        <v>921</v>
      </c>
    </row>
    <row r="163" spans="1:3" x14ac:dyDescent="0.2">
      <c r="A163" s="161">
        <v>148</v>
      </c>
      <c r="B163" s="81" t="s">
        <v>81</v>
      </c>
      <c r="C163" s="162" t="s">
        <v>914</v>
      </c>
    </row>
    <row r="164" spans="1:3" x14ac:dyDescent="0.2">
      <c r="A164" s="161">
        <v>149</v>
      </c>
      <c r="B164" s="81" t="s">
        <v>82</v>
      </c>
      <c r="C164" s="162" t="s">
        <v>921</v>
      </c>
    </row>
    <row r="165" spans="1:3" x14ac:dyDescent="0.2">
      <c r="A165" s="161">
        <v>150</v>
      </c>
      <c r="B165" s="81" t="s">
        <v>74</v>
      </c>
      <c r="C165" s="162" t="s">
        <v>921</v>
      </c>
    </row>
    <row r="166" spans="1:3" x14ac:dyDescent="0.2">
      <c r="A166" s="161">
        <v>151</v>
      </c>
      <c r="B166" s="81" t="s">
        <v>74</v>
      </c>
      <c r="C166" s="162" t="s">
        <v>921</v>
      </c>
    </row>
    <row r="167" spans="1:3" x14ac:dyDescent="0.2">
      <c r="A167" s="161">
        <v>152</v>
      </c>
      <c r="B167" s="81" t="s">
        <v>74</v>
      </c>
      <c r="C167" s="162" t="s">
        <v>921</v>
      </c>
    </row>
    <row r="168" spans="1:3" x14ac:dyDescent="0.2">
      <c r="A168" s="161">
        <v>153</v>
      </c>
      <c r="B168" s="81" t="s">
        <v>74</v>
      </c>
      <c r="C168" s="162" t="s">
        <v>921</v>
      </c>
    </row>
    <row r="169" spans="1:3" x14ac:dyDescent="0.2">
      <c r="A169" s="161">
        <v>154</v>
      </c>
      <c r="B169" s="81" t="s">
        <v>74</v>
      </c>
      <c r="C169" s="162" t="s">
        <v>921</v>
      </c>
    </row>
    <row r="170" spans="1:3" x14ac:dyDescent="0.2">
      <c r="A170" s="161">
        <v>155</v>
      </c>
      <c r="B170" s="81" t="s">
        <v>62</v>
      </c>
      <c r="C170" s="162" t="s">
        <v>921</v>
      </c>
    </row>
    <row r="171" spans="1:3" x14ac:dyDescent="0.2">
      <c r="A171" s="161">
        <v>156</v>
      </c>
      <c r="B171" s="81" t="s">
        <v>74</v>
      </c>
      <c r="C171" s="162" t="s">
        <v>921</v>
      </c>
    </row>
    <row r="172" spans="1:3" x14ac:dyDescent="0.2">
      <c r="A172" s="161">
        <v>157</v>
      </c>
      <c r="B172" s="81" t="s">
        <v>74</v>
      </c>
      <c r="C172" s="162" t="s">
        <v>921</v>
      </c>
    </row>
    <row r="173" spans="1:3" x14ac:dyDescent="0.2">
      <c r="A173" s="161">
        <v>158</v>
      </c>
      <c r="B173" s="81" t="s">
        <v>74</v>
      </c>
      <c r="C173" s="162" t="s">
        <v>921</v>
      </c>
    </row>
    <row r="174" spans="1:3" x14ac:dyDescent="0.2">
      <c r="A174" s="161">
        <v>159</v>
      </c>
      <c r="B174" s="81" t="s">
        <v>50</v>
      </c>
      <c r="C174" s="162" t="s">
        <v>914</v>
      </c>
    </row>
    <row r="175" spans="1:3" x14ac:dyDescent="0.2">
      <c r="A175" s="161">
        <v>160</v>
      </c>
      <c r="B175" s="81" t="s">
        <v>74</v>
      </c>
      <c r="C175" s="162" t="s">
        <v>921</v>
      </c>
    </row>
    <row r="176" spans="1:3" x14ac:dyDescent="0.2">
      <c r="A176" s="161">
        <v>161</v>
      </c>
      <c r="B176" s="81" t="s">
        <v>74</v>
      </c>
      <c r="C176" s="162" t="s">
        <v>921</v>
      </c>
    </row>
    <row r="177" spans="1:3" x14ac:dyDescent="0.2">
      <c r="A177" s="161">
        <v>162</v>
      </c>
      <c r="B177" s="81" t="s">
        <v>74</v>
      </c>
      <c r="C177" s="162" t="s">
        <v>921</v>
      </c>
    </row>
    <row r="178" spans="1:3" x14ac:dyDescent="0.2">
      <c r="A178" s="161">
        <v>163</v>
      </c>
      <c r="B178" s="81" t="s">
        <v>74</v>
      </c>
      <c r="C178" s="162" t="s">
        <v>921</v>
      </c>
    </row>
    <row r="179" spans="1:3" x14ac:dyDescent="0.2">
      <c r="A179" s="161">
        <v>164</v>
      </c>
      <c r="B179" s="81" t="s">
        <v>74</v>
      </c>
      <c r="C179" s="162" t="s">
        <v>921</v>
      </c>
    </row>
    <row r="180" spans="1:3" x14ac:dyDescent="0.2">
      <c r="A180" s="161">
        <v>165</v>
      </c>
      <c r="B180" s="81" t="s">
        <v>74</v>
      </c>
      <c r="C180" s="162" t="s">
        <v>921</v>
      </c>
    </row>
    <row r="181" spans="1:3" x14ac:dyDescent="0.2">
      <c r="A181" s="161">
        <v>166</v>
      </c>
      <c r="B181" s="81" t="s">
        <v>74</v>
      </c>
      <c r="C181" s="162" t="s">
        <v>921</v>
      </c>
    </row>
    <row r="182" spans="1:3" x14ac:dyDescent="0.2">
      <c r="A182" s="161">
        <v>167</v>
      </c>
      <c r="B182" s="81" t="s">
        <v>74</v>
      </c>
      <c r="C182" s="162" t="s">
        <v>921</v>
      </c>
    </row>
    <row r="183" spans="1:3" x14ac:dyDescent="0.2">
      <c r="A183" s="161">
        <v>168</v>
      </c>
      <c r="B183" s="81" t="s">
        <v>74</v>
      </c>
      <c r="C183" s="162" t="s">
        <v>921</v>
      </c>
    </row>
    <row r="184" spans="1:3" x14ac:dyDescent="0.2">
      <c r="A184" s="161">
        <v>169</v>
      </c>
      <c r="B184" s="81" t="s">
        <v>74</v>
      </c>
      <c r="C184" s="162" t="s">
        <v>921</v>
      </c>
    </row>
    <row r="185" spans="1:3" x14ac:dyDescent="0.2">
      <c r="A185" s="161">
        <v>170</v>
      </c>
      <c r="B185" s="81" t="s">
        <v>74</v>
      </c>
      <c r="C185" s="162" t="s">
        <v>921</v>
      </c>
    </row>
    <row r="186" spans="1:3" x14ac:dyDescent="0.2">
      <c r="A186" s="161">
        <v>171</v>
      </c>
      <c r="B186" s="81" t="s">
        <v>74</v>
      </c>
      <c r="C186" s="162" t="s">
        <v>921</v>
      </c>
    </row>
    <row r="187" spans="1:3" x14ac:dyDescent="0.2">
      <c r="A187" s="161">
        <v>172</v>
      </c>
      <c r="B187" s="81" t="s">
        <v>74</v>
      </c>
      <c r="C187" s="162" t="s">
        <v>921</v>
      </c>
    </row>
    <row r="188" spans="1:3" x14ac:dyDescent="0.2">
      <c r="A188" s="161">
        <v>173</v>
      </c>
      <c r="B188" s="81" t="s">
        <v>74</v>
      </c>
      <c r="C188" s="162" t="s">
        <v>921</v>
      </c>
    </row>
    <row r="189" spans="1:3" x14ac:dyDescent="0.2">
      <c r="A189" s="161">
        <v>174</v>
      </c>
      <c r="B189" s="81" t="s">
        <v>74</v>
      </c>
      <c r="C189" s="162" t="s">
        <v>921</v>
      </c>
    </row>
    <row r="190" spans="1:3" x14ac:dyDescent="0.2">
      <c r="A190" s="161">
        <v>175</v>
      </c>
      <c r="B190" s="81" t="s">
        <v>74</v>
      </c>
      <c r="C190" s="162" t="s">
        <v>921</v>
      </c>
    </row>
    <row r="191" spans="1:3" x14ac:dyDescent="0.2">
      <c r="A191" s="161">
        <v>176</v>
      </c>
      <c r="B191" s="81" t="s">
        <v>74</v>
      </c>
      <c r="C191" s="162" t="s">
        <v>921</v>
      </c>
    </row>
    <row r="192" spans="1:3" x14ac:dyDescent="0.2">
      <c r="A192" s="161">
        <v>177</v>
      </c>
      <c r="B192" s="81" t="s">
        <v>74</v>
      </c>
      <c r="C192" s="162" t="s">
        <v>921</v>
      </c>
    </row>
    <row r="193" spans="1:3" x14ac:dyDescent="0.2">
      <c r="A193" s="161">
        <v>178</v>
      </c>
      <c r="B193" s="81" t="s">
        <v>83</v>
      </c>
      <c r="C193" s="162" t="s">
        <v>921</v>
      </c>
    </row>
    <row r="194" spans="1:3" x14ac:dyDescent="0.2">
      <c r="A194" s="161">
        <v>179</v>
      </c>
      <c r="B194" s="81" t="s">
        <v>74</v>
      </c>
      <c r="C194" s="162" t="s">
        <v>921</v>
      </c>
    </row>
    <row r="195" spans="1:3" x14ac:dyDescent="0.2">
      <c r="A195" s="161">
        <v>180</v>
      </c>
      <c r="B195" s="81" t="s">
        <v>74</v>
      </c>
      <c r="C195" s="162" t="s">
        <v>921</v>
      </c>
    </row>
    <row r="196" spans="1:3" x14ac:dyDescent="0.2">
      <c r="A196" s="161">
        <v>181</v>
      </c>
      <c r="B196" s="81" t="s">
        <v>74</v>
      </c>
      <c r="C196" s="162" t="s">
        <v>921</v>
      </c>
    </row>
    <row r="197" spans="1:3" x14ac:dyDescent="0.2">
      <c r="A197" s="161">
        <v>182</v>
      </c>
      <c r="B197" s="81" t="s">
        <v>74</v>
      </c>
      <c r="C197" s="162" t="s">
        <v>921</v>
      </c>
    </row>
    <row r="198" spans="1:3" x14ac:dyDescent="0.2">
      <c r="A198" s="161">
        <v>183</v>
      </c>
      <c r="B198" s="81" t="s">
        <v>74</v>
      </c>
      <c r="C198" s="162" t="s">
        <v>921</v>
      </c>
    </row>
    <row r="199" spans="1:3" x14ac:dyDescent="0.2">
      <c r="A199" s="161">
        <v>184</v>
      </c>
      <c r="B199" s="81" t="s">
        <v>74</v>
      </c>
      <c r="C199" s="162" t="s">
        <v>921</v>
      </c>
    </row>
    <row r="200" spans="1:3" x14ac:dyDescent="0.2">
      <c r="A200" s="161">
        <v>185</v>
      </c>
      <c r="B200" s="81" t="s">
        <v>74</v>
      </c>
      <c r="C200" s="162" t="s">
        <v>921</v>
      </c>
    </row>
    <row r="201" spans="1:3" x14ac:dyDescent="0.2">
      <c r="A201" s="161">
        <v>186</v>
      </c>
      <c r="B201" s="81" t="s">
        <v>74</v>
      </c>
      <c r="C201" s="162" t="s">
        <v>921</v>
      </c>
    </row>
    <row r="202" spans="1:3" x14ac:dyDescent="0.2">
      <c r="A202" s="161">
        <v>187</v>
      </c>
      <c r="B202" s="81" t="s">
        <v>74</v>
      </c>
      <c r="C202" s="162" t="s">
        <v>921</v>
      </c>
    </row>
    <row r="203" spans="1:3" x14ac:dyDescent="0.2">
      <c r="A203" s="161">
        <v>188</v>
      </c>
      <c r="B203" s="81" t="s">
        <v>74</v>
      </c>
      <c r="C203" s="162" t="s">
        <v>921</v>
      </c>
    </row>
    <row r="204" spans="1:3" x14ac:dyDescent="0.2">
      <c r="A204" s="161">
        <v>189</v>
      </c>
      <c r="B204" s="81" t="s">
        <v>74</v>
      </c>
      <c r="C204" s="162" t="s">
        <v>921</v>
      </c>
    </row>
    <row r="205" spans="1:3" x14ac:dyDescent="0.2">
      <c r="A205" s="161">
        <v>190</v>
      </c>
      <c r="B205" s="81" t="s">
        <v>74</v>
      </c>
      <c r="C205" s="162" t="s">
        <v>921</v>
      </c>
    </row>
    <row r="206" spans="1:3" x14ac:dyDescent="0.2">
      <c r="A206" s="161">
        <v>191</v>
      </c>
      <c r="B206" s="81" t="s">
        <v>74</v>
      </c>
      <c r="C206" s="162" t="s">
        <v>921</v>
      </c>
    </row>
    <row r="207" spans="1:3" x14ac:dyDescent="0.2">
      <c r="A207" s="161">
        <v>192</v>
      </c>
      <c r="B207" s="81" t="s">
        <v>74</v>
      </c>
      <c r="C207" s="162" t="s">
        <v>921</v>
      </c>
    </row>
    <row r="208" spans="1:3" x14ac:dyDescent="0.2">
      <c r="A208" s="161">
        <v>193</v>
      </c>
      <c r="B208" s="81" t="s">
        <v>74</v>
      </c>
      <c r="C208" s="162" t="s">
        <v>921</v>
      </c>
    </row>
    <row r="209" spans="1:3" x14ac:dyDescent="0.2">
      <c r="A209" s="161">
        <v>194</v>
      </c>
      <c r="B209" s="81" t="s">
        <v>74</v>
      </c>
      <c r="C209" s="162" t="s">
        <v>921</v>
      </c>
    </row>
    <row r="210" spans="1:3" x14ac:dyDescent="0.2">
      <c r="A210" s="161">
        <v>195</v>
      </c>
      <c r="B210" s="81" t="s">
        <v>74</v>
      </c>
      <c r="C210" s="162" t="s">
        <v>921</v>
      </c>
    </row>
    <row r="211" spans="1:3" x14ac:dyDescent="0.2">
      <c r="A211" s="161">
        <v>196</v>
      </c>
      <c r="B211" s="81" t="s">
        <v>74</v>
      </c>
      <c r="C211" s="162" t="s">
        <v>921</v>
      </c>
    </row>
    <row r="212" spans="1:3" x14ac:dyDescent="0.2">
      <c r="A212" s="161">
        <v>197</v>
      </c>
      <c r="B212" s="81" t="s">
        <v>74</v>
      </c>
      <c r="C212" s="162" t="s">
        <v>921</v>
      </c>
    </row>
    <row r="213" spans="1:3" x14ac:dyDescent="0.2">
      <c r="A213" s="161">
        <v>198</v>
      </c>
      <c r="B213" s="81" t="s">
        <v>74</v>
      </c>
      <c r="C213" s="162" t="s">
        <v>921</v>
      </c>
    </row>
    <row r="214" spans="1:3" x14ac:dyDescent="0.2">
      <c r="A214" s="161">
        <v>199</v>
      </c>
      <c r="B214" s="81" t="s">
        <v>74</v>
      </c>
      <c r="C214" s="162" t="s">
        <v>921</v>
      </c>
    </row>
    <row r="215" spans="1:3" x14ac:dyDescent="0.2">
      <c r="A215" s="161">
        <v>201</v>
      </c>
      <c r="B215" s="81" t="s">
        <v>74</v>
      </c>
      <c r="C215" s="162" t="s">
        <v>921</v>
      </c>
    </row>
    <row r="216" spans="1:3" x14ac:dyDescent="0.2">
      <c r="A216" s="161">
        <v>202</v>
      </c>
      <c r="B216" s="81" t="s">
        <v>74</v>
      </c>
      <c r="C216" s="162" t="s">
        <v>921</v>
      </c>
    </row>
    <row r="217" spans="1:3" x14ac:dyDescent="0.2">
      <c r="A217" s="161">
        <v>203</v>
      </c>
      <c r="B217" s="81" t="s">
        <v>74</v>
      </c>
      <c r="C217" s="162" t="s">
        <v>921</v>
      </c>
    </row>
    <row r="218" spans="1:3" x14ac:dyDescent="0.2">
      <c r="A218" s="161">
        <v>204</v>
      </c>
      <c r="B218" s="81" t="s">
        <v>74</v>
      </c>
      <c r="C218" s="162" t="s">
        <v>921</v>
      </c>
    </row>
    <row r="219" spans="1:3" x14ac:dyDescent="0.2">
      <c r="A219" s="161">
        <v>205</v>
      </c>
      <c r="B219" s="81" t="s">
        <v>74</v>
      </c>
      <c r="C219" s="162" t="s">
        <v>921</v>
      </c>
    </row>
    <row r="220" spans="1:3" x14ac:dyDescent="0.2">
      <c r="A220" s="161">
        <v>206</v>
      </c>
      <c r="B220" s="81" t="s">
        <v>74</v>
      </c>
      <c r="C220" s="162" t="s">
        <v>921</v>
      </c>
    </row>
    <row r="221" spans="1:3" x14ac:dyDescent="0.2">
      <c r="A221" s="161">
        <v>207</v>
      </c>
      <c r="B221" s="81" t="s">
        <v>74</v>
      </c>
      <c r="C221" s="162" t="s">
        <v>921</v>
      </c>
    </row>
    <row r="222" spans="1:3" x14ac:dyDescent="0.2">
      <c r="A222" s="161">
        <v>208</v>
      </c>
      <c r="B222" s="81" t="s">
        <v>74</v>
      </c>
      <c r="C222" s="162" t="s">
        <v>921</v>
      </c>
    </row>
    <row r="223" spans="1:3" x14ac:dyDescent="0.2">
      <c r="A223" s="161">
        <v>209</v>
      </c>
      <c r="B223" s="81" t="s">
        <v>74</v>
      </c>
      <c r="C223" s="162" t="s">
        <v>921</v>
      </c>
    </row>
    <row r="224" spans="1:3" x14ac:dyDescent="0.2">
      <c r="A224" s="161">
        <v>210</v>
      </c>
      <c r="B224" s="81" t="s">
        <v>74</v>
      </c>
      <c r="C224" s="162" t="s">
        <v>921</v>
      </c>
    </row>
    <row r="225" spans="1:3" x14ac:dyDescent="0.2">
      <c r="A225" s="161">
        <v>211</v>
      </c>
      <c r="B225" s="81" t="s">
        <v>74</v>
      </c>
      <c r="C225" s="162" t="s">
        <v>921</v>
      </c>
    </row>
    <row r="226" spans="1:3" x14ac:dyDescent="0.2">
      <c r="A226" s="161">
        <v>212</v>
      </c>
      <c r="B226" s="81" t="s">
        <v>74</v>
      </c>
      <c r="C226" s="162" t="s">
        <v>921</v>
      </c>
    </row>
    <row r="227" spans="1:3" x14ac:dyDescent="0.2">
      <c r="A227" s="161">
        <v>213</v>
      </c>
      <c r="B227" s="81" t="s">
        <v>74</v>
      </c>
      <c r="C227" s="162" t="s">
        <v>921</v>
      </c>
    </row>
    <row r="228" spans="1:3" x14ac:dyDescent="0.2">
      <c r="A228" s="161">
        <v>214</v>
      </c>
      <c r="B228" s="81" t="s">
        <v>74</v>
      </c>
      <c r="C228" s="162" t="s">
        <v>921</v>
      </c>
    </row>
    <row r="229" spans="1:3" x14ac:dyDescent="0.2">
      <c r="A229" s="161">
        <v>215</v>
      </c>
      <c r="B229" s="81" t="s">
        <v>74</v>
      </c>
      <c r="C229" s="162" t="s">
        <v>921</v>
      </c>
    </row>
    <row r="230" spans="1:3" x14ac:dyDescent="0.2">
      <c r="A230" s="161">
        <v>216</v>
      </c>
      <c r="B230" s="81" t="s">
        <v>74</v>
      </c>
      <c r="C230" s="162" t="s">
        <v>921</v>
      </c>
    </row>
    <row r="231" spans="1:3" x14ac:dyDescent="0.2">
      <c r="A231" s="161">
        <v>217</v>
      </c>
      <c r="B231" s="81" t="s">
        <v>74</v>
      </c>
      <c r="C231" s="162" t="s">
        <v>921</v>
      </c>
    </row>
    <row r="232" spans="1:3" x14ac:dyDescent="0.2">
      <c r="A232" s="161">
        <v>218</v>
      </c>
      <c r="B232" s="81" t="s">
        <v>74</v>
      </c>
      <c r="C232" s="162" t="s">
        <v>921</v>
      </c>
    </row>
    <row r="233" spans="1:3" x14ac:dyDescent="0.2">
      <c r="A233" s="161">
        <v>219</v>
      </c>
      <c r="B233" s="81" t="s">
        <v>74</v>
      </c>
      <c r="C233" s="162" t="s">
        <v>921</v>
      </c>
    </row>
    <row r="234" spans="1:3" x14ac:dyDescent="0.2">
      <c r="A234" s="161">
        <v>220</v>
      </c>
      <c r="B234" s="81" t="s">
        <v>74</v>
      </c>
      <c r="C234" s="162" t="s">
        <v>921</v>
      </c>
    </row>
    <row r="235" spans="1:3" x14ac:dyDescent="0.2">
      <c r="A235" s="161">
        <v>221</v>
      </c>
      <c r="B235" s="81" t="s">
        <v>74</v>
      </c>
      <c r="C235" s="162" t="s">
        <v>921</v>
      </c>
    </row>
    <row r="236" spans="1:3" x14ac:dyDescent="0.2">
      <c r="A236" s="161">
        <v>222</v>
      </c>
      <c r="B236" s="81" t="s">
        <v>74</v>
      </c>
      <c r="C236" s="162" t="s">
        <v>921</v>
      </c>
    </row>
    <row r="237" spans="1:3" x14ac:dyDescent="0.2">
      <c r="A237" s="161">
        <v>223</v>
      </c>
      <c r="B237" s="81" t="s">
        <v>74</v>
      </c>
      <c r="C237" s="162" t="s">
        <v>921</v>
      </c>
    </row>
    <row r="238" spans="1:3" x14ac:dyDescent="0.2">
      <c r="A238" s="161">
        <v>224</v>
      </c>
      <c r="B238" s="81" t="s">
        <v>74</v>
      </c>
      <c r="C238" s="162" t="s">
        <v>921</v>
      </c>
    </row>
    <row r="239" spans="1:3" x14ac:dyDescent="0.2">
      <c r="A239" s="161">
        <v>225</v>
      </c>
      <c r="B239" s="81" t="s">
        <v>74</v>
      </c>
      <c r="C239" s="162" t="s">
        <v>921</v>
      </c>
    </row>
    <row r="240" spans="1:3" x14ac:dyDescent="0.2">
      <c r="A240" s="161">
        <v>226</v>
      </c>
      <c r="B240" s="81" t="s">
        <v>74</v>
      </c>
      <c r="C240" s="162" t="s">
        <v>921</v>
      </c>
    </row>
    <row r="241" spans="1:3" x14ac:dyDescent="0.2">
      <c r="A241" s="161">
        <v>227</v>
      </c>
      <c r="B241" s="81" t="s">
        <v>74</v>
      </c>
      <c r="C241" s="162" t="s">
        <v>921</v>
      </c>
    </row>
    <row r="242" spans="1:3" x14ac:dyDescent="0.2">
      <c r="A242" s="161">
        <v>228</v>
      </c>
      <c r="B242" s="81" t="s">
        <v>84</v>
      </c>
      <c r="C242" s="162" t="s">
        <v>914</v>
      </c>
    </row>
    <row r="243" spans="1:3" x14ac:dyDescent="0.2">
      <c r="A243" s="161">
        <v>229</v>
      </c>
      <c r="B243" s="81" t="s">
        <v>84</v>
      </c>
      <c r="C243" s="162" t="s">
        <v>914</v>
      </c>
    </row>
    <row r="244" spans="1:3" x14ac:dyDescent="0.2">
      <c r="A244" s="161">
        <v>230</v>
      </c>
      <c r="B244" s="81" t="s">
        <v>74</v>
      </c>
      <c r="C244" s="162" t="s">
        <v>914</v>
      </c>
    </row>
    <row r="245" spans="1:3" x14ac:dyDescent="0.2">
      <c r="A245" s="161">
        <v>231</v>
      </c>
      <c r="B245" s="81" t="s">
        <v>62</v>
      </c>
      <c r="C245" s="162" t="s">
        <v>921</v>
      </c>
    </row>
    <row r="246" spans="1:3" x14ac:dyDescent="0.2">
      <c r="A246" s="161">
        <v>233</v>
      </c>
      <c r="B246" s="81" t="s">
        <v>62</v>
      </c>
      <c r="C246" s="162" t="s">
        <v>921</v>
      </c>
    </row>
    <row r="247" spans="1:3" x14ac:dyDescent="0.2">
      <c r="A247" s="161">
        <v>234</v>
      </c>
      <c r="B247" s="81" t="s">
        <v>62</v>
      </c>
      <c r="C247" s="162" t="s">
        <v>921</v>
      </c>
    </row>
    <row r="248" spans="1:3" x14ac:dyDescent="0.2">
      <c r="A248" s="161">
        <v>235</v>
      </c>
      <c r="B248" s="81" t="s">
        <v>62</v>
      </c>
      <c r="C248" s="162" t="s">
        <v>921</v>
      </c>
    </row>
    <row r="249" spans="1:3" x14ac:dyDescent="0.2">
      <c r="A249" s="161">
        <v>236</v>
      </c>
      <c r="B249" s="81" t="s">
        <v>62</v>
      </c>
      <c r="C249" s="162" t="s">
        <v>921</v>
      </c>
    </row>
    <row r="250" spans="1:3" x14ac:dyDescent="0.2">
      <c r="A250" s="161">
        <v>237</v>
      </c>
      <c r="B250" s="81" t="s">
        <v>62</v>
      </c>
      <c r="C250" s="162" t="s">
        <v>921</v>
      </c>
    </row>
    <row r="251" spans="1:3" x14ac:dyDescent="0.2">
      <c r="A251" s="161">
        <v>238</v>
      </c>
      <c r="B251" s="81" t="s">
        <v>74</v>
      </c>
      <c r="C251" s="162" t="s">
        <v>921</v>
      </c>
    </row>
    <row r="252" spans="1:3" x14ac:dyDescent="0.2">
      <c r="A252" s="161">
        <v>241</v>
      </c>
      <c r="B252" s="81" t="s">
        <v>85</v>
      </c>
      <c r="C252" s="162" t="s">
        <v>921</v>
      </c>
    </row>
    <row r="253" spans="1:3" x14ac:dyDescent="0.2">
      <c r="A253" s="161">
        <v>242</v>
      </c>
      <c r="B253" s="81" t="s">
        <v>86</v>
      </c>
      <c r="C253" s="162" t="s">
        <v>921</v>
      </c>
    </row>
    <row r="254" spans="1:3" x14ac:dyDescent="0.2">
      <c r="A254" s="161">
        <v>243</v>
      </c>
      <c r="B254" s="81" t="s">
        <v>87</v>
      </c>
      <c r="C254" s="162" t="s">
        <v>921</v>
      </c>
    </row>
    <row r="255" spans="1:3" x14ac:dyDescent="0.2">
      <c r="A255" s="161">
        <v>244</v>
      </c>
      <c r="B255" s="81" t="s">
        <v>74</v>
      </c>
      <c r="C255" s="162" t="s">
        <v>921</v>
      </c>
    </row>
    <row r="256" spans="1:3" x14ac:dyDescent="0.2">
      <c r="A256" s="161">
        <v>245</v>
      </c>
      <c r="B256" s="81" t="s">
        <v>86</v>
      </c>
      <c r="C256" s="162" t="s">
        <v>921</v>
      </c>
    </row>
    <row r="257" spans="1:3" x14ac:dyDescent="0.2">
      <c r="A257" s="161">
        <v>246</v>
      </c>
      <c r="B257" s="81" t="s">
        <v>88</v>
      </c>
      <c r="C257" s="162" t="s">
        <v>921</v>
      </c>
    </row>
    <row r="258" spans="1:3" x14ac:dyDescent="0.2">
      <c r="A258" s="161">
        <v>247</v>
      </c>
      <c r="B258" s="81" t="s">
        <v>86</v>
      </c>
      <c r="C258" s="162" t="s">
        <v>921</v>
      </c>
    </row>
    <row r="259" spans="1:3" x14ac:dyDescent="0.2">
      <c r="A259" s="161">
        <v>248</v>
      </c>
      <c r="B259" s="81" t="s">
        <v>74</v>
      </c>
      <c r="C259" s="162" t="s">
        <v>921</v>
      </c>
    </row>
    <row r="260" spans="1:3" x14ac:dyDescent="0.2">
      <c r="A260" s="161">
        <v>249</v>
      </c>
      <c r="B260" s="81" t="s">
        <v>86</v>
      </c>
      <c r="C260" s="162" t="s">
        <v>921</v>
      </c>
    </row>
    <row r="261" spans="1:3" x14ac:dyDescent="0.2">
      <c r="A261" s="161">
        <v>250</v>
      </c>
      <c r="B261" s="81" t="s">
        <v>89</v>
      </c>
      <c r="C261" s="162" t="s">
        <v>914</v>
      </c>
    </row>
    <row r="262" spans="1:3" x14ac:dyDescent="0.2">
      <c r="A262" s="161">
        <v>251</v>
      </c>
      <c r="B262" s="81" t="s">
        <v>89</v>
      </c>
      <c r="C262" s="162" t="s">
        <v>914</v>
      </c>
    </row>
    <row r="263" spans="1:3" x14ac:dyDescent="0.2">
      <c r="A263" s="161">
        <v>252</v>
      </c>
      <c r="B263" s="81" t="s">
        <v>89</v>
      </c>
      <c r="C263" s="162" t="s">
        <v>914</v>
      </c>
    </row>
    <row r="264" spans="1:3" x14ac:dyDescent="0.2">
      <c r="A264" s="161">
        <v>253</v>
      </c>
      <c r="B264" s="81" t="s">
        <v>89</v>
      </c>
      <c r="C264" s="162" t="s">
        <v>914</v>
      </c>
    </row>
    <row r="265" spans="1:3" x14ac:dyDescent="0.2">
      <c r="A265" s="161">
        <v>254</v>
      </c>
      <c r="B265" s="81" t="s">
        <v>90</v>
      </c>
      <c r="C265" s="162" t="s">
        <v>921</v>
      </c>
    </row>
    <row r="266" spans="1:3" x14ac:dyDescent="0.2">
      <c r="A266" s="161">
        <v>255</v>
      </c>
      <c r="B266" s="81" t="s">
        <v>91</v>
      </c>
      <c r="C266" s="162" t="s">
        <v>921</v>
      </c>
    </row>
    <row r="267" spans="1:3" x14ac:dyDescent="0.2">
      <c r="A267" s="161">
        <v>257</v>
      </c>
      <c r="B267" s="81" t="s">
        <v>92</v>
      </c>
      <c r="C267" s="162" t="s">
        <v>921</v>
      </c>
    </row>
    <row r="268" spans="1:3" x14ac:dyDescent="0.2">
      <c r="A268" s="161">
        <v>258</v>
      </c>
      <c r="B268" s="81" t="s">
        <v>93</v>
      </c>
      <c r="C268" s="162" t="s">
        <v>921</v>
      </c>
    </row>
    <row r="269" spans="1:3" x14ac:dyDescent="0.2">
      <c r="A269" s="161">
        <v>259</v>
      </c>
      <c r="B269" s="81" t="s">
        <v>94</v>
      </c>
      <c r="C269" s="162" t="s">
        <v>921</v>
      </c>
    </row>
    <row r="270" spans="1:3" x14ac:dyDescent="0.2">
      <c r="A270" s="161">
        <v>260</v>
      </c>
      <c r="B270" s="81" t="s">
        <v>93</v>
      </c>
      <c r="C270" s="162" t="s">
        <v>921</v>
      </c>
    </row>
    <row r="271" spans="1:3" x14ac:dyDescent="0.2">
      <c r="A271" s="161">
        <v>261</v>
      </c>
      <c r="B271" s="81" t="s">
        <v>93</v>
      </c>
      <c r="C271" s="162" t="s">
        <v>921</v>
      </c>
    </row>
    <row r="272" spans="1:3" x14ac:dyDescent="0.2">
      <c r="A272" s="161">
        <v>262</v>
      </c>
      <c r="B272" s="81" t="s">
        <v>93</v>
      </c>
      <c r="C272" s="162" t="s">
        <v>921</v>
      </c>
    </row>
    <row r="273" spans="1:3" x14ac:dyDescent="0.2">
      <c r="A273" s="161">
        <v>263</v>
      </c>
      <c r="B273" s="81" t="s">
        <v>93</v>
      </c>
      <c r="C273" s="162" t="s">
        <v>921</v>
      </c>
    </row>
    <row r="274" spans="1:3" x14ac:dyDescent="0.2">
      <c r="A274" s="161">
        <v>264</v>
      </c>
      <c r="B274" s="81" t="s">
        <v>93</v>
      </c>
      <c r="C274" s="162" t="s">
        <v>921</v>
      </c>
    </row>
    <row r="275" spans="1:3" x14ac:dyDescent="0.2">
      <c r="A275" s="161">
        <v>265</v>
      </c>
      <c r="B275" s="81" t="s">
        <v>95</v>
      </c>
      <c r="C275" s="162" t="s">
        <v>914</v>
      </c>
    </row>
    <row r="276" spans="1:3" x14ac:dyDescent="0.2">
      <c r="A276" s="161">
        <v>266</v>
      </c>
      <c r="B276" s="81" t="s">
        <v>95</v>
      </c>
      <c r="C276" s="162" t="s">
        <v>914</v>
      </c>
    </row>
    <row r="277" spans="1:3" x14ac:dyDescent="0.2">
      <c r="A277" s="161">
        <v>267</v>
      </c>
      <c r="B277" s="81" t="s">
        <v>95</v>
      </c>
      <c r="C277" s="162" t="s">
        <v>914</v>
      </c>
    </row>
    <row r="278" spans="1:3" x14ac:dyDescent="0.2">
      <c r="A278" s="161">
        <v>268</v>
      </c>
      <c r="B278" s="81" t="s">
        <v>95</v>
      </c>
      <c r="C278" s="162" t="s">
        <v>914</v>
      </c>
    </row>
    <row r="279" spans="1:3" x14ac:dyDescent="0.2">
      <c r="A279" s="161">
        <v>269</v>
      </c>
      <c r="B279" s="81" t="s">
        <v>95</v>
      </c>
      <c r="C279" s="162" t="s">
        <v>914</v>
      </c>
    </row>
    <row r="280" spans="1:3" x14ac:dyDescent="0.2">
      <c r="A280" s="161">
        <v>270</v>
      </c>
      <c r="B280" s="81" t="s">
        <v>95</v>
      </c>
      <c r="C280" s="162" t="s">
        <v>914</v>
      </c>
    </row>
    <row r="281" spans="1:3" x14ac:dyDescent="0.2">
      <c r="A281" s="161">
        <v>271</v>
      </c>
      <c r="B281" s="81" t="s">
        <v>95</v>
      </c>
      <c r="C281" s="162" t="s">
        <v>914</v>
      </c>
    </row>
    <row r="282" spans="1:3" x14ac:dyDescent="0.2">
      <c r="A282" s="161">
        <v>272</v>
      </c>
      <c r="B282" s="81" t="s">
        <v>95</v>
      </c>
      <c r="C282" s="162" t="s">
        <v>914</v>
      </c>
    </row>
    <row r="283" spans="1:3" x14ac:dyDescent="0.2">
      <c r="A283" s="161">
        <v>273</v>
      </c>
      <c r="B283" s="81" t="s">
        <v>95</v>
      </c>
      <c r="C283" s="162" t="s">
        <v>914</v>
      </c>
    </row>
    <row r="284" spans="1:3" x14ac:dyDescent="0.2">
      <c r="A284" s="161">
        <v>274</v>
      </c>
      <c r="B284" s="81" t="s">
        <v>95</v>
      </c>
      <c r="C284" s="162" t="s">
        <v>914</v>
      </c>
    </row>
    <row r="285" spans="1:3" x14ac:dyDescent="0.2">
      <c r="A285" s="161">
        <v>276</v>
      </c>
      <c r="B285" s="81" t="s">
        <v>95</v>
      </c>
      <c r="C285" s="162" t="s">
        <v>914</v>
      </c>
    </row>
    <row r="286" spans="1:3" x14ac:dyDescent="0.2">
      <c r="A286" s="161">
        <v>277</v>
      </c>
      <c r="B286" s="81" t="s">
        <v>96</v>
      </c>
      <c r="C286" s="162" t="s">
        <v>914</v>
      </c>
    </row>
    <row r="287" spans="1:3" x14ac:dyDescent="0.2">
      <c r="A287" s="161">
        <v>278</v>
      </c>
      <c r="B287" s="81" t="s">
        <v>97</v>
      </c>
      <c r="C287" s="162" t="s">
        <v>914</v>
      </c>
    </row>
    <row r="288" spans="1:3" x14ac:dyDescent="0.2">
      <c r="A288" s="161">
        <v>279</v>
      </c>
      <c r="B288" s="81" t="s">
        <v>98</v>
      </c>
      <c r="C288" s="162" t="s">
        <v>914</v>
      </c>
    </row>
    <row r="289" spans="1:3" x14ac:dyDescent="0.2">
      <c r="A289" s="161">
        <v>280</v>
      </c>
      <c r="B289" s="81" t="s">
        <v>99</v>
      </c>
      <c r="C289" s="162" t="s">
        <v>914</v>
      </c>
    </row>
    <row r="290" spans="1:3" x14ac:dyDescent="0.2">
      <c r="A290" s="161">
        <v>281</v>
      </c>
      <c r="B290" s="81" t="s">
        <v>100</v>
      </c>
      <c r="C290" s="162" t="s">
        <v>921</v>
      </c>
    </row>
    <row r="291" spans="1:3" x14ac:dyDescent="0.2">
      <c r="A291" s="161">
        <v>283</v>
      </c>
      <c r="B291" s="81" t="s">
        <v>101</v>
      </c>
      <c r="C291" s="162" t="s">
        <v>921</v>
      </c>
    </row>
    <row r="292" spans="1:3" x14ac:dyDescent="0.2">
      <c r="A292" s="161">
        <v>284</v>
      </c>
      <c r="B292" s="81" t="s">
        <v>43</v>
      </c>
      <c r="C292" s="162" t="s">
        <v>914</v>
      </c>
    </row>
    <row r="293" spans="1:3" x14ac:dyDescent="0.2">
      <c r="A293" s="161">
        <v>285</v>
      </c>
      <c r="B293" s="81" t="s">
        <v>43</v>
      </c>
      <c r="C293" s="162" t="s">
        <v>914</v>
      </c>
    </row>
    <row r="294" spans="1:3" x14ac:dyDescent="0.2">
      <c r="A294" s="161">
        <v>286</v>
      </c>
      <c r="B294" s="81" t="s">
        <v>102</v>
      </c>
      <c r="C294" s="162" t="s">
        <v>914</v>
      </c>
    </row>
    <row r="295" spans="1:3" x14ac:dyDescent="0.2">
      <c r="A295" s="161">
        <v>287</v>
      </c>
      <c r="B295" s="81" t="s">
        <v>103</v>
      </c>
      <c r="C295" s="162" t="s">
        <v>914</v>
      </c>
    </row>
    <row r="296" spans="1:3" x14ac:dyDescent="0.2">
      <c r="A296" s="161">
        <v>288</v>
      </c>
      <c r="B296" s="81" t="s">
        <v>104</v>
      </c>
      <c r="C296" s="162" t="s">
        <v>914</v>
      </c>
    </row>
    <row r="297" spans="1:3" x14ac:dyDescent="0.2">
      <c r="A297" s="161">
        <v>289</v>
      </c>
      <c r="B297" s="81" t="s">
        <v>104</v>
      </c>
      <c r="C297" s="162" t="s">
        <v>914</v>
      </c>
    </row>
    <row r="298" spans="1:3" x14ac:dyDescent="0.2">
      <c r="A298" s="161">
        <v>290</v>
      </c>
      <c r="B298" s="81" t="s">
        <v>104</v>
      </c>
      <c r="C298" s="162" t="s">
        <v>914</v>
      </c>
    </row>
    <row r="299" spans="1:3" x14ac:dyDescent="0.2">
      <c r="A299" s="161">
        <v>291</v>
      </c>
      <c r="B299" s="81" t="s">
        <v>104</v>
      </c>
      <c r="C299" s="162" t="s">
        <v>914</v>
      </c>
    </row>
    <row r="300" spans="1:3" x14ac:dyDescent="0.2">
      <c r="A300" s="161">
        <v>292</v>
      </c>
      <c r="B300" s="81" t="s">
        <v>104</v>
      </c>
      <c r="C300" s="162" t="s">
        <v>914</v>
      </c>
    </row>
    <row r="301" spans="1:3" x14ac:dyDescent="0.2">
      <c r="A301" s="161">
        <v>297</v>
      </c>
      <c r="B301" s="81" t="s">
        <v>104</v>
      </c>
      <c r="C301" s="162" t="s">
        <v>914</v>
      </c>
    </row>
    <row r="302" spans="1:3" x14ac:dyDescent="0.2">
      <c r="A302" s="161">
        <v>298</v>
      </c>
      <c r="B302" s="81" t="s">
        <v>104</v>
      </c>
      <c r="C302" s="162" t="s">
        <v>914</v>
      </c>
    </row>
    <row r="303" spans="1:3" x14ac:dyDescent="0.2">
      <c r="A303" s="161">
        <v>299</v>
      </c>
      <c r="B303" s="81" t="s">
        <v>104</v>
      </c>
      <c r="C303" s="162" t="s">
        <v>914</v>
      </c>
    </row>
    <row r="304" spans="1:3" x14ac:dyDescent="0.2">
      <c r="A304" s="161">
        <v>300</v>
      </c>
      <c r="B304" s="81" t="s">
        <v>105</v>
      </c>
      <c r="C304" s="162" t="s">
        <v>921</v>
      </c>
    </row>
    <row r="305" spans="1:3" x14ac:dyDescent="0.2">
      <c r="A305" s="161">
        <v>301</v>
      </c>
      <c r="B305" s="81" t="s">
        <v>106</v>
      </c>
      <c r="C305" s="162" t="s">
        <v>921</v>
      </c>
    </row>
    <row r="306" spans="1:3" x14ac:dyDescent="0.2">
      <c r="A306" s="161">
        <v>302</v>
      </c>
      <c r="B306" s="81" t="s">
        <v>107</v>
      </c>
      <c r="C306" s="162" t="s">
        <v>921</v>
      </c>
    </row>
    <row r="307" spans="1:3" x14ac:dyDescent="0.2">
      <c r="A307" s="161">
        <v>303</v>
      </c>
      <c r="B307" s="81" t="s">
        <v>104</v>
      </c>
      <c r="C307" s="162" t="s">
        <v>914</v>
      </c>
    </row>
    <row r="308" spans="1:3" x14ac:dyDescent="0.2">
      <c r="A308" s="161">
        <v>304</v>
      </c>
      <c r="B308" s="81" t="s">
        <v>104</v>
      </c>
      <c r="C308" s="162" t="s">
        <v>914</v>
      </c>
    </row>
    <row r="309" spans="1:3" x14ac:dyDescent="0.2">
      <c r="A309" s="161">
        <v>305</v>
      </c>
      <c r="B309" s="81" t="s">
        <v>108</v>
      </c>
      <c r="C309" s="162" t="s">
        <v>921</v>
      </c>
    </row>
    <row r="310" spans="1:3" x14ac:dyDescent="0.2">
      <c r="A310" s="161">
        <v>306</v>
      </c>
      <c r="B310" s="81" t="s">
        <v>108</v>
      </c>
      <c r="C310" s="162" t="s">
        <v>921</v>
      </c>
    </row>
    <row r="311" spans="1:3" x14ac:dyDescent="0.2">
      <c r="A311" s="161">
        <v>307</v>
      </c>
      <c r="B311" s="81" t="s">
        <v>108</v>
      </c>
      <c r="C311" s="162" t="s">
        <v>921</v>
      </c>
    </row>
    <row r="312" spans="1:3" x14ac:dyDescent="0.2">
      <c r="A312" s="161">
        <v>308</v>
      </c>
      <c r="B312" s="81" t="s">
        <v>108</v>
      </c>
      <c r="C312" s="162" t="s">
        <v>921</v>
      </c>
    </row>
    <row r="313" spans="1:3" x14ac:dyDescent="0.2">
      <c r="A313" s="161">
        <v>309</v>
      </c>
      <c r="B313" s="81" t="s">
        <v>109</v>
      </c>
      <c r="C313" s="162" t="s">
        <v>921</v>
      </c>
    </row>
    <row r="314" spans="1:3" x14ac:dyDescent="0.2">
      <c r="A314" s="161">
        <v>310</v>
      </c>
      <c r="B314" s="81" t="s">
        <v>110</v>
      </c>
      <c r="C314" s="162" t="s">
        <v>921</v>
      </c>
    </row>
    <row r="315" spans="1:3" x14ac:dyDescent="0.2">
      <c r="A315" s="161">
        <v>312</v>
      </c>
      <c r="B315" s="81" t="s">
        <v>111</v>
      </c>
      <c r="C315" s="162" t="s">
        <v>914</v>
      </c>
    </row>
    <row r="316" spans="1:3" x14ac:dyDescent="0.2">
      <c r="A316" s="161">
        <v>313</v>
      </c>
      <c r="B316" s="81" t="s">
        <v>112</v>
      </c>
      <c r="C316" s="162" t="s">
        <v>914</v>
      </c>
    </row>
    <row r="317" spans="1:3" x14ac:dyDescent="0.2">
      <c r="A317" s="161">
        <v>314</v>
      </c>
      <c r="B317" s="81" t="s">
        <v>113</v>
      </c>
      <c r="C317" s="162" t="s">
        <v>914</v>
      </c>
    </row>
    <row r="318" spans="1:3" x14ac:dyDescent="0.2">
      <c r="A318" s="161">
        <v>315</v>
      </c>
      <c r="B318" s="81" t="s">
        <v>114</v>
      </c>
      <c r="C318" s="162" t="s">
        <v>914</v>
      </c>
    </row>
    <row r="319" spans="1:3" x14ac:dyDescent="0.2">
      <c r="A319" s="161">
        <v>316</v>
      </c>
      <c r="B319" s="81" t="s">
        <v>115</v>
      </c>
      <c r="C319" s="162" t="s">
        <v>921</v>
      </c>
    </row>
    <row r="320" spans="1:3" x14ac:dyDescent="0.2">
      <c r="A320" s="161">
        <v>317</v>
      </c>
      <c r="B320" s="81" t="s">
        <v>115</v>
      </c>
      <c r="C320" s="162" t="s">
        <v>921</v>
      </c>
    </row>
    <row r="321" spans="1:3" x14ac:dyDescent="0.2">
      <c r="A321" s="161">
        <v>318</v>
      </c>
      <c r="B321" s="81" t="s">
        <v>115</v>
      </c>
      <c r="C321" s="162" t="s">
        <v>921</v>
      </c>
    </row>
    <row r="322" spans="1:3" x14ac:dyDescent="0.2">
      <c r="A322" s="161">
        <v>319</v>
      </c>
      <c r="B322" s="81" t="s">
        <v>116</v>
      </c>
      <c r="C322" s="162" t="s">
        <v>921</v>
      </c>
    </row>
    <row r="323" spans="1:3" x14ac:dyDescent="0.2">
      <c r="A323" s="161">
        <v>320</v>
      </c>
      <c r="B323" s="81" t="s">
        <v>115</v>
      </c>
      <c r="C323" s="162" t="s">
        <v>921</v>
      </c>
    </row>
    <row r="324" spans="1:3" x14ac:dyDescent="0.2">
      <c r="A324" s="161">
        <v>321</v>
      </c>
      <c r="B324" s="81" t="s">
        <v>115</v>
      </c>
      <c r="C324" s="162" t="s">
        <v>921</v>
      </c>
    </row>
    <row r="325" spans="1:3" x14ac:dyDescent="0.2">
      <c r="A325" s="161">
        <v>322</v>
      </c>
      <c r="B325" s="81" t="s">
        <v>115</v>
      </c>
      <c r="C325" s="162" t="s">
        <v>921</v>
      </c>
    </row>
    <row r="326" spans="1:3" x14ac:dyDescent="0.2">
      <c r="A326" s="161">
        <v>323</v>
      </c>
      <c r="B326" s="81" t="s">
        <v>115</v>
      </c>
      <c r="C326" s="162" t="s">
        <v>921</v>
      </c>
    </row>
    <row r="327" spans="1:3" x14ac:dyDescent="0.2">
      <c r="A327" s="161">
        <v>324</v>
      </c>
      <c r="B327" s="81" t="s">
        <v>117</v>
      </c>
      <c r="C327" s="162" t="s">
        <v>921</v>
      </c>
    </row>
    <row r="328" spans="1:3" x14ac:dyDescent="0.2">
      <c r="A328" s="161">
        <v>325</v>
      </c>
      <c r="B328" s="81" t="s">
        <v>118</v>
      </c>
      <c r="C328" s="162" t="s">
        <v>921</v>
      </c>
    </row>
    <row r="329" spans="1:3" x14ac:dyDescent="0.2">
      <c r="A329" s="161">
        <v>326</v>
      </c>
      <c r="B329" s="81" t="s">
        <v>118</v>
      </c>
      <c r="C329" s="162" t="s">
        <v>921</v>
      </c>
    </row>
    <row r="330" spans="1:3" x14ac:dyDescent="0.2">
      <c r="A330" s="161">
        <v>327</v>
      </c>
      <c r="B330" s="81" t="s">
        <v>118</v>
      </c>
      <c r="C330" s="162" t="s">
        <v>921</v>
      </c>
    </row>
    <row r="331" spans="1:3" x14ac:dyDescent="0.2">
      <c r="A331" s="161">
        <v>328</v>
      </c>
      <c r="B331" s="81" t="s">
        <v>118</v>
      </c>
      <c r="C331" s="162" t="s">
        <v>921</v>
      </c>
    </row>
    <row r="332" spans="1:3" x14ac:dyDescent="0.2">
      <c r="A332" s="161">
        <v>329</v>
      </c>
      <c r="B332" s="81" t="s">
        <v>118</v>
      </c>
      <c r="C332" s="162" t="s">
        <v>921</v>
      </c>
    </row>
    <row r="333" spans="1:3" x14ac:dyDescent="0.2">
      <c r="A333" s="161">
        <v>330</v>
      </c>
      <c r="B333" s="81" t="s">
        <v>118</v>
      </c>
      <c r="C333" s="162" t="s">
        <v>921</v>
      </c>
    </row>
    <row r="334" spans="1:3" x14ac:dyDescent="0.2">
      <c r="A334" s="161">
        <v>331</v>
      </c>
      <c r="B334" s="81" t="s">
        <v>118</v>
      </c>
      <c r="C334" s="162" t="s">
        <v>921</v>
      </c>
    </row>
    <row r="335" spans="1:3" x14ac:dyDescent="0.2">
      <c r="A335" s="161">
        <v>332</v>
      </c>
      <c r="B335" s="81" t="s">
        <v>118</v>
      </c>
      <c r="C335" s="162" t="s">
        <v>921</v>
      </c>
    </row>
    <row r="336" spans="1:3" x14ac:dyDescent="0.2">
      <c r="A336" s="161">
        <v>334</v>
      </c>
      <c r="B336" s="81" t="s">
        <v>119</v>
      </c>
      <c r="C336" s="162" t="s">
        <v>921</v>
      </c>
    </row>
    <row r="337" spans="1:3" x14ac:dyDescent="0.2">
      <c r="A337" s="161">
        <v>335</v>
      </c>
      <c r="B337" s="81" t="s">
        <v>120</v>
      </c>
      <c r="C337" s="162" t="s">
        <v>921</v>
      </c>
    </row>
    <row r="338" spans="1:3" x14ac:dyDescent="0.2">
      <c r="A338" s="161">
        <v>336</v>
      </c>
      <c r="B338" s="81" t="s">
        <v>121</v>
      </c>
      <c r="C338" s="162" t="s">
        <v>914</v>
      </c>
    </row>
    <row r="339" spans="1:3" x14ac:dyDescent="0.2">
      <c r="A339" s="161">
        <v>337</v>
      </c>
      <c r="B339" s="81" t="s">
        <v>121</v>
      </c>
      <c r="C339" s="162" t="s">
        <v>914</v>
      </c>
    </row>
    <row r="340" spans="1:3" x14ac:dyDescent="0.2">
      <c r="A340" s="161">
        <v>338</v>
      </c>
      <c r="B340" s="81" t="s">
        <v>122</v>
      </c>
      <c r="C340" s="162" t="s">
        <v>921</v>
      </c>
    </row>
    <row r="341" spans="1:3" x14ac:dyDescent="0.2">
      <c r="A341" s="161">
        <v>339</v>
      </c>
      <c r="B341" s="81" t="s">
        <v>123</v>
      </c>
      <c r="C341" s="162" t="s">
        <v>914</v>
      </c>
    </row>
    <row r="342" spans="1:3" x14ac:dyDescent="0.2">
      <c r="A342" s="161">
        <v>340</v>
      </c>
      <c r="B342" s="81" t="s">
        <v>123</v>
      </c>
      <c r="C342" s="162" t="s">
        <v>914</v>
      </c>
    </row>
    <row r="343" spans="1:3" x14ac:dyDescent="0.2">
      <c r="A343" s="161">
        <v>341</v>
      </c>
      <c r="B343" s="81" t="s">
        <v>123</v>
      </c>
      <c r="C343" s="162" t="s">
        <v>914</v>
      </c>
    </row>
    <row r="344" spans="1:3" x14ac:dyDescent="0.2">
      <c r="A344" s="161">
        <v>342</v>
      </c>
      <c r="B344" s="81" t="s">
        <v>124</v>
      </c>
      <c r="C344" s="162" t="s">
        <v>914</v>
      </c>
    </row>
    <row r="345" spans="1:3" x14ac:dyDescent="0.2">
      <c r="A345" s="161">
        <v>343</v>
      </c>
      <c r="B345" s="81" t="s">
        <v>125</v>
      </c>
      <c r="C345" s="162" t="s">
        <v>914</v>
      </c>
    </row>
    <row r="346" spans="1:3" x14ac:dyDescent="0.2">
      <c r="A346" s="161">
        <v>344</v>
      </c>
      <c r="B346" s="81" t="s">
        <v>126</v>
      </c>
      <c r="C346" s="162" t="s">
        <v>921</v>
      </c>
    </row>
    <row r="347" spans="1:3" x14ac:dyDescent="0.2">
      <c r="A347" s="161">
        <v>345</v>
      </c>
      <c r="B347" s="81" t="s">
        <v>127</v>
      </c>
      <c r="C347" s="162" t="s">
        <v>914</v>
      </c>
    </row>
    <row r="348" spans="1:3" x14ac:dyDescent="0.2">
      <c r="A348" s="161">
        <v>346</v>
      </c>
      <c r="B348" s="81" t="s">
        <v>128</v>
      </c>
      <c r="C348" s="162" t="s">
        <v>914</v>
      </c>
    </row>
    <row r="349" spans="1:3" x14ac:dyDescent="0.2">
      <c r="A349" s="161">
        <v>347</v>
      </c>
      <c r="B349" s="81" t="s">
        <v>129</v>
      </c>
      <c r="C349" s="162" t="s">
        <v>914</v>
      </c>
    </row>
    <row r="350" spans="1:3" x14ac:dyDescent="0.2">
      <c r="A350" s="161">
        <v>348</v>
      </c>
      <c r="B350" s="81" t="s">
        <v>129</v>
      </c>
      <c r="C350" s="162" t="s">
        <v>914</v>
      </c>
    </row>
    <row r="351" spans="1:3" x14ac:dyDescent="0.2">
      <c r="A351" s="161">
        <v>349</v>
      </c>
      <c r="B351" s="81" t="s">
        <v>74</v>
      </c>
      <c r="C351" s="162" t="s">
        <v>921</v>
      </c>
    </row>
    <row r="352" spans="1:3" x14ac:dyDescent="0.2">
      <c r="A352" s="161">
        <v>350</v>
      </c>
      <c r="B352" s="81" t="s">
        <v>130</v>
      </c>
      <c r="C352" s="162" t="s">
        <v>914</v>
      </c>
    </row>
    <row r="353" spans="1:3" x14ac:dyDescent="0.2">
      <c r="A353" s="161">
        <v>351</v>
      </c>
      <c r="B353" s="81" t="s">
        <v>131</v>
      </c>
      <c r="C353" s="162" t="s">
        <v>921</v>
      </c>
    </row>
    <row r="354" spans="1:3" x14ac:dyDescent="0.2">
      <c r="A354" s="161">
        <v>352</v>
      </c>
      <c r="B354" s="81" t="s">
        <v>132</v>
      </c>
      <c r="C354" s="162" t="s">
        <v>921</v>
      </c>
    </row>
    <row r="355" spans="1:3" x14ac:dyDescent="0.2">
      <c r="A355" s="161">
        <v>353</v>
      </c>
      <c r="B355" s="81" t="s">
        <v>133</v>
      </c>
      <c r="C355" s="162" t="s">
        <v>921</v>
      </c>
    </row>
    <row r="356" spans="1:3" x14ac:dyDescent="0.2">
      <c r="A356" s="161">
        <v>354</v>
      </c>
      <c r="B356" s="81" t="s">
        <v>50</v>
      </c>
      <c r="C356" s="162" t="s">
        <v>914</v>
      </c>
    </row>
    <row r="357" spans="1:3" x14ac:dyDescent="0.2">
      <c r="A357" s="161">
        <v>355</v>
      </c>
      <c r="B357" s="81" t="s">
        <v>134</v>
      </c>
      <c r="C357" s="162" t="s">
        <v>921</v>
      </c>
    </row>
    <row r="358" spans="1:3" x14ac:dyDescent="0.2">
      <c r="A358" s="161">
        <v>357</v>
      </c>
      <c r="B358" s="81" t="s">
        <v>135</v>
      </c>
      <c r="C358" s="162" t="s">
        <v>914</v>
      </c>
    </row>
    <row r="359" spans="1:3" x14ac:dyDescent="0.2">
      <c r="A359" s="161">
        <v>358</v>
      </c>
      <c r="B359" s="81" t="s">
        <v>135</v>
      </c>
      <c r="C359" s="162" t="s">
        <v>914</v>
      </c>
    </row>
    <row r="360" spans="1:3" x14ac:dyDescent="0.2">
      <c r="A360" s="161">
        <v>359</v>
      </c>
      <c r="B360" s="81" t="s">
        <v>135</v>
      </c>
      <c r="C360" s="162" t="s">
        <v>914</v>
      </c>
    </row>
    <row r="361" spans="1:3" x14ac:dyDescent="0.2">
      <c r="A361" s="161">
        <v>360</v>
      </c>
      <c r="B361" s="81" t="s">
        <v>135</v>
      </c>
      <c r="C361" s="162" t="s">
        <v>914</v>
      </c>
    </row>
    <row r="362" spans="1:3" x14ac:dyDescent="0.2">
      <c r="A362" s="161">
        <v>361</v>
      </c>
      <c r="B362" s="81" t="s">
        <v>135</v>
      </c>
      <c r="C362" s="162" t="s">
        <v>914</v>
      </c>
    </row>
    <row r="363" spans="1:3" x14ac:dyDescent="0.2">
      <c r="A363" s="161">
        <v>362</v>
      </c>
      <c r="B363" s="81" t="s">
        <v>135</v>
      </c>
      <c r="C363" s="162" t="s">
        <v>914</v>
      </c>
    </row>
    <row r="364" spans="1:3" x14ac:dyDescent="0.2">
      <c r="A364" s="161">
        <v>363</v>
      </c>
      <c r="B364" s="81" t="s">
        <v>135</v>
      </c>
      <c r="C364" s="162" t="s">
        <v>914</v>
      </c>
    </row>
    <row r="365" spans="1:3" x14ac:dyDescent="0.2">
      <c r="A365" s="161">
        <v>364</v>
      </c>
      <c r="B365" s="81" t="s">
        <v>135</v>
      </c>
      <c r="C365" s="162" t="s">
        <v>914</v>
      </c>
    </row>
    <row r="366" spans="1:3" x14ac:dyDescent="0.2">
      <c r="A366" s="161">
        <v>365</v>
      </c>
      <c r="B366" s="81" t="s">
        <v>135</v>
      </c>
      <c r="C366" s="162" t="s">
        <v>914</v>
      </c>
    </row>
    <row r="367" spans="1:3" x14ac:dyDescent="0.2">
      <c r="A367" s="161">
        <v>366</v>
      </c>
      <c r="B367" s="81" t="s">
        <v>135</v>
      </c>
      <c r="C367" s="162" t="s">
        <v>914</v>
      </c>
    </row>
    <row r="368" spans="1:3" x14ac:dyDescent="0.2">
      <c r="A368" s="161">
        <v>367</v>
      </c>
      <c r="B368" s="81" t="s">
        <v>135</v>
      </c>
      <c r="C368" s="162" t="s">
        <v>914</v>
      </c>
    </row>
    <row r="369" spans="1:3" x14ac:dyDescent="0.2">
      <c r="A369" s="161">
        <v>368</v>
      </c>
      <c r="B369" s="81" t="s">
        <v>135</v>
      </c>
      <c r="C369" s="162" t="s">
        <v>914</v>
      </c>
    </row>
    <row r="370" spans="1:3" x14ac:dyDescent="0.2">
      <c r="A370" s="161">
        <v>369</v>
      </c>
      <c r="B370" s="81" t="s">
        <v>135</v>
      </c>
      <c r="C370" s="162" t="s">
        <v>914</v>
      </c>
    </row>
    <row r="371" spans="1:3" x14ac:dyDescent="0.2">
      <c r="A371" s="161">
        <v>370</v>
      </c>
      <c r="B371" s="81" t="s">
        <v>135</v>
      </c>
      <c r="C371" s="162" t="s">
        <v>914</v>
      </c>
    </row>
    <row r="372" spans="1:3" x14ac:dyDescent="0.2">
      <c r="A372" s="161">
        <v>371</v>
      </c>
      <c r="B372" s="81" t="s">
        <v>135</v>
      </c>
      <c r="C372" s="162" t="s">
        <v>914</v>
      </c>
    </row>
    <row r="373" spans="1:3" x14ac:dyDescent="0.2">
      <c r="A373" s="161">
        <v>372</v>
      </c>
      <c r="B373" s="81" t="s">
        <v>115</v>
      </c>
      <c r="C373" s="162" t="s">
        <v>921</v>
      </c>
    </row>
    <row r="374" spans="1:3" x14ac:dyDescent="0.2">
      <c r="A374" s="161">
        <v>373</v>
      </c>
      <c r="B374" s="81" t="s">
        <v>62</v>
      </c>
      <c r="C374" s="162" t="s">
        <v>921</v>
      </c>
    </row>
    <row r="375" spans="1:3" x14ac:dyDescent="0.2">
      <c r="A375" s="161">
        <v>374</v>
      </c>
      <c r="B375" s="81" t="s">
        <v>62</v>
      </c>
      <c r="C375" s="162" t="s">
        <v>921</v>
      </c>
    </row>
    <row r="376" spans="1:3" x14ac:dyDescent="0.2">
      <c r="A376" s="161">
        <v>375</v>
      </c>
      <c r="B376" s="81" t="s">
        <v>62</v>
      </c>
      <c r="C376" s="162" t="s">
        <v>921</v>
      </c>
    </row>
    <row r="377" spans="1:3" x14ac:dyDescent="0.2">
      <c r="A377" s="161">
        <v>376</v>
      </c>
      <c r="B377" s="81" t="s">
        <v>62</v>
      </c>
      <c r="C377" s="162" t="s">
        <v>921</v>
      </c>
    </row>
    <row r="378" spans="1:3" x14ac:dyDescent="0.2">
      <c r="A378" s="161">
        <v>377</v>
      </c>
      <c r="B378" s="81" t="s">
        <v>62</v>
      </c>
      <c r="C378" s="162" t="s">
        <v>921</v>
      </c>
    </row>
    <row r="379" spans="1:3" x14ac:dyDescent="0.2">
      <c r="A379" s="161">
        <v>378</v>
      </c>
      <c r="B379" s="81" t="s">
        <v>62</v>
      </c>
      <c r="C379" s="162" t="s">
        <v>921</v>
      </c>
    </row>
    <row r="380" spans="1:3" x14ac:dyDescent="0.2">
      <c r="A380" s="161">
        <v>380</v>
      </c>
      <c r="B380" s="81" t="s">
        <v>62</v>
      </c>
      <c r="C380" s="162" t="s">
        <v>921</v>
      </c>
    </row>
    <row r="381" spans="1:3" x14ac:dyDescent="0.2">
      <c r="A381" s="161">
        <v>381</v>
      </c>
      <c r="B381" s="81" t="s">
        <v>62</v>
      </c>
      <c r="C381" s="162" t="s">
        <v>921</v>
      </c>
    </row>
    <row r="382" spans="1:3" x14ac:dyDescent="0.2">
      <c r="A382" s="161">
        <v>382</v>
      </c>
      <c r="B382" s="81" t="s">
        <v>62</v>
      </c>
      <c r="C382" s="162" t="s">
        <v>921</v>
      </c>
    </row>
    <row r="383" spans="1:3" x14ac:dyDescent="0.2">
      <c r="A383" s="161">
        <v>384</v>
      </c>
      <c r="B383" s="81" t="s">
        <v>74</v>
      </c>
      <c r="C383" s="162" t="s">
        <v>921</v>
      </c>
    </row>
    <row r="384" spans="1:3" x14ac:dyDescent="0.2">
      <c r="A384" s="161">
        <v>385</v>
      </c>
      <c r="B384" s="81" t="s">
        <v>62</v>
      </c>
      <c r="C384" s="162" t="s">
        <v>921</v>
      </c>
    </row>
    <row r="385" spans="1:3" x14ac:dyDescent="0.2">
      <c r="A385" s="161">
        <v>386</v>
      </c>
      <c r="B385" s="81" t="s">
        <v>43</v>
      </c>
      <c r="C385" s="162" t="s">
        <v>914</v>
      </c>
    </row>
    <row r="386" spans="1:3" x14ac:dyDescent="0.2">
      <c r="A386" s="161">
        <v>387</v>
      </c>
      <c r="B386" s="81" t="s">
        <v>67</v>
      </c>
      <c r="C386" s="162" t="s">
        <v>914</v>
      </c>
    </row>
    <row r="387" spans="1:3" x14ac:dyDescent="0.2">
      <c r="A387" s="161">
        <v>388</v>
      </c>
      <c r="B387" s="81" t="s">
        <v>62</v>
      </c>
      <c r="C387" s="162" t="s">
        <v>921</v>
      </c>
    </row>
    <row r="388" spans="1:3" x14ac:dyDescent="0.2">
      <c r="A388" s="161">
        <v>389</v>
      </c>
      <c r="B388" s="81" t="s">
        <v>53</v>
      </c>
      <c r="C388" s="162" t="s">
        <v>914</v>
      </c>
    </row>
    <row r="389" spans="1:3" x14ac:dyDescent="0.2">
      <c r="A389" s="161">
        <v>390</v>
      </c>
      <c r="B389" s="81" t="s">
        <v>62</v>
      </c>
      <c r="C389" s="162" t="s">
        <v>921</v>
      </c>
    </row>
    <row r="390" spans="1:3" x14ac:dyDescent="0.2">
      <c r="A390" s="161">
        <v>391</v>
      </c>
      <c r="B390" s="81" t="s">
        <v>136</v>
      </c>
      <c r="C390" s="162" t="s">
        <v>914</v>
      </c>
    </row>
    <row r="391" spans="1:3" x14ac:dyDescent="0.2">
      <c r="A391" s="161">
        <v>392</v>
      </c>
      <c r="B391" s="81" t="s">
        <v>137</v>
      </c>
      <c r="C391" s="162" t="s">
        <v>921</v>
      </c>
    </row>
    <row r="392" spans="1:3" x14ac:dyDescent="0.2">
      <c r="A392" s="161">
        <v>393</v>
      </c>
      <c r="B392" s="81" t="s">
        <v>138</v>
      </c>
      <c r="C392" s="162" t="s">
        <v>921</v>
      </c>
    </row>
    <row r="393" spans="1:3" x14ac:dyDescent="0.2">
      <c r="A393" s="161">
        <v>394</v>
      </c>
      <c r="B393" s="81" t="s">
        <v>94</v>
      </c>
      <c r="C393" s="162" t="s">
        <v>921</v>
      </c>
    </row>
    <row r="394" spans="1:3" x14ac:dyDescent="0.2">
      <c r="A394" s="161">
        <v>395</v>
      </c>
      <c r="B394" s="81" t="s">
        <v>139</v>
      </c>
      <c r="C394" s="162" t="s">
        <v>921</v>
      </c>
    </row>
    <row r="395" spans="1:3" x14ac:dyDescent="0.2">
      <c r="A395" s="161">
        <v>396</v>
      </c>
      <c r="B395" s="81" t="s">
        <v>72</v>
      </c>
      <c r="C395" s="162" t="s">
        <v>921</v>
      </c>
    </row>
    <row r="396" spans="1:3" x14ac:dyDescent="0.2">
      <c r="A396" s="161">
        <v>397</v>
      </c>
      <c r="B396" s="81" t="s">
        <v>140</v>
      </c>
      <c r="C396" s="162" t="s">
        <v>921</v>
      </c>
    </row>
    <row r="397" spans="1:3" x14ac:dyDescent="0.2">
      <c r="A397" s="161">
        <v>398</v>
      </c>
      <c r="B397" s="81" t="s">
        <v>141</v>
      </c>
      <c r="C397" s="162" t="s">
        <v>921</v>
      </c>
    </row>
    <row r="398" spans="1:3" x14ac:dyDescent="0.2">
      <c r="A398" s="161">
        <v>399</v>
      </c>
      <c r="B398" s="81" t="s">
        <v>142</v>
      </c>
      <c r="C398" s="162" t="s">
        <v>914</v>
      </c>
    </row>
    <row r="399" spans="1:3" x14ac:dyDescent="0.2">
      <c r="A399" s="161">
        <v>400</v>
      </c>
      <c r="B399" s="81" t="s">
        <v>93</v>
      </c>
      <c r="C399" s="162" t="s">
        <v>921</v>
      </c>
    </row>
    <row r="400" spans="1:3" x14ac:dyDescent="0.2">
      <c r="A400" s="161">
        <v>401</v>
      </c>
      <c r="B400" s="81" t="s">
        <v>143</v>
      </c>
      <c r="C400" s="162" t="s">
        <v>914</v>
      </c>
    </row>
    <row r="401" spans="1:3" x14ac:dyDescent="0.2">
      <c r="A401" s="161">
        <v>403</v>
      </c>
      <c r="B401" s="81" t="s">
        <v>49</v>
      </c>
      <c r="C401" s="162" t="s">
        <v>921</v>
      </c>
    </row>
    <row r="402" spans="1:3" x14ac:dyDescent="0.2">
      <c r="A402" s="161">
        <v>404</v>
      </c>
      <c r="B402" s="81" t="s">
        <v>144</v>
      </c>
      <c r="C402" s="162" t="s">
        <v>921</v>
      </c>
    </row>
    <row r="403" spans="1:3" x14ac:dyDescent="0.2">
      <c r="A403" s="161">
        <v>405</v>
      </c>
      <c r="B403" s="81" t="s">
        <v>145</v>
      </c>
      <c r="C403" s="162" t="s">
        <v>914</v>
      </c>
    </row>
    <row r="404" spans="1:3" x14ac:dyDescent="0.2">
      <c r="A404" s="161">
        <v>406</v>
      </c>
      <c r="B404" s="81" t="s">
        <v>146</v>
      </c>
      <c r="C404" s="162" t="s">
        <v>914</v>
      </c>
    </row>
    <row r="405" spans="1:3" x14ac:dyDescent="0.2">
      <c r="A405" s="161">
        <v>407</v>
      </c>
      <c r="B405" s="81" t="s">
        <v>147</v>
      </c>
      <c r="C405" s="162" t="s">
        <v>914</v>
      </c>
    </row>
    <row r="406" spans="1:3" x14ac:dyDescent="0.2">
      <c r="A406" s="161">
        <v>408</v>
      </c>
      <c r="B406" s="81" t="s">
        <v>148</v>
      </c>
      <c r="C406" s="162" t="s">
        <v>914</v>
      </c>
    </row>
    <row r="407" spans="1:3" x14ac:dyDescent="0.2">
      <c r="A407" s="161">
        <v>409</v>
      </c>
      <c r="B407" s="81" t="s">
        <v>149</v>
      </c>
      <c r="C407" s="162" t="s">
        <v>914</v>
      </c>
    </row>
    <row r="408" spans="1:3" x14ac:dyDescent="0.2">
      <c r="A408" s="161">
        <v>410</v>
      </c>
      <c r="B408" s="81" t="s">
        <v>150</v>
      </c>
      <c r="C408" s="162" t="s">
        <v>914</v>
      </c>
    </row>
    <row r="409" spans="1:3" x14ac:dyDescent="0.2">
      <c r="A409" s="161">
        <v>411</v>
      </c>
      <c r="B409" s="81" t="s">
        <v>151</v>
      </c>
      <c r="C409" s="162" t="s">
        <v>914</v>
      </c>
    </row>
    <row r="410" spans="1:3" x14ac:dyDescent="0.2">
      <c r="A410" s="161">
        <v>412</v>
      </c>
      <c r="B410" s="81" t="s">
        <v>152</v>
      </c>
      <c r="C410" s="162" t="s">
        <v>914</v>
      </c>
    </row>
    <row r="411" spans="1:3" x14ac:dyDescent="0.2">
      <c r="A411" s="161">
        <v>413</v>
      </c>
      <c r="B411" s="81" t="s">
        <v>153</v>
      </c>
      <c r="C411" s="162" t="s">
        <v>914</v>
      </c>
    </row>
    <row r="412" spans="1:3" x14ac:dyDescent="0.2">
      <c r="A412" s="161">
        <v>414</v>
      </c>
      <c r="B412" s="81" t="s">
        <v>154</v>
      </c>
      <c r="C412" s="162" t="s">
        <v>914</v>
      </c>
    </row>
    <row r="413" spans="1:3" x14ac:dyDescent="0.2">
      <c r="A413" s="161">
        <v>415</v>
      </c>
      <c r="B413" s="81" t="s">
        <v>155</v>
      </c>
      <c r="C413" s="162" t="s">
        <v>914</v>
      </c>
    </row>
    <row r="414" spans="1:3" x14ac:dyDescent="0.2">
      <c r="A414" s="161">
        <v>416</v>
      </c>
      <c r="B414" s="81" t="s">
        <v>156</v>
      </c>
      <c r="C414" s="162" t="s">
        <v>914</v>
      </c>
    </row>
    <row r="415" spans="1:3" x14ac:dyDescent="0.2">
      <c r="A415" s="161">
        <v>417</v>
      </c>
      <c r="B415" s="81" t="s">
        <v>157</v>
      </c>
      <c r="C415" s="162" t="s">
        <v>914</v>
      </c>
    </row>
    <row r="416" spans="1:3" x14ac:dyDescent="0.2">
      <c r="A416" s="161">
        <v>418</v>
      </c>
      <c r="B416" s="81" t="s">
        <v>158</v>
      </c>
      <c r="C416" s="162" t="s">
        <v>914</v>
      </c>
    </row>
    <row r="417" spans="1:3" x14ac:dyDescent="0.2">
      <c r="A417" s="161">
        <v>419</v>
      </c>
      <c r="B417" s="81" t="s">
        <v>159</v>
      </c>
      <c r="C417" s="162" t="s">
        <v>914</v>
      </c>
    </row>
    <row r="418" spans="1:3" x14ac:dyDescent="0.2">
      <c r="A418" s="161">
        <v>420</v>
      </c>
      <c r="B418" s="81" t="s">
        <v>160</v>
      </c>
      <c r="C418" s="162" t="s">
        <v>914</v>
      </c>
    </row>
    <row r="419" spans="1:3" x14ac:dyDescent="0.2">
      <c r="A419" s="161">
        <v>421</v>
      </c>
      <c r="B419" s="81" t="s">
        <v>161</v>
      </c>
      <c r="C419" s="162" t="s">
        <v>914</v>
      </c>
    </row>
    <row r="420" spans="1:3" x14ac:dyDescent="0.2">
      <c r="A420" s="161">
        <v>422</v>
      </c>
      <c r="B420" s="81" t="s">
        <v>162</v>
      </c>
      <c r="C420" s="162" t="s">
        <v>914</v>
      </c>
    </row>
    <row r="421" spans="1:3" x14ac:dyDescent="0.2">
      <c r="A421" s="161">
        <v>423</v>
      </c>
      <c r="B421" s="81" t="s">
        <v>163</v>
      </c>
      <c r="C421" s="162" t="s">
        <v>914</v>
      </c>
    </row>
    <row r="422" spans="1:3" x14ac:dyDescent="0.2">
      <c r="A422" s="161">
        <v>424</v>
      </c>
      <c r="B422" s="81" t="s">
        <v>164</v>
      </c>
      <c r="C422" s="162" t="s">
        <v>914</v>
      </c>
    </row>
    <row r="423" spans="1:3" x14ac:dyDescent="0.2">
      <c r="A423" s="161">
        <v>425</v>
      </c>
      <c r="B423" s="81" t="s">
        <v>165</v>
      </c>
      <c r="C423" s="162" t="s">
        <v>921</v>
      </c>
    </row>
    <row r="424" spans="1:3" x14ac:dyDescent="0.2">
      <c r="A424" s="161">
        <v>426</v>
      </c>
      <c r="B424" s="81" t="s">
        <v>74</v>
      </c>
      <c r="C424" s="162" t="s">
        <v>921</v>
      </c>
    </row>
    <row r="425" spans="1:3" x14ac:dyDescent="0.2">
      <c r="A425" s="161">
        <v>427</v>
      </c>
      <c r="B425" s="81" t="s">
        <v>166</v>
      </c>
      <c r="C425" s="162" t="s">
        <v>921</v>
      </c>
    </row>
    <row r="426" spans="1:3" x14ac:dyDescent="0.2">
      <c r="A426" s="161">
        <v>428</v>
      </c>
      <c r="B426" s="81" t="s">
        <v>167</v>
      </c>
      <c r="C426" s="162" t="s">
        <v>168</v>
      </c>
    </row>
    <row r="427" spans="1:3" x14ac:dyDescent="0.2">
      <c r="A427" s="161">
        <v>429</v>
      </c>
      <c r="B427" s="81" t="s">
        <v>169</v>
      </c>
      <c r="C427" s="162" t="s">
        <v>168</v>
      </c>
    </row>
    <row r="428" spans="1:3" x14ac:dyDescent="0.2">
      <c r="A428" s="161">
        <v>430</v>
      </c>
      <c r="B428" s="81" t="s">
        <v>170</v>
      </c>
      <c r="C428" s="162" t="s">
        <v>168</v>
      </c>
    </row>
    <row r="429" spans="1:3" x14ac:dyDescent="0.2">
      <c r="A429" s="161">
        <v>431</v>
      </c>
      <c r="B429" s="81" t="s">
        <v>171</v>
      </c>
      <c r="C429" s="162" t="s">
        <v>168</v>
      </c>
    </row>
    <row r="430" spans="1:3" x14ac:dyDescent="0.2">
      <c r="A430" s="161">
        <v>432</v>
      </c>
      <c r="B430" s="81" t="s">
        <v>74</v>
      </c>
      <c r="C430" s="162" t="s">
        <v>921</v>
      </c>
    </row>
    <row r="431" spans="1:3" x14ac:dyDescent="0.2">
      <c r="A431" s="161">
        <v>434</v>
      </c>
      <c r="B431" s="81" t="s">
        <v>172</v>
      </c>
      <c r="C431" s="162" t="s">
        <v>914</v>
      </c>
    </row>
    <row r="432" spans="1:3" x14ac:dyDescent="0.2">
      <c r="A432" s="161">
        <v>435</v>
      </c>
      <c r="B432" s="81" t="s">
        <v>173</v>
      </c>
      <c r="C432" s="162" t="s">
        <v>921</v>
      </c>
    </row>
    <row r="433" spans="1:3" x14ac:dyDescent="0.2">
      <c r="A433" s="161">
        <v>436</v>
      </c>
      <c r="B433" s="81" t="s">
        <v>174</v>
      </c>
      <c r="C433" s="162" t="s">
        <v>921</v>
      </c>
    </row>
    <row r="434" spans="1:3" x14ac:dyDescent="0.2">
      <c r="A434" s="161">
        <v>437</v>
      </c>
      <c r="B434" s="81" t="s">
        <v>175</v>
      </c>
      <c r="C434" s="162" t="s">
        <v>921</v>
      </c>
    </row>
    <row r="435" spans="1:3" x14ac:dyDescent="0.2">
      <c r="A435" s="161">
        <v>439</v>
      </c>
      <c r="B435" s="81" t="s">
        <v>176</v>
      </c>
      <c r="C435" s="162" t="s">
        <v>921</v>
      </c>
    </row>
    <row r="436" spans="1:3" x14ac:dyDescent="0.2">
      <c r="A436" s="161">
        <v>440</v>
      </c>
      <c r="B436" s="81" t="s">
        <v>177</v>
      </c>
      <c r="C436" s="162" t="s">
        <v>921</v>
      </c>
    </row>
    <row r="437" spans="1:3" x14ac:dyDescent="0.2">
      <c r="A437" s="161">
        <v>441</v>
      </c>
      <c r="B437" s="81" t="s">
        <v>78</v>
      </c>
      <c r="C437" s="162" t="s">
        <v>921</v>
      </c>
    </row>
    <row r="438" spans="1:3" x14ac:dyDescent="0.2">
      <c r="A438" s="161">
        <v>442</v>
      </c>
      <c r="B438" s="81" t="s">
        <v>74</v>
      </c>
      <c r="C438" s="162" t="s">
        <v>921</v>
      </c>
    </row>
    <row r="439" spans="1:3" x14ac:dyDescent="0.2">
      <c r="A439" s="161">
        <v>443</v>
      </c>
      <c r="B439" s="81" t="s">
        <v>115</v>
      </c>
      <c r="C439" s="162" t="s">
        <v>921</v>
      </c>
    </row>
    <row r="440" spans="1:3" x14ac:dyDescent="0.2">
      <c r="A440" s="161">
        <v>444</v>
      </c>
      <c r="B440" s="81" t="s">
        <v>118</v>
      </c>
      <c r="C440" s="162" t="s">
        <v>921</v>
      </c>
    </row>
    <row r="441" spans="1:3" x14ac:dyDescent="0.2">
      <c r="A441" s="161">
        <v>444</v>
      </c>
      <c r="B441" s="81" t="s">
        <v>118</v>
      </c>
      <c r="C441" s="162" t="s">
        <v>921</v>
      </c>
    </row>
    <row r="442" spans="1:3" x14ac:dyDescent="0.2">
      <c r="A442" s="161">
        <v>445</v>
      </c>
      <c r="B442" s="81" t="s">
        <v>178</v>
      </c>
      <c r="C442" s="162" t="s">
        <v>921</v>
      </c>
    </row>
    <row r="443" spans="1:3" x14ac:dyDescent="0.2">
      <c r="A443" s="161">
        <v>446</v>
      </c>
      <c r="B443" s="81" t="s">
        <v>178</v>
      </c>
      <c r="C443" s="162" t="s">
        <v>921</v>
      </c>
    </row>
    <row r="444" spans="1:3" x14ac:dyDescent="0.2">
      <c r="A444" s="161">
        <v>447</v>
      </c>
      <c r="B444" s="81" t="s">
        <v>89</v>
      </c>
      <c r="C444" s="162" t="s">
        <v>921</v>
      </c>
    </row>
    <row r="445" spans="1:3" x14ac:dyDescent="0.2">
      <c r="A445" s="161">
        <v>448</v>
      </c>
      <c r="B445" s="81" t="s">
        <v>89</v>
      </c>
      <c r="C445" s="162" t="s">
        <v>921</v>
      </c>
    </row>
    <row r="446" spans="1:3" x14ac:dyDescent="0.2">
      <c r="A446" s="161">
        <v>449</v>
      </c>
      <c r="B446" s="81" t="s">
        <v>89</v>
      </c>
      <c r="C446" s="162" t="s">
        <v>921</v>
      </c>
    </row>
    <row r="447" spans="1:3" x14ac:dyDescent="0.2">
      <c r="A447" s="161">
        <v>450</v>
      </c>
      <c r="B447" s="81" t="s">
        <v>89</v>
      </c>
      <c r="C447" s="162" t="s">
        <v>921</v>
      </c>
    </row>
    <row r="448" spans="1:3" x14ac:dyDescent="0.2">
      <c r="A448" s="161">
        <v>451</v>
      </c>
      <c r="B448" s="81" t="s">
        <v>89</v>
      </c>
      <c r="C448" s="162" t="s">
        <v>921</v>
      </c>
    </row>
    <row r="449" spans="1:3" x14ac:dyDescent="0.2">
      <c r="A449" s="161">
        <v>452</v>
      </c>
      <c r="B449" s="81" t="s">
        <v>89</v>
      </c>
      <c r="C449" s="162" t="s">
        <v>921</v>
      </c>
    </row>
    <row r="450" spans="1:3" x14ac:dyDescent="0.2">
      <c r="A450" s="161">
        <v>453</v>
      </c>
      <c r="B450" s="81" t="s">
        <v>89</v>
      </c>
      <c r="C450" s="162" t="s">
        <v>921</v>
      </c>
    </row>
    <row r="451" spans="1:3" x14ac:dyDescent="0.2">
      <c r="A451" s="161">
        <v>454</v>
      </c>
      <c r="B451" s="81" t="s">
        <v>89</v>
      </c>
      <c r="C451" s="162" t="s">
        <v>921</v>
      </c>
    </row>
    <row r="452" spans="1:3" x14ac:dyDescent="0.2">
      <c r="A452" s="161">
        <v>455</v>
      </c>
      <c r="B452" s="81" t="s">
        <v>89</v>
      </c>
      <c r="C452" s="162" t="s">
        <v>921</v>
      </c>
    </row>
    <row r="453" spans="1:3" x14ac:dyDescent="0.2">
      <c r="A453" s="161">
        <v>456</v>
      </c>
      <c r="B453" s="81" t="s">
        <v>89</v>
      </c>
      <c r="C453" s="162" t="s">
        <v>921</v>
      </c>
    </row>
    <row r="454" spans="1:3" x14ac:dyDescent="0.2">
      <c r="A454" s="161">
        <v>459</v>
      </c>
      <c r="B454" s="81" t="s">
        <v>89</v>
      </c>
      <c r="C454" s="162" t="s">
        <v>921</v>
      </c>
    </row>
    <row r="455" spans="1:3" x14ac:dyDescent="0.2">
      <c r="A455" s="161">
        <v>460</v>
      </c>
      <c r="B455" s="81" t="s">
        <v>179</v>
      </c>
      <c r="C455" s="162" t="s">
        <v>914</v>
      </c>
    </row>
    <row r="456" spans="1:3" x14ac:dyDescent="0.2">
      <c r="A456" s="161">
        <v>461</v>
      </c>
      <c r="B456" s="81" t="s">
        <v>179</v>
      </c>
      <c r="C456" s="162" t="s">
        <v>914</v>
      </c>
    </row>
    <row r="457" spans="1:3" x14ac:dyDescent="0.2">
      <c r="A457" s="161">
        <v>462</v>
      </c>
      <c r="B457" s="81" t="s">
        <v>180</v>
      </c>
      <c r="C457" s="162" t="s">
        <v>914</v>
      </c>
    </row>
    <row r="458" spans="1:3" x14ac:dyDescent="0.2">
      <c r="A458" s="161">
        <v>463</v>
      </c>
      <c r="B458" s="81" t="s">
        <v>181</v>
      </c>
      <c r="C458" s="162" t="s">
        <v>914</v>
      </c>
    </row>
    <row r="459" spans="1:3" x14ac:dyDescent="0.2">
      <c r="A459" s="161">
        <v>464</v>
      </c>
      <c r="B459" s="81" t="s">
        <v>182</v>
      </c>
      <c r="C459" s="162" t="s">
        <v>921</v>
      </c>
    </row>
    <row r="460" spans="1:3" x14ac:dyDescent="0.2">
      <c r="A460" s="161">
        <v>465</v>
      </c>
      <c r="B460" s="81" t="s">
        <v>183</v>
      </c>
      <c r="C460" s="162" t="s">
        <v>921</v>
      </c>
    </row>
    <row r="461" spans="1:3" x14ac:dyDescent="0.2">
      <c r="A461" s="161">
        <v>466</v>
      </c>
      <c r="B461" s="81" t="s">
        <v>184</v>
      </c>
      <c r="C461" s="162" t="s">
        <v>921</v>
      </c>
    </row>
    <row r="462" spans="1:3" x14ac:dyDescent="0.2">
      <c r="A462" s="161">
        <v>467</v>
      </c>
      <c r="B462" s="81" t="s">
        <v>184</v>
      </c>
      <c r="C462" s="162" t="s">
        <v>921</v>
      </c>
    </row>
    <row r="463" spans="1:3" x14ac:dyDescent="0.2">
      <c r="A463" s="161">
        <v>468</v>
      </c>
      <c r="B463" s="81" t="s">
        <v>184</v>
      </c>
      <c r="C463" s="162" t="s">
        <v>921</v>
      </c>
    </row>
    <row r="464" spans="1:3" x14ac:dyDescent="0.2">
      <c r="A464" s="161">
        <v>469</v>
      </c>
      <c r="B464" s="81" t="s">
        <v>184</v>
      </c>
      <c r="C464" s="162" t="s">
        <v>921</v>
      </c>
    </row>
    <row r="465" spans="1:3" x14ac:dyDescent="0.2">
      <c r="A465" s="161">
        <v>470</v>
      </c>
      <c r="B465" s="81" t="s">
        <v>184</v>
      </c>
      <c r="C465" s="162" t="s">
        <v>921</v>
      </c>
    </row>
    <row r="466" spans="1:3" x14ac:dyDescent="0.2">
      <c r="A466" s="161">
        <v>473</v>
      </c>
      <c r="B466" s="81" t="s">
        <v>185</v>
      </c>
      <c r="C466" s="162" t="s">
        <v>921</v>
      </c>
    </row>
    <row r="467" spans="1:3" x14ac:dyDescent="0.2">
      <c r="A467" s="161">
        <v>474</v>
      </c>
      <c r="B467" s="81" t="s">
        <v>186</v>
      </c>
      <c r="C467" s="162" t="s">
        <v>914</v>
      </c>
    </row>
    <row r="468" spans="1:3" x14ac:dyDescent="0.2">
      <c r="A468" s="161">
        <v>475</v>
      </c>
      <c r="B468" s="81" t="s">
        <v>187</v>
      </c>
      <c r="C468" s="162" t="s">
        <v>921</v>
      </c>
    </row>
    <row r="469" spans="1:3" x14ac:dyDescent="0.2">
      <c r="A469" s="161">
        <v>476</v>
      </c>
      <c r="B469" s="81" t="s">
        <v>188</v>
      </c>
      <c r="C469" s="162" t="s">
        <v>914</v>
      </c>
    </row>
    <row r="470" spans="1:3" x14ac:dyDescent="0.2">
      <c r="A470" s="161">
        <v>477</v>
      </c>
      <c r="B470" s="81" t="s">
        <v>188</v>
      </c>
      <c r="C470" s="162" t="s">
        <v>914</v>
      </c>
    </row>
    <row r="471" spans="1:3" x14ac:dyDescent="0.2">
      <c r="A471" s="161">
        <v>478</v>
      </c>
      <c r="B471" s="81" t="s">
        <v>118</v>
      </c>
      <c r="C471" s="162" t="s">
        <v>921</v>
      </c>
    </row>
    <row r="472" spans="1:3" x14ac:dyDescent="0.2">
      <c r="A472" s="161">
        <v>479</v>
      </c>
      <c r="B472" s="81" t="s">
        <v>176</v>
      </c>
      <c r="C472" s="162" t="s">
        <v>921</v>
      </c>
    </row>
    <row r="473" spans="1:3" x14ac:dyDescent="0.2">
      <c r="A473" s="161">
        <v>480</v>
      </c>
      <c r="B473" s="81" t="s">
        <v>176</v>
      </c>
      <c r="C473" s="162" t="s">
        <v>921</v>
      </c>
    </row>
    <row r="474" spans="1:3" x14ac:dyDescent="0.2">
      <c r="A474" s="161">
        <v>481</v>
      </c>
      <c r="B474" s="81" t="s">
        <v>176</v>
      </c>
      <c r="C474" s="162" t="s">
        <v>921</v>
      </c>
    </row>
    <row r="475" spans="1:3" x14ac:dyDescent="0.2">
      <c r="A475" s="161">
        <v>482</v>
      </c>
      <c r="B475" s="81" t="s">
        <v>189</v>
      </c>
      <c r="C475" s="162" t="s">
        <v>190</v>
      </c>
    </row>
    <row r="476" spans="1:3" x14ac:dyDescent="0.2">
      <c r="A476" s="161">
        <v>483</v>
      </c>
      <c r="B476" s="81" t="s">
        <v>191</v>
      </c>
      <c r="C476" s="162" t="s">
        <v>190</v>
      </c>
    </row>
    <row r="477" spans="1:3" x14ac:dyDescent="0.2">
      <c r="A477" s="161">
        <v>484</v>
      </c>
      <c r="B477" s="81" t="s">
        <v>192</v>
      </c>
      <c r="C477" s="162" t="s">
        <v>190</v>
      </c>
    </row>
    <row r="478" spans="1:3" x14ac:dyDescent="0.2">
      <c r="A478" s="161">
        <v>485</v>
      </c>
      <c r="B478" s="81" t="s">
        <v>193</v>
      </c>
      <c r="C478" s="162" t="s">
        <v>190</v>
      </c>
    </row>
    <row r="479" spans="1:3" x14ac:dyDescent="0.2">
      <c r="A479" s="161">
        <v>486</v>
      </c>
      <c r="B479" s="81" t="s">
        <v>194</v>
      </c>
      <c r="C479" s="162" t="s">
        <v>190</v>
      </c>
    </row>
    <row r="480" spans="1:3" x14ac:dyDescent="0.2">
      <c r="A480" s="161">
        <v>487</v>
      </c>
      <c r="B480" s="81" t="s">
        <v>195</v>
      </c>
      <c r="C480" s="162" t="s">
        <v>190</v>
      </c>
    </row>
    <row r="481" spans="1:3" x14ac:dyDescent="0.2">
      <c r="A481" s="161">
        <v>488</v>
      </c>
      <c r="B481" s="81" t="s">
        <v>196</v>
      </c>
      <c r="C481" s="162" t="s">
        <v>190</v>
      </c>
    </row>
    <row r="482" spans="1:3" x14ac:dyDescent="0.2">
      <c r="A482" s="161">
        <v>489</v>
      </c>
      <c r="B482" s="81" t="s">
        <v>197</v>
      </c>
      <c r="C482" s="162" t="s">
        <v>190</v>
      </c>
    </row>
    <row r="483" spans="1:3" x14ac:dyDescent="0.2">
      <c r="A483" s="161">
        <v>490</v>
      </c>
      <c r="B483" s="81" t="s">
        <v>198</v>
      </c>
      <c r="C483" s="162" t="s">
        <v>190</v>
      </c>
    </row>
    <row r="484" spans="1:3" x14ac:dyDescent="0.2">
      <c r="A484" s="161">
        <v>491</v>
      </c>
      <c r="B484" s="81" t="s">
        <v>199</v>
      </c>
      <c r="C484" s="162" t="s">
        <v>190</v>
      </c>
    </row>
    <row r="485" spans="1:3" x14ac:dyDescent="0.2">
      <c r="A485" s="161">
        <v>492</v>
      </c>
      <c r="B485" s="81" t="s">
        <v>200</v>
      </c>
      <c r="C485" s="162" t="s">
        <v>190</v>
      </c>
    </row>
    <row r="486" spans="1:3" x14ac:dyDescent="0.2">
      <c r="A486" s="161">
        <v>493</v>
      </c>
      <c r="B486" s="81" t="s">
        <v>201</v>
      </c>
      <c r="C486" s="162" t="s">
        <v>190</v>
      </c>
    </row>
    <row r="487" spans="1:3" x14ac:dyDescent="0.2">
      <c r="A487" s="161">
        <v>494</v>
      </c>
      <c r="B487" s="81" t="s">
        <v>202</v>
      </c>
      <c r="C487" s="162" t="s">
        <v>190</v>
      </c>
    </row>
    <row r="488" spans="1:3" x14ac:dyDescent="0.2">
      <c r="A488" s="161">
        <v>495</v>
      </c>
      <c r="B488" s="81" t="s">
        <v>203</v>
      </c>
      <c r="C488" s="162" t="s">
        <v>190</v>
      </c>
    </row>
    <row r="489" spans="1:3" x14ac:dyDescent="0.2">
      <c r="A489" s="161">
        <v>496</v>
      </c>
      <c r="B489" s="81" t="s">
        <v>204</v>
      </c>
      <c r="C489" s="162" t="s">
        <v>190</v>
      </c>
    </row>
    <row r="490" spans="1:3" x14ac:dyDescent="0.2">
      <c r="A490" s="161">
        <v>497</v>
      </c>
      <c r="B490" s="81" t="s">
        <v>205</v>
      </c>
      <c r="C490" s="162" t="s">
        <v>190</v>
      </c>
    </row>
    <row r="491" spans="1:3" x14ac:dyDescent="0.2">
      <c r="A491" s="161">
        <v>498</v>
      </c>
      <c r="B491" s="81" t="s">
        <v>206</v>
      </c>
      <c r="C491" s="162" t="s">
        <v>190</v>
      </c>
    </row>
    <row r="492" spans="1:3" x14ac:dyDescent="0.2">
      <c r="A492" s="161">
        <v>701</v>
      </c>
      <c r="B492" s="81" t="s">
        <v>207</v>
      </c>
      <c r="C492" s="162" t="s">
        <v>914</v>
      </c>
    </row>
    <row r="493" spans="1:3" x14ac:dyDescent="0.2">
      <c r="A493" s="161">
        <v>702</v>
      </c>
      <c r="B493" s="81" t="s">
        <v>207</v>
      </c>
      <c r="C493" s="162" t="s">
        <v>914</v>
      </c>
    </row>
    <row r="494" spans="1:3" x14ac:dyDescent="0.2">
      <c r="A494" s="161">
        <v>703</v>
      </c>
      <c r="B494" s="81" t="s">
        <v>141</v>
      </c>
      <c r="C494" s="162" t="s">
        <v>914</v>
      </c>
    </row>
    <row r="495" spans="1:3" x14ac:dyDescent="0.2">
      <c r="A495" s="161">
        <v>704</v>
      </c>
      <c r="B495" s="81" t="s">
        <v>141</v>
      </c>
      <c r="C495" s="162" t="s">
        <v>914</v>
      </c>
    </row>
    <row r="496" spans="1:3" x14ac:dyDescent="0.2">
      <c r="A496" s="161">
        <v>705</v>
      </c>
      <c r="B496" s="81" t="s">
        <v>141</v>
      </c>
      <c r="C496" s="162" t="s">
        <v>914</v>
      </c>
    </row>
    <row r="497" spans="1:3" x14ac:dyDescent="0.2">
      <c r="A497" s="161">
        <v>706</v>
      </c>
      <c r="B497" s="81" t="s">
        <v>141</v>
      </c>
      <c r="C497" s="162" t="s">
        <v>914</v>
      </c>
    </row>
    <row r="498" spans="1:3" x14ac:dyDescent="0.2">
      <c r="A498" s="161">
        <v>707</v>
      </c>
      <c r="B498" s="81" t="s">
        <v>141</v>
      </c>
      <c r="C498" s="162" t="s">
        <v>914</v>
      </c>
    </row>
    <row r="499" spans="1:3" x14ac:dyDescent="0.2">
      <c r="A499" s="161">
        <v>708</v>
      </c>
      <c r="B499" s="81" t="s">
        <v>141</v>
      </c>
      <c r="C499" s="162" t="s">
        <v>914</v>
      </c>
    </row>
    <row r="500" spans="1:3" x14ac:dyDescent="0.2">
      <c r="A500" s="161">
        <v>709</v>
      </c>
      <c r="B500" s="81" t="s">
        <v>141</v>
      </c>
      <c r="C500" s="162" t="s">
        <v>914</v>
      </c>
    </row>
    <row r="501" spans="1:3" x14ac:dyDescent="0.2">
      <c r="A501" s="161">
        <v>710</v>
      </c>
      <c r="B501" s="81" t="s">
        <v>141</v>
      </c>
      <c r="C501" s="162" t="s">
        <v>914</v>
      </c>
    </row>
    <row r="502" spans="1:3" x14ac:dyDescent="0.2">
      <c r="A502" s="161">
        <v>711</v>
      </c>
      <c r="B502" s="81" t="s">
        <v>141</v>
      </c>
      <c r="C502" s="162" t="s">
        <v>914</v>
      </c>
    </row>
    <row r="503" spans="1:3" x14ac:dyDescent="0.2">
      <c r="A503" s="161">
        <v>712</v>
      </c>
      <c r="B503" s="81" t="s">
        <v>208</v>
      </c>
      <c r="C503" s="162" t="s">
        <v>914</v>
      </c>
    </row>
    <row r="504" spans="1:3" x14ac:dyDescent="0.2">
      <c r="A504" s="161">
        <v>713</v>
      </c>
      <c r="B504" s="81" t="s">
        <v>208</v>
      </c>
      <c r="C504" s="162" t="s">
        <v>914</v>
      </c>
    </row>
    <row r="505" spans="1:3" x14ac:dyDescent="0.2">
      <c r="A505" s="161">
        <v>714</v>
      </c>
      <c r="B505" s="81" t="s">
        <v>208</v>
      </c>
      <c r="C505" s="162" t="s">
        <v>914</v>
      </c>
    </row>
    <row r="506" spans="1:3" x14ac:dyDescent="0.2">
      <c r="A506" s="161">
        <v>715</v>
      </c>
      <c r="B506" s="81" t="s">
        <v>208</v>
      </c>
      <c r="C506" s="162" t="s">
        <v>914</v>
      </c>
    </row>
    <row r="507" spans="1:3" x14ac:dyDescent="0.2">
      <c r="A507" s="161">
        <v>716</v>
      </c>
      <c r="B507" s="81" t="s">
        <v>209</v>
      </c>
      <c r="C507" s="162" t="s">
        <v>914</v>
      </c>
    </row>
    <row r="508" spans="1:3" x14ac:dyDescent="0.2">
      <c r="A508" s="161">
        <v>717</v>
      </c>
      <c r="B508" s="81" t="s">
        <v>209</v>
      </c>
      <c r="C508" s="162" t="s">
        <v>914</v>
      </c>
    </row>
    <row r="509" spans="1:3" x14ac:dyDescent="0.2">
      <c r="A509" s="161">
        <v>718</v>
      </c>
      <c r="B509" s="81" t="s">
        <v>210</v>
      </c>
      <c r="C509" s="162" t="s">
        <v>914</v>
      </c>
    </row>
    <row r="510" spans="1:3" x14ac:dyDescent="0.2">
      <c r="A510" s="161">
        <v>719</v>
      </c>
      <c r="B510" s="81" t="s">
        <v>210</v>
      </c>
      <c r="C510" s="162" t="s">
        <v>914</v>
      </c>
    </row>
    <row r="511" spans="1:3" x14ac:dyDescent="0.2">
      <c r="A511" s="161">
        <v>720</v>
      </c>
      <c r="B511" s="81" t="s">
        <v>75</v>
      </c>
      <c r="C511" s="162" t="s">
        <v>921</v>
      </c>
    </row>
    <row r="512" spans="1:3" x14ac:dyDescent="0.2">
      <c r="A512" s="161">
        <v>721</v>
      </c>
      <c r="B512" s="81" t="s">
        <v>211</v>
      </c>
      <c r="C512" s="162" t="s">
        <v>921</v>
      </c>
    </row>
    <row r="513" spans="1:3" x14ac:dyDescent="0.2">
      <c r="A513" s="161">
        <v>722</v>
      </c>
      <c r="B513" s="81" t="s">
        <v>211</v>
      </c>
      <c r="C513" s="162" t="s">
        <v>921</v>
      </c>
    </row>
    <row r="514" spans="1:3" x14ac:dyDescent="0.2">
      <c r="A514" s="161">
        <v>723</v>
      </c>
      <c r="B514" s="81" t="s">
        <v>211</v>
      </c>
      <c r="C514" s="162" t="s">
        <v>921</v>
      </c>
    </row>
    <row r="515" spans="1:3" x14ac:dyDescent="0.2">
      <c r="A515" s="161">
        <v>724</v>
      </c>
      <c r="B515" s="81" t="s">
        <v>211</v>
      </c>
      <c r="C515" s="162" t="s">
        <v>921</v>
      </c>
    </row>
    <row r="516" spans="1:3" x14ac:dyDescent="0.2">
      <c r="A516" s="161">
        <v>725</v>
      </c>
      <c r="B516" s="81" t="s">
        <v>211</v>
      </c>
      <c r="C516" s="162" t="s">
        <v>921</v>
      </c>
    </row>
    <row r="517" spans="1:3" x14ac:dyDescent="0.2">
      <c r="A517" s="161">
        <v>726</v>
      </c>
      <c r="B517" s="81" t="s">
        <v>211</v>
      </c>
      <c r="C517" s="162" t="s">
        <v>921</v>
      </c>
    </row>
    <row r="518" spans="1:3" x14ac:dyDescent="0.2">
      <c r="A518" s="161">
        <v>727</v>
      </c>
      <c r="B518" s="81" t="s">
        <v>211</v>
      </c>
      <c r="C518" s="162" t="s">
        <v>921</v>
      </c>
    </row>
    <row r="519" spans="1:3" x14ac:dyDescent="0.2">
      <c r="A519" s="161">
        <v>728</v>
      </c>
      <c r="B519" s="81" t="s">
        <v>212</v>
      </c>
      <c r="C519" s="162" t="s">
        <v>921</v>
      </c>
    </row>
    <row r="520" spans="1:3" x14ac:dyDescent="0.2">
      <c r="A520" s="161">
        <v>729</v>
      </c>
      <c r="B520" s="81" t="s">
        <v>211</v>
      </c>
      <c r="C520" s="162" t="s">
        <v>921</v>
      </c>
    </row>
    <row r="521" spans="1:3" x14ac:dyDescent="0.2">
      <c r="A521" s="161">
        <v>730</v>
      </c>
      <c r="B521" s="81" t="s">
        <v>212</v>
      </c>
      <c r="C521" s="162" t="s">
        <v>921</v>
      </c>
    </row>
    <row r="522" spans="1:3" x14ac:dyDescent="0.2">
      <c r="A522" s="161">
        <v>731</v>
      </c>
      <c r="B522" s="81" t="s">
        <v>211</v>
      </c>
      <c r="C522" s="162" t="s">
        <v>921</v>
      </c>
    </row>
    <row r="523" spans="1:3" x14ac:dyDescent="0.2">
      <c r="A523" s="161">
        <v>732</v>
      </c>
      <c r="B523" s="81" t="s">
        <v>212</v>
      </c>
      <c r="C523" s="162" t="s">
        <v>921</v>
      </c>
    </row>
    <row r="524" spans="1:3" x14ac:dyDescent="0.2">
      <c r="A524" s="161">
        <v>733</v>
      </c>
      <c r="B524" s="81" t="s">
        <v>211</v>
      </c>
      <c r="C524" s="162" t="s">
        <v>921</v>
      </c>
    </row>
    <row r="525" spans="1:3" x14ac:dyDescent="0.2">
      <c r="A525" s="161">
        <v>734</v>
      </c>
      <c r="B525" s="81" t="s">
        <v>212</v>
      </c>
      <c r="C525" s="162" t="s">
        <v>921</v>
      </c>
    </row>
    <row r="526" spans="1:3" x14ac:dyDescent="0.2">
      <c r="A526" s="161">
        <v>735</v>
      </c>
      <c r="B526" s="81" t="s">
        <v>211</v>
      </c>
      <c r="C526" s="162" t="s">
        <v>921</v>
      </c>
    </row>
    <row r="527" spans="1:3" x14ac:dyDescent="0.2">
      <c r="A527" s="161">
        <v>736</v>
      </c>
      <c r="B527" s="81" t="s">
        <v>212</v>
      </c>
      <c r="C527" s="162" t="s">
        <v>921</v>
      </c>
    </row>
    <row r="528" spans="1:3" x14ac:dyDescent="0.2">
      <c r="A528" s="161">
        <v>737</v>
      </c>
      <c r="B528" s="81" t="s">
        <v>211</v>
      </c>
      <c r="C528" s="162" t="s">
        <v>921</v>
      </c>
    </row>
    <row r="529" spans="1:3" x14ac:dyDescent="0.2">
      <c r="A529" s="161">
        <v>738</v>
      </c>
      <c r="B529" s="81" t="s">
        <v>212</v>
      </c>
      <c r="C529" s="162" t="s">
        <v>921</v>
      </c>
    </row>
    <row r="530" spans="1:3" x14ac:dyDescent="0.2">
      <c r="A530" s="161">
        <v>739</v>
      </c>
      <c r="B530" s="81" t="s">
        <v>211</v>
      </c>
      <c r="C530" s="162" t="s">
        <v>921</v>
      </c>
    </row>
    <row r="531" spans="1:3" x14ac:dyDescent="0.2">
      <c r="A531" s="161">
        <v>740</v>
      </c>
      <c r="B531" s="81" t="s">
        <v>212</v>
      </c>
      <c r="C531" s="162" t="s">
        <v>921</v>
      </c>
    </row>
    <row r="532" spans="1:3" x14ac:dyDescent="0.2">
      <c r="A532" s="161">
        <v>741</v>
      </c>
      <c r="B532" s="81" t="s">
        <v>211</v>
      </c>
      <c r="C532" s="162" t="s">
        <v>921</v>
      </c>
    </row>
    <row r="533" spans="1:3" x14ac:dyDescent="0.2">
      <c r="A533" s="161">
        <v>742</v>
      </c>
      <c r="B533" s="81" t="s">
        <v>212</v>
      </c>
      <c r="C533" s="162" t="s">
        <v>921</v>
      </c>
    </row>
    <row r="534" spans="1:3" x14ac:dyDescent="0.2">
      <c r="A534" s="161">
        <v>743</v>
      </c>
      <c r="B534" s="81" t="s">
        <v>211</v>
      </c>
      <c r="C534" s="162" t="s">
        <v>921</v>
      </c>
    </row>
    <row r="535" spans="1:3" x14ac:dyDescent="0.2">
      <c r="A535" s="161">
        <v>744</v>
      </c>
      <c r="B535" s="81" t="s">
        <v>212</v>
      </c>
      <c r="C535" s="162" t="s">
        <v>921</v>
      </c>
    </row>
    <row r="536" spans="1:3" x14ac:dyDescent="0.2">
      <c r="A536" s="161">
        <v>745</v>
      </c>
      <c r="B536" s="81" t="s">
        <v>211</v>
      </c>
      <c r="C536" s="162" t="s">
        <v>921</v>
      </c>
    </row>
    <row r="537" spans="1:3" x14ac:dyDescent="0.2">
      <c r="A537" s="161">
        <v>746</v>
      </c>
      <c r="B537" s="81" t="s">
        <v>212</v>
      </c>
      <c r="C537" s="162" t="s">
        <v>921</v>
      </c>
    </row>
    <row r="538" spans="1:3" x14ac:dyDescent="0.2">
      <c r="A538" s="161">
        <v>747</v>
      </c>
      <c r="B538" s="81" t="s">
        <v>211</v>
      </c>
      <c r="C538" s="162" t="s">
        <v>921</v>
      </c>
    </row>
    <row r="539" spans="1:3" x14ac:dyDescent="0.2">
      <c r="A539" s="161">
        <v>748</v>
      </c>
      <c r="B539" s="81" t="s">
        <v>211</v>
      </c>
      <c r="C539" s="162" t="s">
        <v>921</v>
      </c>
    </row>
    <row r="540" spans="1:3" x14ac:dyDescent="0.2">
      <c r="A540" s="161">
        <v>749</v>
      </c>
      <c r="B540" s="81" t="s">
        <v>212</v>
      </c>
      <c r="C540" s="162" t="s">
        <v>921</v>
      </c>
    </row>
    <row r="541" spans="1:3" x14ac:dyDescent="0.2">
      <c r="A541" s="161">
        <v>752</v>
      </c>
      <c r="B541" s="81" t="s">
        <v>211</v>
      </c>
      <c r="C541" s="162" t="s">
        <v>921</v>
      </c>
    </row>
    <row r="542" spans="1:3" x14ac:dyDescent="0.2">
      <c r="A542" s="161">
        <v>753</v>
      </c>
      <c r="B542" s="81" t="s">
        <v>213</v>
      </c>
      <c r="C542" s="162" t="s">
        <v>921</v>
      </c>
    </row>
    <row r="543" spans="1:3" x14ac:dyDescent="0.2">
      <c r="A543" s="161">
        <v>754</v>
      </c>
      <c r="B543" s="81" t="s">
        <v>211</v>
      </c>
      <c r="C543" s="162" t="s">
        <v>921</v>
      </c>
    </row>
    <row r="544" spans="1:3" x14ac:dyDescent="0.2">
      <c r="A544" s="161">
        <v>755</v>
      </c>
      <c r="B544" s="81" t="s">
        <v>213</v>
      </c>
      <c r="C544" s="162" t="s">
        <v>921</v>
      </c>
    </row>
    <row r="545" spans="1:3" x14ac:dyDescent="0.2">
      <c r="A545" s="161">
        <v>756</v>
      </c>
      <c r="B545" s="81" t="s">
        <v>211</v>
      </c>
      <c r="C545" s="162" t="s">
        <v>921</v>
      </c>
    </row>
    <row r="546" spans="1:3" x14ac:dyDescent="0.2">
      <c r="A546" s="161">
        <v>757</v>
      </c>
      <c r="B546" s="81" t="s">
        <v>213</v>
      </c>
      <c r="C546" s="162" t="s">
        <v>921</v>
      </c>
    </row>
    <row r="547" spans="1:3" x14ac:dyDescent="0.2">
      <c r="A547" s="161">
        <v>758</v>
      </c>
      <c r="B547" s="81" t="s">
        <v>211</v>
      </c>
      <c r="C547" s="162" t="s">
        <v>921</v>
      </c>
    </row>
    <row r="548" spans="1:3" x14ac:dyDescent="0.2">
      <c r="A548" s="161">
        <v>759</v>
      </c>
      <c r="B548" s="81" t="s">
        <v>213</v>
      </c>
      <c r="C548" s="162" t="s">
        <v>921</v>
      </c>
    </row>
    <row r="549" spans="1:3" x14ac:dyDescent="0.2">
      <c r="A549" s="161">
        <v>760</v>
      </c>
      <c r="B549" s="81" t="s">
        <v>211</v>
      </c>
      <c r="C549" s="162" t="s">
        <v>921</v>
      </c>
    </row>
    <row r="550" spans="1:3" x14ac:dyDescent="0.2">
      <c r="A550" s="161">
        <v>761</v>
      </c>
      <c r="B550" s="81" t="s">
        <v>213</v>
      </c>
      <c r="C550" s="162" t="s">
        <v>921</v>
      </c>
    </row>
    <row r="551" spans="1:3" x14ac:dyDescent="0.2">
      <c r="A551" s="161">
        <v>762</v>
      </c>
      <c r="B551" s="81" t="s">
        <v>211</v>
      </c>
      <c r="C551" s="162" t="s">
        <v>921</v>
      </c>
    </row>
    <row r="552" spans="1:3" x14ac:dyDescent="0.2">
      <c r="A552" s="161">
        <v>763</v>
      </c>
      <c r="B552" s="81" t="s">
        <v>213</v>
      </c>
      <c r="C552" s="162" t="s">
        <v>921</v>
      </c>
    </row>
    <row r="553" spans="1:3" x14ac:dyDescent="0.2">
      <c r="A553" s="161">
        <v>764</v>
      </c>
      <c r="B553" s="81" t="s">
        <v>211</v>
      </c>
      <c r="C553" s="162" t="s">
        <v>921</v>
      </c>
    </row>
    <row r="554" spans="1:3" x14ac:dyDescent="0.2">
      <c r="A554" s="161">
        <v>765</v>
      </c>
      <c r="B554" s="81" t="s">
        <v>213</v>
      </c>
      <c r="C554" s="162" t="s">
        <v>921</v>
      </c>
    </row>
    <row r="555" spans="1:3" x14ac:dyDescent="0.2">
      <c r="A555" s="161">
        <v>766</v>
      </c>
      <c r="B555" s="81" t="s">
        <v>211</v>
      </c>
      <c r="C555" s="162" t="s">
        <v>921</v>
      </c>
    </row>
    <row r="556" spans="1:3" x14ac:dyDescent="0.2">
      <c r="A556" s="161">
        <v>767</v>
      </c>
      <c r="B556" s="81" t="s">
        <v>213</v>
      </c>
      <c r="C556" s="162" t="s">
        <v>921</v>
      </c>
    </row>
    <row r="557" spans="1:3" x14ac:dyDescent="0.2">
      <c r="A557" s="161">
        <v>768</v>
      </c>
      <c r="B557" s="81" t="s">
        <v>211</v>
      </c>
      <c r="C557" s="162" t="s">
        <v>921</v>
      </c>
    </row>
    <row r="558" spans="1:3" x14ac:dyDescent="0.2">
      <c r="A558" s="161">
        <v>769</v>
      </c>
      <c r="B558" s="81" t="s">
        <v>213</v>
      </c>
      <c r="C558" s="162" t="s">
        <v>921</v>
      </c>
    </row>
    <row r="559" spans="1:3" x14ac:dyDescent="0.2">
      <c r="A559" s="161">
        <v>770</v>
      </c>
      <c r="B559" s="81" t="s">
        <v>214</v>
      </c>
      <c r="C559" s="162" t="s">
        <v>921</v>
      </c>
    </row>
    <row r="560" spans="1:3" x14ac:dyDescent="0.2">
      <c r="A560" s="161">
        <v>775</v>
      </c>
      <c r="B560" s="81" t="s">
        <v>215</v>
      </c>
      <c r="C560" s="162" t="s">
        <v>914</v>
      </c>
    </row>
    <row r="561" spans="1:3" x14ac:dyDescent="0.2">
      <c r="A561" s="161">
        <v>776</v>
      </c>
      <c r="B561" s="81" t="s">
        <v>215</v>
      </c>
      <c r="C561" s="162" t="s">
        <v>914</v>
      </c>
    </row>
    <row r="562" spans="1:3" x14ac:dyDescent="0.2">
      <c r="A562" s="161">
        <v>781</v>
      </c>
      <c r="B562" s="81" t="s">
        <v>211</v>
      </c>
      <c r="C562" s="162" t="s">
        <v>914</v>
      </c>
    </row>
    <row r="563" spans="1:3" x14ac:dyDescent="0.2">
      <c r="A563" s="161">
        <v>782</v>
      </c>
      <c r="B563" s="81" t="s">
        <v>211</v>
      </c>
      <c r="C563" s="162" t="s">
        <v>921</v>
      </c>
    </row>
    <row r="564" spans="1:3" x14ac:dyDescent="0.2">
      <c r="A564" s="161">
        <v>783</v>
      </c>
      <c r="B564" s="81" t="s">
        <v>211</v>
      </c>
      <c r="C564" s="162" t="s">
        <v>921</v>
      </c>
    </row>
    <row r="565" spans="1:3" x14ac:dyDescent="0.2">
      <c r="A565" s="161">
        <v>784</v>
      </c>
      <c r="B565" s="81" t="s">
        <v>211</v>
      </c>
      <c r="C565" s="162" t="s">
        <v>921</v>
      </c>
    </row>
    <row r="566" spans="1:3" x14ac:dyDescent="0.2">
      <c r="A566" s="161">
        <v>785</v>
      </c>
      <c r="B566" s="81" t="s">
        <v>211</v>
      </c>
      <c r="C566" s="162" t="s">
        <v>921</v>
      </c>
    </row>
    <row r="567" spans="1:3" x14ac:dyDescent="0.2">
      <c r="A567" s="161">
        <v>786</v>
      </c>
      <c r="B567" s="81" t="s">
        <v>211</v>
      </c>
      <c r="C567" s="162" t="s">
        <v>921</v>
      </c>
    </row>
    <row r="568" spans="1:3" x14ac:dyDescent="0.2">
      <c r="A568" s="161">
        <v>787</v>
      </c>
      <c r="B568" s="81" t="s">
        <v>216</v>
      </c>
      <c r="C568" s="162" t="s">
        <v>921</v>
      </c>
    </row>
    <row r="569" spans="1:3" x14ac:dyDescent="0.2">
      <c r="A569" s="161">
        <v>788</v>
      </c>
      <c r="B569" s="81" t="s">
        <v>217</v>
      </c>
      <c r="C569" s="162" t="s">
        <v>921</v>
      </c>
    </row>
    <row r="570" spans="1:3" x14ac:dyDescent="0.2">
      <c r="A570" s="161">
        <v>789</v>
      </c>
      <c r="B570" s="81" t="s">
        <v>218</v>
      </c>
      <c r="C570" s="162" t="s">
        <v>921</v>
      </c>
    </row>
    <row r="571" spans="1:3" x14ac:dyDescent="0.2">
      <c r="A571" s="161">
        <v>790</v>
      </c>
      <c r="B571" s="81" t="s">
        <v>219</v>
      </c>
      <c r="C571" s="162" t="s">
        <v>921</v>
      </c>
    </row>
    <row r="572" spans="1:3" x14ac:dyDescent="0.2">
      <c r="A572" s="161">
        <v>791</v>
      </c>
      <c r="B572" s="81" t="s">
        <v>220</v>
      </c>
      <c r="C572" s="162" t="s">
        <v>921</v>
      </c>
    </row>
    <row r="573" spans="1:3" x14ac:dyDescent="0.2">
      <c r="A573" s="161">
        <v>792</v>
      </c>
      <c r="B573" s="81" t="s">
        <v>221</v>
      </c>
      <c r="C573" s="162" t="s">
        <v>921</v>
      </c>
    </row>
    <row r="574" spans="1:3" x14ac:dyDescent="0.2">
      <c r="A574" s="161">
        <v>793</v>
      </c>
      <c r="B574" s="81" t="s">
        <v>211</v>
      </c>
      <c r="C574" s="162" t="s">
        <v>921</v>
      </c>
    </row>
    <row r="575" spans="1:3" x14ac:dyDescent="0.2">
      <c r="A575" s="161">
        <v>794</v>
      </c>
      <c r="B575" s="81" t="s">
        <v>212</v>
      </c>
      <c r="C575" s="162" t="s">
        <v>921</v>
      </c>
    </row>
    <row r="576" spans="1:3" x14ac:dyDescent="0.2">
      <c r="A576" s="161">
        <v>801</v>
      </c>
      <c r="B576" s="81" t="s">
        <v>138</v>
      </c>
      <c r="C576" s="162" t="s">
        <v>921</v>
      </c>
    </row>
    <row r="577" spans="1:3" x14ac:dyDescent="0.2">
      <c r="A577" s="161">
        <v>802</v>
      </c>
      <c r="B577" s="81" t="s">
        <v>222</v>
      </c>
      <c r="C577" s="162" t="s">
        <v>921</v>
      </c>
    </row>
    <row r="578" spans="1:3" x14ac:dyDescent="0.2">
      <c r="A578" s="161">
        <v>803</v>
      </c>
      <c r="B578" s="81" t="s">
        <v>223</v>
      </c>
      <c r="C578" s="162" t="s">
        <v>914</v>
      </c>
    </row>
    <row r="579" spans="1:3" x14ac:dyDescent="0.2">
      <c r="A579" s="161">
        <v>804</v>
      </c>
      <c r="B579" s="81" t="s">
        <v>222</v>
      </c>
      <c r="C579" s="162" t="s">
        <v>921</v>
      </c>
    </row>
    <row r="580" spans="1:3" x14ac:dyDescent="0.2">
      <c r="A580" s="161">
        <v>805</v>
      </c>
      <c r="B580" s="81" t="s">
        <v>223</v>
      </c>
      <c r="C580" s="162" t="s">
        <v>914</v>
      </c>
    </row>
    <row r="581" spans="1:3" x14ac:dyDescent="0.2">
      <c r="A581" s="161">
        <v>806</v>
      </c>
      <c r="B581" s="81" t="s">
        <v>222</v>
      </c>
      <c r="C581" s="162" t="s">
        <v>921</v>
      </c>
    </row>
    <row r="582" spans="1:3" x14ac:dyDescent="0.2">
      <c r="A582" s="161">
        <v>807</v>
      </c>
      <c r="B582" s="81" t="s">
        <v>223</v>
      </c>
      <c r="C582" s="162" t="s">
        <v>914</v>
      </c>
    </row>
    <row r="583" spans="1:3" x14ac:dyDescent="0.2">
      <c r="A583" s="161">
        <v>808</v>
      </c>
      <c r="B583" s="81" t="s">
        <v>222</v>
      </c>
      <c r="C583" s="162" t="s">
        <v>921</v>
      </c>
    </row>
    <row r="584" spans="1:3" x14ac:dyDescent="0.2">
      <c r="A584" s="161">
        <v>809</v>
      </c>
      <c r="B584" s="81" t="s">
        <v>223</v>
      </c>
      <c r="C584" s="162" t="s">
        <v>914</v>
      </c>
    </row>
    <row r="585" spans="1:3" x14ac:dyDescent="0.2">
      <c r="A585" s="161">
        <v>810</v>
      </c>
      <c r="B585" s="81" t="s">
        <v>222</v>
      </c>
      <c r="C585" s="162" t="s">
        <v>921</v>
      </c>
    </row>
    <row r="586" spans="1:3" x14ac:dyDescent="0.2">
      <c r="A586" s="161">
        <v>811</v>
      </c>
      <c r="B586" s="81" t="s">
        <v>223</v>
      </c>
      <c r="C586" s="162" t="s">
        <v>914</v>
      </c>
    </row>
    <row r="587" spans="1:3" x14ac:dyDescent="0.2">
      <c r="A587" s="161">
        <v>812</v>
      </c>
      <c r="B587" s="81" t="s">
        <v>222</v>
      </c>
      <c r="C587" s="162" t="s">
        <v>921</v>
      </c>
    </row>
    <row r="588" spans="1:3" x14ac:dyDescent="0.2">
      <c r="A588" s="161">
        <v>813</v>
      </c>
      <c r="B588" s="81" t="s">
        <v>223</v>
      </c>
      <c r="C588" s="162" t="s">
        <v>914</v>
      </c>
    </row>
    <row r="589" spans="1:3" x14ac:dyDescent="0.2">
      <c r="A589" s="161">
        <v>814</v>
      </c>
      <c r="B589" s="81" t="s">
        <v>222</v>
      </c>
      <c r="C589" s="162" t="s">
        <v>921</v>
      </c>
    </row>
    <row r="590" spans="1:3" x14ac:dyDescent="0.2">
      <c r="A590" s="161">
        <v>815</v>
      </c>
      <c r="B590" s="81" t="s">
        <v>223</v>
      </c>
      <c r="C590" s="162" t="s">
        <v>914</v>
      </c>
    </row>
    <row r="591" spans="1:3" x14ac:dyDescent="0.2">
      <c r="A591" s="161">
        <v>816</v>
      </c>
      <c r="B591" s="81" t="s">
        <v>222</v>
      </c>
      <c r="C591" s="162" t="s">
        <v>921</v>
      </c>
    </row>
    <row r="592" spans="1:3" x14ac:dyDescent="0.2">
      <c r="A592" s="161">
        <v>817</v>
      </c>
      <c r="B592" s="81" t="s">
        <v>223</v>
      </c>
      <c r="C592" s="162" t="s">
        <v>914</v>
      </c>
    </row>
    <row r="593" spans="1:3" x14ac:dyDescent="0.2">
      <c r="A593" s="161">
        <v>818</v>
      </c>
      <c r="B593" s="81" t="s">
        <v>222</v>
      </c>
      <c r="C593" s="162" t="s">
        <v>921</v>
      </c>
    </row>
    <row r="594" spans="1:3" x14ac:dyDescent="0.2">
      <c r="A594" s="161">
        <v>819</v>
      </c>
      <c r="B594" s="81" t="s">
        <v>223</v>
      </c>
      <c r="C594" s="162" t="s">
        <v>914</v>
      </c>
    </row>
    <row r="595" spans="1:3" x14ac:dyDescent="0.2">
      <c r="A595" s="161">
        <v>820</v>
      </c>
      <c r="B595" s="81" t="s">
        <v>222</v>
      </c>
      <c r="C595" s="162" t="s">
        <v>921</v>
      </c>
    </row>
    <row r="596" spans="1:3" x14ac:dyDescent="0.2">
      <c r="A596" s="161">
        <v>821</v>
      </c>
      <c r="B596" s="81" t="s">
        <v>223</v>
      </c>
      <c r="C596" s="162" t="s">
        <v>914</v>
      </c>
    </row>
    <row r="597" spans="1:3" x14ac:dyDescent="0.2">
      <c r="A597" s="161">
        <v>822</v>
      </c>
      <c r="B597" s="81" t="s">
        <v>222</v>
      </c>
      <c r="C597" s="162" t="s">
        <v>921</v>
      </c>
    </row>
    <row r="598" spans="1:3" x14ac:dyDescent="0.2">
      <c r="A598" s="161">
        <v>823</v>
      </c>
      <c r="B598" s="81" t="s">
        <v>223</v>
      </c>
      <c r="C598" s="162" t="s">
        <v>914</v>
      </c>
    </row>
    <row r="599" spans="1:3" x14ac:dyDescent="0.2">
      <c r="A599" s="161">
        <v>824</v>
      </c>
      <c r="B599" s="81" t="s">
        <v>222</v>
      </c>
      <c r="C599" s="162" t="s">
        <v>921</v>
      </c>
    </row>
    <row r="600" spans="1:3" x14ac:dyDescent="0.2">
      <c r="A600" s="161">
        <v>825</v>
      </c>
      <c r="B600" s="81" t="s">
        <v>223</v>
      </c>
      <c r="C600" s="162" t="s">
        <v>914</v>
      </c>
    </row>
    <row r="601" spans="1:3" x14ac:dyDescent="0.2">
      <c r="A601" s="161">
        <v>826</v>
      </c>
      <c r="B601" s="81" t="s">
        <v>222</v>
      </c>
      <c r="C601" s="162" t="s">
        <v>921</v>
      </c>
    </row>
    <row r="602" spans="1:3" x14ac:dyDescent="0.2">
      <c r="A602" s="161">
        <v>827</v>
      </c>
      <c r="B602" s="81" t="s">
        <v>223</v>
      </c>
      <c r="C602" s="162" t="s">
        <v>914</v>
      </c>
    </row>
    <row r="603" spans="1:3" x14ac:dyDescent="0.2">
      <c r="A603" s="161">
        <v>828</v>
      </c>
      <c r="B603" s="81" t="s">
        <v>222</v>
      </c>
      <c r="C603" s="162" t="s">
        <v>921</v>
      </c>
    </row>
    <row r="604" spans="1:3" x14ac:dyDescent="0.2">
      <c r="A604" s="161">
        <v>829</v>
      </c>
      <c r="B604" s="81" t="s">
        <v>223</v>
      </c>
      <c r="C604" s="162" t="s">
        <v>914</v>
      </c>
    </row>
    <row r="605" spans="1:3" x14ac:dyDescent="0.2">
      <c r="A605" s="161">
        <v>830</v>
      </c>
      <c r="B605" s="81" t="s">
        <v>222</v>
      </c>
      <c r="C605" s="162" t="s">
        <v>921</v>
      </c>
    </row>
    <row r="606" spans="1:3" x14ac:dyDescent="0.2">
      <c r="A606" s="161">
        <v>831</v>
      </c>
      <c r="B606" s="81" t="s">
        <v>223</v>
      </c>
      <c r="C606" s="162" t="s">
        <v>914</v>
      </c>
    </row>
    <row r="607" spans="1:3" x14ac:dyDescent="0.2">
      <c r="A607" s="161">
        <v>832</v>
      </c>
      <c r="B607" s="81" t="s">
        <v>222</v>
      </c>
      <c r="C607" s="162" t="s">
        <v>921</v>
      </c>
    </row>
    <row r="608" spans="1:3" x14ac:dyDescent="0.2">
      <c r="A608" s="161">
        <v>833</v>
      </c>
      <c r="B608" s="81" t="s">
        <v>223</v>
      </c>
      <c r="C608" s="162" t="s">
        <v>914</v>
      </c>
    </row>
    <row r="609" spans="1:3" x14ac:dyDescent="0.2">
      <c r="A609" s="161">
        <v>834</v>
      </c>
      <c r="B609" s="81" t="s">
        <v>222</v>
      </c>
      <c r="C609" s="162" t="s">
        <v>921</v>
      </c>
    </row>
    <row r="610" spans="1:3" x14ac:dyDescent="0.2">
      <c r="A610" s="161">
        <v>835</v>
      </c>
      <c r="B610" s="81" t="s">
        <v>223</v>
      </c>
      <c r="C610" s="162" t="s">
        <v>914</v>
      </c>
    </row>
    <row r="611" spans="1:3" x14ac:dyDescent="0.2">
      <c r="A611" s="161">
        <v>836</v>
      </c>
      <c r="B611" s="81" t="s">
        <v>222</v>
      </c>
      <c r="C611" s="162" t="s">
        <v>921</v>
      </c>
    </row>
    <row r="612" spans="1:3" x14ac:dyDescent="0.2">
      <c r="A612" s="161">
        <v>837</v>
      </c>
      <c r="B612" s="81" t="s">
        <v>223</v>
      </c>
      <c r="C612" s="162" t="s">
        <v>914</v>
      </c>
    </row>
    <row r="613" spans="1:3" x14ac:dyDescent="0.2">
      <c r="A613" s="161">
        <v>838</v>
      </c>
      <c r="B613" s="81" t="s">
        <v>222</v>
      </c>
      <c r="C613" s="162" t="s">
        <v>921</v>
      </c>
    </row>
    <row r="614" spans="1:3" x14ac:dyDescent="0.2">
      <c r="A614" s="161">
        <v>839</v>
      </c>
      <c r="B614" s="81" t="s">
        <v>223</v>
      </c>
      <c r="C614" s="162" t="s">
        <v>914</v>
      </c>
    </row>
    <row r="615" spans="1:3" x14ac:dyDescent="0.2">
      <c r="A615" s="161">
        <v>840</v>
      </c>
      <c r="B615" s="81" t="s">
        <v>222</v>
      </c>
      <c r="C615" s="162" t="s">
        <v>921</v>
      </c>
    </row>
    <row r="616" spans="1:3" x14ac:dyDescent="0.2">
      <c r="A616" s="161">
        <v>841</v>
      </c>
      <c r="B616" s="81" t="s">
        <v>223</v>
      </c>
      <c r="C616" s="162" t="s">
        <v>914</v>
      </c>
    </row>
    <row r="617" spans="1:3" x14ac:dyDescent="0.2">
      <c r="A617" s="161">
        <v>842</v>
      </c>
      <c r="B617" s="81" t="s">
        <v>222</v>
      </c>
      <c r="C617" s="162" t="s">
        <v>921</v>
      </c>
    </row>
    <row r="618" spans="1:3" x14ac:dyDescent="0.2">
      <c r="A618" s="161">
        <v>843</v>
      </c>
      <c r="B618" s="81" t="s">
        <v>223</v>
      </c>
      <c r="C618" s="162" t="s">
        <v>914</v>
      </c>
    </row>
    <row r="619" spans="1:3" x14ac:dyDescent="0.2">
      <c r="A619" s="161">
        <v>844</v>
      </c>
      <c r="B619" s="81" t="s">
        <v>222</v>
      </c>
      <c r="C619" s="162" t="s">
        <v>921</v>
      </c>
    </row>
    <row r="620" spans="1:3" x14ac:dyDescent="0.2">
      <c r="A620" s="161">
        <v>845</v>
      </c>
      <c r="B620" s="81" t="s">
        <v>223</v>
      </c>
      <c r="C620" s="162" t="s">
        <v>914</v>
      </c>
    </row>
    <row r="621" spans="1:3" x14ac:dyDescent="0.2">
      <c r="A621" s="161">
        <v>846</v>
      </c>
      <c r="B621" s="81" t="s">
        <v>222</v>
      </c>
      <c r="C621" s="162" t="s">
        <v>921</v>
      </c>
    </row>
    <row r="622" spans="1:3" x14ac:dyDescent="0.2">
      <c r="A622" s="161">
        <v>847</v>
      </c>
      <c r="B622" s="81" t="s">
        <v>223</v>
      </c>
      <c r="C622" s="162" t="s">
        <v>914</v>
      </c>
    </row>
    <row r="623" spans="1:3" x14ac:dyDescent="0.2">
      <c r="A623" s="161">
        <v>848</v>
      </c>
      <c r="B623" s="81" t="s">
        <v>222</v>
      </c>
      <c r="C623" s="162" t="s">
        <v>921</v>
      </c>
    </row>
    <row r="624" spans="1:3" x14ac:dyDescent="0.2">
      <c r="A624" s="161">
        <v>849</v>
      </c>
      <c r="B624" s="81" t="s">
        <v>223</v>
      </c>
      <c r="C624" s="162" t="s">
        <v>914</v>
      </c>
    </row>
    <row r="625" spans="1:3" x14ac:dyDescent="0.2">
      <c r="A625" s="161">
        <v>850</v>
      </c>
      <c r="B625" s="81" t="s">
        <v>223</v>
      </c>
      <c r="C625" s="162" t="s">
        <v>914</v>
      </c>
    </row>
    <row r="626" spans="1:3" x14ac:dyDescent="0.2">
      <c r="A626" s="161">
        <v>851</v>
      </c>
      <c r="B626" s="81" t="s">
        <v>223</v>
      </c>
      <c r="C626" s="162" t="s">
        <v>914</v>
      </c>
    </row>
    <row r="627" spans="1:3" x14ac:dyDescent="0.2">
      <c r="A627" s="161">
        <v>852</v>
      </c>
      <c r="B627" s="81" t="s">
        <v>222</v>
      </c>
      <c r="C627" s="162" t="s">
        <v>921</v>
      </c>
    </row>
    <row r="628" spans="1:3" x14ac:dyDescent="0.2">
      <c r="A628" s="161">
        <v>853</v>
      </c>
      <c r="B628" s="81" t="s">
        <v>222</v>
      </c>
      <c r="C628" s="162" t="s">
        <v>921</v>
      </c>
    </row>
    <row r="629" spans="1:3" x14ac:dyDescent="0.2">
      <c r="A629" s="161">
        <v>854</v>
      </c>
      <c r="B629" s="81" t="s">
        <v>222</v>
      </c>
      <c r="C629" s="162" t="s">
        <v>921</v>
      </c>
    </row>
    <row r="630" spans="1:3" x14ac:dyDescent="0.2">
      <c r="A630" s="161">
        <v>855</v>
      </c>
      <c r="B630" s="81" t="s">
        <v>222</v>
      </c>
      <c r="C630" s="162" t="s">
        <v>921</v>
      </c>
    </row>
    <row r="631" spans="1:3" x14ac:dyDescent="0.2">
      <c r="A631" s="161">
        <v>856</v>
      </c>
      <c r="B631" s="81" t="s">
        <v>222</v>
      </c>
      <c r="C631" s="162" t="s">
        <v>921</v>
      </c>
    </row>
    <row r="632" spans="1:3" x14ac:dyDescent="0.2">
      <c r="A632" s="161">
        <v>857</v>
      </c>
      <c r="B632" s="81" t="s">
        <v>222</v>
      </c>
      <c r="C632" s="162" t="s">
        <v>921</v>
      </c>
    </row>
    <row r="633" spans="1:3" x14ac:dyDescent="0.2">
      <c r="A633" s="161">
        <v>858</v>
      </c>
      <c r="B633" s="81" t="s">
        <v>222</v>
      </c>
      <c r="C633" s="162" t="s">
        <v>921</v>
      </c>
    </row>
    <row r="634" spans="1:3" x14ac:dyDescent="0.2">
      <c r="A634" s="161">
        <v>859</v>
      </c>
      <c r="B634" s="81" t="s">
        <v>222</v>
      </c>
      <c r="C634" s="162" t="s">
        <v>921</v>
      </c>
    </row>
    <row r="635" spans="1:3" x14ac:dyDescent="0.2">
      <c r="A635" s="161">
        <v>860</v>
      </c>
      <c r="B635" s="81" t="s">
        <v>222</v>
      </c>
      <c r="C635" s="162" t="s">
        <v>921</v>
      </c>
    </row>
    <row r="636" spans="1:3" x14ac:dyDescent="0.2">
      <c r="A636" s="161">
        <v>861</v>
      </c>
      <c r="B636" s="81" t="s">
        <v>222</v>
      </c>
      <c r="C636" s="162" t="s">
        <v>921</v>
      </c>
    </row>
    <row r="637" spans="1:3" x14ac:dyDescent="0.2">
      <c r="A637" s="161">
        <v>862</v>
      </c>
      <c r="B637" s="81" t="s">
        <v>222</v>
      </c>
      <c r="C637" s="162" t="s">
        <v>921</v>
      </c>
    </row>
    <row r="638" spans="1:3" x14ac:dyDescent="0.2">
      <c r="A638" s="161">
        <v>863</v>
      </c>
      <c r="B638" s="81" t="s">
        <v>222</v>
      </c>
      <c r="C638" s="162" t="s">
        <v>921</v>
      </c>
    </row>
    <row r="639" spans="1:3" x14ac:dyDescent="0.2">
      <c r="A639" s="161">
        <v>864</v>
      </c>
      <c r="B639" s="81" t="s">
        <v>222</v>
      </c>
      <c r="C639" s="162" t="s">
        <v>921</v>
      </c>
    </row>
    <row r="640" spans="1:3" x14ac:dyDescent="0.2">
      <c r="A640" s="161">
        <v>865</v>
      </c>
      <c r="B640" s="81" t="s">
        <v>222</v>
      </c>
      <c r="C640" s="162" t="s">
        <v>921</v>
      </c>
    </row>
    <row r="641" spans="1:3" x14ac:dyDescent="0.2">
      <c r="A641" s="161">
        <v>866</v>
      </c>
      <c r="B641" s="81" t="s">
        <v>223</v>
      </c>
      <c r="C641" s="162" t="s">
        <v>914</v>
      </c>
    </row>
    <row r="642" spans="1:3" x14ac:dyDescent="0.2">
      <c r="A642" s="161">
        <v>867</v>
      </c>
      <c r="B642" s="81" t="s">
        <v>222</v>
      </c>
      <c r="C642" s="162" t="s">
        <v>921</v>
      </c>
    </row>
    <row r="643" spans="1:3" x14ac:dyDescent="0.2">
      <c r="A643" s="161">
        <v>868</v>
      </c>
      <c r="B643" s="81" t="s">
        <v>223</v>
      </c>
      <c r="C643" s="162" t="s">
        <v>914</v>
      </c>
    </row>
    <row r="644" spans="1:3" x14ac:dyDescent="0.2">
      <c r="A644" s="161">
        <v>869</v>
      </c>
      <c r="B644" s="81" t="s">
        <v>222</v>
      </c>
      <c r="C644" s="162" t="s">
        <v>921</v>
      </c>
    </row>
    <row r="645" spans="1:3" x14ac:dyDescent="0.2">
      <c r="A645" s="161">
        <v>870</v>
      </c>
      <c r="B645" s="81" t="s">
        <v>223</v>
      </c>
      <c r="C645" s="162" t="s">
        <v>914</v>
      </c>
    </row>
    <row r="646" spans="1:3" x14ac:dyDescent="0.2">
      <c r="A646" s="161">
        <v>871</v>
      </c>
      <c r="B646" s="81" t="s">
        <v>222</v>
      </c>
      <c r="C646" s="162" t="s">
        <v>921</v>
      </c>
    </row>
    <row r="647" spans="1:3" x14ac:dyDescent="0.2">
      <c r="A647" s="161">
        <v>872</v>
      </c>
      <c r="B647" s="81" t="s">
        <v>223</v>
      </c>
      <c r="C647" s="162" t="s">
        <v>914</v>
      </c>
    </row>
    <row r="648" spans="1:3" x14ac:dyDescent="0.2">
      <c r="A648" s="161">
        <v>873</v>
      </c>
      <c r="B648" s="81" t="s">
        <v>222</v>
      </c>
      <c r="C648" s="162" t="s">
        <v>921</v>
      </c>
    </row>
    <row r="649" spans="1:3" x14ac:dyDescent="0.2">
      <c r="A649" s="161">
        <v>874</v>
      </c>
      <c r="B649" s="81" t="s">
        <v>223</v>
      </c>
      <c r="C649" s="162" t="s">
        <v>914</v>
      </c>
    </row>
    <row r="650" spans="1:3" x14ac:dyDescent="0.2">
      <c r="A650" s="161">
        <v>875</v>
      </c>
      <c r="B650" s="81" t="s">
        <v>222</v>
      </c>
      <c r="C650" s="162" t="s">
        <v>921</v>
      </c>
    </row>
    <row r="651" spans="1:3" x14ac:dyDescent="0.2">
      <c r="A651" s="161">
        <v>876</v>
      </c>
      <c r="B651" s="81" t="s">
        <v>223</v>
      </c>
      <c r="C651" s="162" t="s">
        <v>914</v>
      </c>
    </row>
    <row r="652" spans="1:3" x14ac:dyDescent="0.2">
      <c r="A652" s="161">
        <v>877</v>
      </c>
      <c r="B652" s="81" t="s">
        <v>222</v>
      </c>
      <c r="C652" s="162" t="s">
        <v>921</v>
      </c>
    </row>
    <row r="653" spans="1:3" x14ac:dyDescent="0.2">
      <c r="A653" s="161">
        <v>878</v>
      </c>
      <c r="B653" s="81" t="s">
        <v>223</v>
      </c>
      <c r="C653" s="162" t="s">
        <v>914</v>
      </c>
    </row>
    <row r="654" spans="1:3" x14ac:dyDescent="0.2">
      <c r="A654" s="161">
        <v>879</v>
      </c>
      <c r="B654" s="81" t="s">
        <v>222</v>
      </c>
      <c r="C654" s="162" t="s">
        <v>921</v>
      </c>
    </row>
    <row r="655" spans="1:3" x14ac:dyDescent="0.2">
      <c r="A655" s="161">
        <v>880</v>
      </c>
      <c r="B655" s="81" t="s">
        <v>223</v>
      </c>
      <c r="C655" s="162" t="s">
        <v>914</v>
      </c>
    </row>
    <row r="656" spans="1:3" x14ac:dyDescent="0.2">
      <c r="A656" s="161">
        <v>881</v>
      </c>
      <c r="B656" s="81" t="s">
        <v>222</v>
      </c>
      <c r="C656" s="162" t="s">
        <v>921</v>
      </c>
    </row>
    <row r="657" spans="1:3" x14ac:dyDescent="0.2">
      <c r="A657" s="161">
        <v>882</v>
      </c>
      <c r="B657" s="81" t="s">
        <v>223</v>
      </c>
      <c r="C657" s="162" t="s">
        <v>914</v>
      </c>
    </row>
    <row r="658" spans="1:3" x14ac:dyDescent="0.2">
      <c r="A658" s="161">
        <v>883</v>
      </c>
      <c r="B658" s="81" t="s">
        <v>222</v>
      </c>
      <c r="C658" s="162" t="s">
        <v>921</v>
      </c>
    </row>
    <row r="659" spans="1:3" x14ac:dyDescent="0.2">
      <c r="A659" s="161">
        <v>884</v>
      </c>
      <c r="B659" s="81" t="s">
        <v>223</v>
      </c>
      <c r="C659" s="162" t="s">
        <v>914</v>
      </c>
    </row>
    <row r="660" spans="1:3" x14ac:dyDescent="0.2">
      <c r="A660" s="161">
        <v>885</v>
      </c>
      <c r="B660" s="81" t="s">
        <v>222</v>
      </c>
      <c r="C660" s="162" t="s">
        <v>921</v>
      </c>
    </row>
    <row r="661" spans="1:3" x14ac:dyDescent="0.2">
      <c r="A661" s="161">
        <v>886</v>
      </c>
      <c r="B661" s="81" t="s">
        <v>223</v>
      </c>
      <c r="C661" s="162" t="s">
        <v>914</v>
      </c>
    </row>
    <row r="662" spans="1:3" x14ac:dyDescent="0.2">
      <c r="A662" s="161">
        <v>887</v>
      </c>
      <c r="B662" s="81" t="s">
        <v>222</v>
      </c>
      <c r="C662" s="162" t="s">
        <v>921</v>
      </c>
    </row>
    <row r="663" spans="1:3" x14ac:dyDescent="0.2">
      <c r="A663" s="161">
        <v>888</v>
      </c>
      <c r="B663" s="81" t="s">
        <v>223</v>
      </c>
      <c r="C663" s="162" t="s">
        <v>914</v>
      </c>
    </row>
    <row r="664" spans="1:3" x14ac:dyDescent="0.2">
      <c r="A664" s="161">
        <v>889</v>
      </c>
      <c r="B664" s="81" t="s">
        <v>222</v>
      </c>
      <c r="C664" s="162" t="s">
        <v>921</v>
      </c>
    </row>
    <row r="665" spans="1:3" x14ac:dyDescent="0.2">
      <c r="A665" s="161">
        <v>890</v>
      </c>
      <c r="B665" s="81" t="s">
        <v>223</v>
      </c>
      <c r="C665" s="162" t="s">
        <v>914</v>
      </c>
    </row>
    <row r="666" spans="1:3" x14ac:dyDescent="0.2">
      <c r="A666" s="161">
        <v>891</v>
      </c>
      <c r="B666" s="81" t="s">
        <v>223</v>
      </c>
      <c r="C666" s="162" t="s">
        <v>914</v>
      </c>
    </row>
    <row r="667" spans="1:3" x14ac:dyDescent="0.2">
      <c r="A667" s="161">
        <v>892</v>
      </c>
      <c r="B667" s="81" t="s">
        <v>223</v>
      </c>
      <c r="C667" s="162" t="s">
        <v>914</v>
      </c>
    </row>
    <row r="668" spans="1:3" x14ac:dyDescent="0.2">
      <c r="A668" s="161">
        <v>893</v>
      </c>
      <c r="B668" s="81" t="s">
        <v>223</v>
      </c>
      <c r="C668" s="162" t="s">
        <v>914</v>
      </c>
    </row>
    <row r="669" spans="1:3" x14ac:dyDescent="0.2">
      <c r="A669" s="161">
        <v>894</v>
      </c>
      <c r="B669" s="81" t="s">
        <v>180</v>
      </c>
      <c r="C669" s="162" t="s">
        <v>914</v>
      </c>
    </row>
    <row r="670" spans="1:3" x14ac:dyDescent="0.2">
      <c r="A670" s="161">
        <v>895</v>
      </c>
      <c r="B670" s="81" t="s">
        <v>180</v>
      </c>
      <c r="C670" s="162" t="s">
        <v>914</v>
      </c>
    </row>
    <row r="671" spans="1:3" x14ac:dyDescent="0.2">
      <c r="A671" s="161">
        <v>896</v>
      </c>
      <c r="B671" s="81" t="s">
        <v>180</v>
      </c>
      <c r="C671" s="162" t="s">
        <v>914</v>
      </c>
    </row>
    <row r="672" spans="1:3" x14ac:dyDescent="0.2">
      <c r="A672" s="161">
        <v>897</v>
      </c>
      <c r="B672" s="81" t="s">
        <v>223</v>
      </c>
      <c r="C672" s="162" t="s">
        <v>914</v>
      </c>
    </row>
    <row r="673" spans="1:3" x14ac:dyDescent="0.2">
      <c r="A673" s="161">
        <v>898</v>
      </c>
      <c r="B673" s="81" t="s">
        <v>223</v>
      </c>
      <c r="C673" s="162" t="s">
        <v>914</v>
      </c>
    </row>
    <row r="674" spans="1:3" x14ac:dyDescent="0.2">
      <c r="A674" s="161">
        <v>899</v>
      </c>
      <c r="B674" s="81" t="s">
        <v>224</v>
      </c>
      <c r="C674" s="162" t="s">
        <v>914</v>
      </c>
    </row>
    <row r="675" spans="1:3" x14ac:dyDescent="0.2">
      <c r="A675" s="161">
        <v>900</v>
      </c>
      <c r="B675" s="81" t="s">
        <v>224</v>
      </c>
      <c r="C675" s="162" t="s">
        <v>914</v>
      </c>
    </row>
    <row r="676" spans="1:3" x14ac:dyDescent="0.2">
      <c r="A676" s="161">
        <v>901</v>
      </c>
      <c r="B676" s="81" t="s">
        <v>224</v>
      </c>
      <c r="C676" s="162" t="s">
        <v>914</v>
      </c>
    </row>
    <row r="677" spans="1:3" x14ac:dyDescent="0.2">
      <c r="A677" s="161">
        <v>902</v>
      </c>
      <c r="B677" s="81" t="s">
        <v>224</v>
      </c>
      <c r="C677" s="162" t="s">
        <v>914</v>
      </c>
    </row>
    <row r="678" spans="1:3" x14ac:dyDescent="0.2">
      <c r="A678" s="161">
        <v>903</v>
      </c>
      <c r="B678" s="81" t="s">
        <v>224</v>
      </c>
      <c r="C678" s="162" t="s">
        <v>914</v>
      </c>
    </row>
    <row r="679" spans="1:3" x14ac:dyDescent="0.2">
      <c r="A679" s="161">
        <v>904</v>
      </c>
      <c r="B679" s="81" t="s">
        <v>225</v>
      </c>
      <c r="C679" s="162" t="s">
        <v>914</v>
      </c>
    </row>
    <row r="680" spans="1:3" x14ac:dyDescent="0.2">
      <c r="A680" s="161">
        <v>905</v>
      </c>
      <c r="B680" s="81" t="s">
        <v>225</v>
      </c>
      <c r="C680" s="162" t="s">
        <v>914</v>
      </c>
    </row>
    <row r="681" spans="1:3" x14ac:dyDescent="0.2">
      <c r="A681" s="161">
        <v>906</v>
      </c>
      <c r="B681" s="81" t="s">
        <v>225</v>
      </c>
      <c r="C681" s="162" t="s">
        <v>914</v>
      </c>
    </row>
    <row r="682" spans="1:3" x14ac:dyDescent="0.2">
      <c r="A682" s="161">
        <v>907</v>
      </c>
      <c r="B682" s="81" t="s">
        <v>226</v>
      </c>
      <c r="C682" s="162" t="s">
        <v>914</v>
      </c>
    </row>
    <row r="683" spans="1:3" x14ac:dyDescent="0.2">
      <c r="A683" s="161">
        <v>908</v>
      </c>
      <c r="B683" s="81" t="s">
        <v>226</v>
      </c>
      <c r="C683" s="162" t="s">
        <v>914</v>
      </c>
    </row>
    <row r="684" spans="1:3" x14ac:dyDescent="0.2">
      <c r="A684" s="161">
        <v>909</v>
      </c>
      <c r="B684" s="81" t="s">
        <v>226</v>
      </c>
      <c r="C684" s="162" t="s">
        <v>914</v>
      </c>
    </row>
    <row r="685" spans="1:3" x14ac:dyDescent="0.2">
      <c r="A685" s="161">
        <v>910</v>
      </c>
      <c r="B685" s="81" t="s">
        <v>226</v>
      </c>
      <c r="C685" s="162" t="s">
        <v>914</v>
      </c>
    </row>
    <row r="686" spans="1:3" x14ac:dyDescent="0.2">
      <c r="A686" s="161">
        <v>911</v>
      </c>
      <c r="B686" s="81" t="s">
        <v>226</v>
      </c>
      <c r="C686" s="162" t="s">
        <v>914</v>
      </c>
    </row>
    <row r="687" spans="1:3" x14ac:dyDescent="0.2">
      <c r="A687" s="161">
        <v>912</v>
      </c>
      <c r="B687" s="81" t="s">
        <v>226</v>
      </c>
      <c r="C687" s="162" t="s">
        <v>914</v>
      </c>
    </row>
    <row r="688" spans="1:3" x14ac:dyDescent="0.2">
      <c r="A688" s="161">
        <v>913</v>
      </c>
      <c r="B688" s="81" t="s">
        <v>226</v>
      </c>
      <c r="C688" s="162" t="s">
        <v>914</v>
      </c>
    </row>
    <row r="689" spans="1:3" x14ac:dyDescent="0.2">
      <c r="A689" s="161">
        <v>914</v>
      </c>
      <c r="B689" s="81" t="s">
        <v>227</v>
      </c>
      <c r="C689" s="162" t="s">
        <v>921</v>
      </c>
    </row>
    <row r="690" spans="1:3" x14ac:dyDescent="0.2">
      <c r="A690" s="161">
        <v>915</v>
      </c>
      <c r="B690" s="81" t="s">
        <v>180</v>
      </c>
      <c r="C690" s="162" t="s">
        <v>921</v>
      </c>
    </row>
    <row r="691" spans="1:3" x14ac:dyDescent="0.2">
      <c r="A691" s="161">
        <v>916</v>
      </c>
      <c r="B691" s="81" t="s">
        <v>180</v>
      </c>
      <c r="C691" s="162" t="s">
        <v>921</v>
      </c>
    </row>
    <row r="692" spans="1:3" x14ac:dyDescent="0.2">
      <c r="A692" s="161">
        <v>917</v>
      </c>
      <c r="B692" s="81" t="s">
        <v>180</v>
      </c>
      <c r="C692" s="162" t="s">
        <v>921</v>
      </c>
    </row>
    <row r="693" spans="1:3" x14ac:dyDescent="0.2">
      <c r="A693" s="161">
        <v>918</v>
      </c>
      <c r="B693" s="81" t="s">
        <v>115</v>
      </c>
      <c r="C693" s="162" t="s">
        <v>921</v>
      </c>
    </row>
    <row r="694" spans="1:3" x14ac:dyDescent="0.2">
      <c r="A694" s="161">
        <v>919</v>
      </c>
      <c r="B694" s="81" t="s">
        <v>228</v>
      </c>
      <c r="C694" s="162" t="s">
        <v>921</v>
      </c>
    </row>
    <row r="695" spans="1:3" x14ac:dyDescent="0.2">
      <c r="A695" s="161">
        <v>920</v>
      </c>
      <c r="B695" s="81" t="s">
        <v>228</v>
      </c>
      <c r="C695" s="162" t="s">
        <v>921</v>
      </c>
    </row>
    <row r="696" spans="1:3" x14ac:dyDescent="0.2">
      <c r="A696" s="161">
        <v>922</v>
      </c>
      <c r="B696" s="81" t="s">
        <v>138</v>
      </c>
      <c r="C696" s="162" t="s">
        <v>921</v>
      </c>
    </row>
    <row r="697" spans="1:3" x14ac:dyDescent="0.2">
      <c r="A697" s="161">
        <v>923</v>
      </c>
      <c r="B697" s="81" t="s">
        <v>138</v>
      </c>
      <c r="C697" s="162" t="s">
        <v>921</v>
      </c>
    </row>
    <row r="698" spans="1:3" x14ac:dyDescent="0.2">
      <c r="A698" s="161">
        <v>924</v>
      </c>
      <c r="B698" s="81" t="s">
        <v>138</v>
      </c>
      <c r="C698" s="162" t="s">
        <v>921</v>
      </c>
    </row>
    <row r="699" spans="1:3" x14ac:dyDescent="0.2">
      <c r="A699" s="161">
        <v>925</v>
      </c>
      <c r="B699" s="81" t="s">
        <v>229</v>
      </c>
      <c r="C699" s="162" t="s">
        <v>168</v>
      </c>
    </row>
    <row r="700" spans="1:3" x14ac:dyDescent="0.2">
      <c r="A700" s="161">
        <v>926</v>
      </c>
      <c r="B700" s="81" t="s">
        <v>169</v>
      </c>
      <c r="C700" s="162" t="s">
        <v>168</v>
      </c>
    </row>
    <row r="701" spans="1:3" x14ac:dyDescent="0.2">
      <c r="A701" s="161">
        <v>927</v>
      </c>
      <c r="B701" s="81" t="s">
        <v>171</v>
      </c>
      <c r="C701" s="162" t="s">
        <v>168</v>
      </c>
    </row>
    <row r="702" spans="1:3" x14ac:dyDescent="0.2">
      <c r="A702" s="161">
        <v>928</v>
      </c>
      <c r="B702" s="81" t="s">
        <v>170</v>
      </c>
      <c r="C702" s="162" t="s">
        <v>168</v>
      </c>
    </row>
    <row r="703" spans="1:3" x14ac:dyDescent="0.2">
      <c r="A703" s="161">
        <v>929</v>
      </c>
      <c r="B703" s="81" t="s">
        <v>224</v>
      </c>
      <c r="C703" s="162" t="s">
        <v>914</v>
      </c>
    </row>
    <row r="704" spans="1:3" x14ac:dyDescent="0.2">
      <c r="A704" s="161">
        <v>930</v>
      </c>
      <c r="B704" s="81" t="s">
        <v>224</v>
      </c>
      <c r="C704" s="162" t="s">
        <v>914</v>
      </c>
    </row>
    <row r="705" spans="1:3" x14ac:dyDescent="0.2">
      <c r="A705" s="161">
        <v>931</v>
      </c>
      <c r="B705" s="81" t="s">
        <v>224</v>
      </c>
      <c r="C705" s="162" t="s">
        <v>914</v>
      </c>
    </row>
    <row r="706" spans="1:3" x14ac:dyDescent="0.2">
      <c r="A706" s="161">
        <v>932</v>
      </c>
      <c r="B706" s="81" t="s">
        <v>230</v>
      </c>
      <c r="C706" s="162" t="s">
        <v>921</v>
      </c>
    </row>
    <row r="707" spans="1:3" x14ac:dyDescent="0.2">
      <c r="A707" s="161">
        <v>933</v>
      </c>
      <c r="B707" s="81" t="s">
        <v>222</v>
      </c>
      <c r="C707" s="162" t="s">
        <v>921</v>
      </c>
    </row>
    <row r="708" spans="1:3" x14ac:dyDescent="0.2">
      <c r="A708" s="161">
        <v>934</v>
      </c>
      <c r="B708" s="81" t="s">
        <v>223</v>
      </c>
      <c r="C708" s="162" t="s">
        <v>914</v>
      </c>
    </row>
    <row r="709" spans="1:3" x14ac:dyDescent="0.2">
      <c r="A709" s="161">
        <v>935</v>
      </c>
      <c r="B709" s="81" t="s">
        <v>231</v>
      </c>
      <c r="C709" s="162" t="s">
        <v>921</v>
      </c>
    </row>
    <row r="710" spans="1:3" x14ac:dyDescent="0.2">
      <c r="A710" s="161">
        <v>936</v>
      </c>
      <c r="B710" s="81" t="s">
        <v>231</v>
      </c>
      <c r="C710" s="162" t="s">
        <v>921</v>
      </c>
    </row>
    <row r="711" spans="1:3" x14ac:dyDescent="0.2">
      <c r="A711" s="161">
        <v>937</v>
      </c>
      <c r="B711" s="81" t="s">
        <v>231</v>
      </c>
      <c r="C711" s="162" t="s">
        <v>921</v>
      </c>
    </row>
    <row r="712" spans="1:3" x14ac:dyDescent="0.2">
      <c r="A712" s="161">
        <v>938</v>
      </c>
      <c r="B712" s="81" t="s">
        <v>231</v>
      </c>
      <c r="C712" s="162" t="s">
        <v>921</v>
      </c>
    </row>
    <row r="713" spans="1:3" x14ac:dyDescent="0.2">
      <c r="A713" s="161">
        <v>939</v>
      </c>
      <c r="B713" s="81" t="s">
        <v>231</v>
      </c>
      <c r="C713" s="162" t="s">
        <v>921</v>
      </c>
    </row>
    <row r="714" spans="1:3" x14ac:dyDescent="0.2">
      <c r="A714" s="161">
        <v>940</v>
      </c>
      <c r="B714" s="81" t="s">
        <v>232</v>
      </c>
      <c r="C714" s="162" t="s">
        <v>190</v>
      </c>
    </row>
    <row r="715" spans="1:3" x14ac:dyDescent="0.2">
      <c r="A715" s="161">
        <v>941</v>
      </c>
      <c r="B715" s="81" t="s">
        <v>233</v>
      </c>
      <c r="C715" s="162" t="s">
        <v>190</v>
      </c>
    </row>
    <row r="716" spans="1:3" x14ac:dyDescent="0.2">
      <c r="A716" s="161">
        <v>942</v>
      </c>
      <c r="B716" s="81" t="s">
        <v>83</v>
      </c>
      <c r="C716" s="162" t="s">
        <v>921</v>
      </c>
    </row>
    <row r="717" spans="1:3" x14ac:dyDescent="0.2">
      <c r="A717" s="161">
        <v>943</v>
      </c>
      <c r="B717" s="81" t="s">
        <v>74</v>
      </c>
      <c r="C717" s="162" t="s">
        <v>921</v>
      </c>
    </row>
    <row r="718" spans="1:3" x14ac:dyDescent="0.2">
      <c r="A718" s="161">
        <v>944</v>
      </c>
      <c r="B718" s="81" t="s">
        <v>74</v>
      </c>
      <c r="C718" s="162" t="s">
        <v>921</v>
      </c>
    </row>
    <row r="719" spans="1:3" x14ac:dyDescent="0.2">
      <c r="A719" s="161">
        <v>945</v>
      </c>
      <c r="B719" s="81" t="s">
        <v>74</v>
      </c>
      <c r="C719" s="162" t="s">
        <v>921</v>
      </c>
    </row>
    <row r="720" spans="1:3" x14ac:dyDescent="0.2">
      <c r="A720" s="161">
        <v>946</v>
      </c>
      <c r="B720" s="81" t="s">
        <v>74</v>
      </c>
      <c r="C720" s="162" t="s">
        <v>921</v>
      </c>
    </row>
    <row r="721" spans="1:3" x14ac:dyDescent="0.2">
      <c r="A721" s="161">
        <v>947</v>
      </c>
      <c r="B721" s="81" t="s">
        <v>234</v>
      </c>
      <c r="C721" s="162" t="s">
        <v>921</v>
      </c>
    </row>
    <row r="722" spans="1:3" x14ac:dyDescent="0.2">
      <c r="A722" s="161">
        <v>948</v>
      </c>
      <c r="B722" s="81" t="s">
        <v>235</v>
      </c>
      <c r="C722" s="162" t="s">
        <v>921</v>
      </c>
    </row>
    <row r="723" spans="1:3" x14ac:dyDescent="0.2">
      <c r="A723" s="161">
        <v>949</v>
      </c>
      <c r="B723" s="81" t="s">
        <v>290</v>
      </c>
      <c r="C723" s="162" t="s">
        <v>921</v>
      </c>
    </row>
    <row r="724" spans="1:3" x14ac:dyDescent="0.2">
      <c r="A724" s="161">
        <v>950</v>
      </c>
      <c r="B724" s="81" t="s">
        <v>291</v>
      </c>
      <c r="C724" s="162" t="s">
        <v>914</v>
      </c>
    </row>
    <row r="725" spans="1:3" x14ac:dyDescent="0.2">
      <c r="A725" s="161">
        <v>951</v>
      </c>
      <c r="B725" s="81" t="s">
        <v>292</v>
      </c>
      <c r="C725" s="162" t="s">
        <v>914</v>
      </c>
    </row>
    <row r="726" spans="1:3" x14ac:dyDescent="0.2">
      <c r="A726" s="161">
        <v>952</v>
      </c>
      <c r="B726" s="81" t="s">
        <v>293</v>
      </c>
      <c r="C726" s="162" t="s">
        <v>921</v>
      </c>
    </row>
    <row r="727" spans="1:3" x14ac:dyDescent="0.2">
      <c r="A727" s="161">
        <v>953</v>
      </c>
      <c r="B727" s="81" t="s">
        <v>236</v>
      </c>
      <c r="C727" s="162" t="s">
        <v>921</v>
      </c>
    </row>
    <row r="728" spans="1:3" x14ac:dyDescent="0.2">
      <c r="A728" s="161">
        <v>954</v>
      </c>
      <c r="B728" s="81" t="s">
        <v>237</v>
      </c>
      <c r="C728" s="162" t="s">
        <v>921</v>
      </c>
    </row>
    <row r="729" spans="1:3" x14ac:dyDescent="0.2">
      <c r="A729" s="161">
        <v>955</v>
      </c>
      <c r="B729" s="81" t="s">
        <v>238</v>
      </c>
      <c r="C729" s="162" t="s">
        <v>921</v>
      </c>
    </row>
    <row r="730" spans="1:3" x14ac:dyDescent="0.2">
      <c r="A730" s="161">
        <v>956</v>
      </c>
      <c r="B730" s="81" t="s">
        <v>239</v>
      </c>
      <c r="C730" s="162" t="s">
        <v>921</v>
      </c>
    </row>
    <row r="731" spans="1:3" x14ac:dyDescent="0.2">
      <c r="A731" s="161">
        <v>957</v>
      </c>
      <c r="B731" s="81" t="s">
        <v>240</v>
      </c>
      <c r="C731" s="162" t="s">
        <v>921</v>
      </c>
    </row>
    <row r="732" spans="1:3" x14ac:dyDescent="0.2">
      <c r="A732" s="161">
        <v>958</v>
      </c>
      <c r="B732" s="81" t="s">
        <v>241</v>
      </c>
      <c r="C732" s="162" t="s">
        <v>921</v>
      </c>
    </row>
    <row r="733" spans="1:3" x14ac:dyDescent="0.2">
      <c r="A733" s="161">
        <v>959</v>
      </c>
      <c r="B733" s="81" t="s">
        <v>242</v>
      </c>
      <c r="C733" s="162" t="s">
        <v>921</v>
      </c>
    </row>
    <row r="734" spans="1:3" x14ac:dyDescent="0.2">
      <c r="A734" s="161">
        <v>960</v>
      </c>
      <c r="B734" s="81" t="s">
        <v>243</v>
      </c>
      <c r="C734" s="162" t="s">
        <v>921</v>
      </c>
    </row>
    <row r="735" spans="1:3" x14ac:dyDescent="0.2">
      <c r="A735" s="161">
        <v>961</v>
      </c>
      <c r="B735" s="81" t="s">
        <v>244</v>
      </c>
      <c r="C735" s="162" t="s">
        <v>921</v>
      </c>
    </row>
    <row r="736" spans="1:3" x14ac:dyDescent="0.2">
      <c r="A736" s="161">
        <v>962</v>
      </c>
      <c r="B736" s="81" t="s">
        <v>245</v>
      </c>
      <c r="C736" s="162" t="s">
        <v>921</v>
      </c>
    </row>
    <row r="737" spans="1:3" x14ac:dyDescent="0.2">
      <c r="A737" s="161">
        <v>963</v>
      </c>
      <c r="B737" s="81" t="s">
        <v>246</v>
      </c>
      <c r="C737" s="162" t="s">
        <v>921</v>
      </c>
    </row>
    <row r="738" spans="1:3" x14ac:dyDescent="0.2">
      <c r="A738" s="161">
        <v>964</v>
      </c>
      <c r="B738" s="81" t="s">
        <v>247</v>
      </c>
      <c r="C738" s="162" t="s">
        <v>921</v>
      </c>
    </row>
    <row r="739" spans="1:3" x14ac:dyDescent="0.2">
      <c r="A739" s="161">
        <v>965</v>
      </c>
      <c r="B739" s="81" t="s">
        <v>248</v>
      </c>
      <c r="C739" s="162" t="s">
        <v>921</v>
      </c>
    </row>
    <row r="740" spans="1:3" x14ac:dyDescent="0.2">
      <c r="A740" s="161">
        <v>966</v>
      </c>
      <c r="B740" s="81" t="s">
        <v>95</v>
      </c>
      <c r="C740" s="162" t="s">
        <v>914</v>
      </c>
    </row>
    <row r="741" spans="1:3" x14ac:dyDescent="0.2">
      <c r="A741" s="161">
        <v>967</v>
      </c>
      <c r="B741" s="81" t="s">
        <v>107</v>
      </c>
      <c r="C741" s="162" t="s">
        <v>921</v>
      </c>
    </row>
    <row r="742" spans="1:3" x14ac:dyDescent="0.2">
      <c r="A742" s="161">
        <v>968</v>
      </c>
      <c r="B742" s="81" t="s">
        <v>107</v>
      </c>
      <c r="C742" s="162" t="s">
        <v>921</v>
      </c>
    </row>
    <row r="743" spans="1:3" x14ac:dyDescent="0.2">
      <c r="A743" s="161">
        <v>969</v>
      </c>
      <c r="B743" s="81" t="s">
        <v>248</v>
      </c>
      <c r="C743" s="162" t="s">
        <v>921</v>
      </c>
    </row>
    <row r="744" spans="1:3" x14ac:dyDescent="0.2">
      <c r="A744" s="161">
        <v>970</v>
      </c>
      <c r="B744" s="81" t="s">
        <v>62</v>
      </c>
      <c r="C744" s="162" t="s">
        <v>921</v>
      </c>
    </row>
    <row r="745" spans="1:3" x14ac:dyDescent="0.2">
      <c r="A745" s="161">
        <v>971</v>
      </c>
      <c r="B745" s="81" t="s">
        <v>249</v>
      </c>
      <c r="C745" s="162" t="s">
        <v>921</v>
      </c>
    </row>
    <row r="746" spans="1:3" x14ac:dyDescent="0.2">
      <c r="A746" s="161">
        <v>972</v>
      </c>
      <c r="B746" s="81" t="s">
        <v>262</v>
      </c>
      <c r="C746" s="162" t="s">
        <v>921</v>
      </c>
    </row>
    <row r="747" spans="1:3" x14ac:dyDescent="0.2">
      <c r="A747" s="161">
        <v>973</v>
      </c>
      <c r="B747" s="81" t="s">
        <v>105</v>
      </c>
      <c r="C747" s="162" t="s">
        <v>921</v>
      </c>
    </row>
    <row r="748" spans="1:3" x14ac:dyDescent="0.2">
      <c r="A748" s="161">
        <v>974</v>
      </c>
      <c r="B748" s="81" t="s">
        <v>131</v>
      </c>
      <c r="C748" s="162" t="s">
        <v>921</v>
      </c>
    </row>
    <row r="749" spans="1:3" x14ac:dyDescent="0.2">
      <c r="A749" s="161">
        <v>975</v>
      </c>
      <c r="B749" s="81" t="s">
        <v>294</v>
      </c>
      <c r="C749" s="162" t="s">
        <v>921</v>
      </c>
    </row>
    <row r="750" spans="1:3" x14ac:dyDescent="0.2">
      <c r="A750" s="161">
        <v>976</v>
      </c>
      <c r="B750" s="81" t="s">
        <v>295</v>
      </c>
      <c r="C750" s="162" t="s">
        <v>921</v>
      </c>
    </row>
    <row r="751" spans="1:3" x14ac:dyDescent="0.2">
      <c r="A751" s="161">
        <v>978</v>
      </c>
      <c r="B751" s="81" t="s">
        <v>89</v>
      </c>
      <c r="C751" s="162" t="s">
        <v>914</v>
      </c>
    </row>
    <row r="752" spans="1:3" x14ac:dyDescent="0.2">
      <c r="A752" s="161">
        <v>979</v>
      </c>
      <c r="B752" s="81" t="s">
        <v>128</v>
      </c>
      <c r="C752" s="162" t="s">
        <v>914</v>
      </c>
    </row>
    <row r="753" spans="1:3" x14ac:dyDescent="0.2">
      <c r="A753" s="161">
        <v>980</v>
      </c>
      <c r="B753" s="81" t="s">
        <v>250</v>
      </c>
      <c r="C753" s="162" t="s">
        <v>921</v>
      </c>
    </row>
    <row r="754" spans="1:3" x14ac:dyDescent="0.2">
      <c r="A754" s="161">
        <v>981</v>
      </c>
      <c r="B754" s="81" t="s">
        <v>251</v>
      </c>
      <c r="C754" s="162" t="s">
        <v>914</v>
      </c>
    </row>
    <row r="755" spans="1:3" x14ac:dyDescent="0.2">
      <c r="A755" s="161">
        <v>982</v>
      </c>
      <c r="B755" s="81" t="s">
        <v>296</v>
      </c>
      <c r="C755" s="162" t="s">
        <v>921</v>
      </c>
    </row>
    <row r="756" spans="1:3" x14ac:dyDescent="0.2">
      <c r="A756" s="161">
        <v>983</v>
      </c>
      <c r="B756" s="81" t="s">
        <v>297</v>
      </c>
      <c r="C756" s="162" t="s">
        <v>921</v>
      </c>
    </row>
    <row r="757" spans="1:3" x14ac:dyDescent="0.2">
      <c r="A757" s="161">
        <v>984</v>
      </c>
      <c r="B757" s="81" t="s">
        <v>341</v>
      </c>
      <c r="C757" s="162" t="s">
        <v>921</v>
      </c>
    </row>
    <row r="758" spans="1:3" x14ac:dyDescent="0.2">
      <c r="A758" s="161">
        <v>985</v>
      </c>
      <c r="B758" s="81" t="s">
        <v>342</v>
      </c>
      <c r="C758" s="162" t="s">
        <v>921</v>
      </c>
    </row>
    <row r="759" spans="1:3" x14ac:dyDescent="0.2">
      <c r="A759" s="161">
        <v>989</v>
      </c>
      <c r="B759" s="81" t="s">
        <v>144</v>
      </c>
      <c r="C759" s="162" t="s">
        <v>921</v>
      </c>
    </row>
    <row r="760" spans="1:3" x14ac:dyDescent="0.2">
      <c r="A760" s="161">
        <v>990</v>
      </c>
      <c r="B760" s="81" t="s">
        <v>145</v>
      </c>
      <c r="C760" s="162" t="s">
        <v>914</v>
      </c>
    </row>
    <row r="761" spans="1:3" x14ac:dyDescent="0.2">
      <c r="A761" s="161">
        <v>991</v>
      </c>
      <c r="B761" s="81" t="s">
        <v>95</v>
      </c>
      <c r="C761" s="162" t="s">
        <v>914</v>
      </c>
    </row>
    <row r="762" spans="1:3" x14ac:dyDescent="0.2">
      <c r="A762" s="161">
        <v>996</v>
      </c>
      <c r="B762" s="81" t="s">
        <v>175</v>
      </c>
      <c r="C762" s="162" t="s">
        <v>921</v>
      </c>
    </row>
    <row r="763" spans="1:3" x14ac:dyDescent="0.2">
      <c r="A763" s="161">
        <v>997</v>
      </c>
      <c r="B763" s="81" t="s">
        <v>252</v>
      </c>
      <c r="C763" s="162" t="s">
        <v>921</v>
      </c>
    </row>
    <row r="769" s="23" customFormat="1" x14ac:dyDescent="0.2"/>
    <row r="770" s="23" customFormat="1" x14ac:dyDescent="0.2"/>
    <row r="771" s="23" customFormat="1" x14ac:dyDescent="0.2"/>
    <row r="772" s="23" customFormat="1" x14ac:dyDescent="0.2"/>
    <row r="773" s="23" customFormat="1" x14ac:dyDescent="0.2"/>
    <row r="774" s="23" customFormat="1" x14ac:dyDescent="0.2"/>
    <row r="775" s="23" customFormat="1" x14ac:dyDescent="0.2"/>
    <row r="776" s="23" customFormat="1" x14ac:dyDescent="0.2"/>
    <row r="777" s="23" customFormat="1" x14ac:dyDescent="0.2"/>
    <row r="778" s="23" customFormat="1" x14ac:dyDescent="0.2"/>
    <row r="779" s="23" customFormat="1" x14ac:dyDescent="0.2"/>
    <row r="780" s="23" customFormat="1" x14ac:dyDescent="0.2"/>
    <row r="781" s="23" customFormat="1" x14ac:dyDescent="0.2"/>
    <row r="782" s="23" customFormat="1" x14ac:dyDescent="0.2"/>
    <row r="783" s="23" customFormat="1" x14ac:dyDescent="0.2"/>
    <row r="784" s="23" customFormat="1" x14ac:dyDescent="0.2"/>
    <row r="785" s="23" customFormat="1" x14ac:dyDescent="0.2"/>
    <row r="786" s="23" customFormat="1" x14ac:dyDescent="0.2"/>
    <row r="787" s="23" customFormat="1" x14ac:dyDescent="0.2"/>
    <row r="788" s="23" customFormat="1" x14ac:dyDescent="0.2"/>
    <row r="789" s="23" customFormat="1" x14ac:dyDescent="0.2"/>
    <row r="790" s="23" customFormat="1" x14ac:dyDescent="0.2"/>
    <row r="791" s="23" customFormat="1" x14ac:dyDescent="0.2"/>
    <row r="792" s="23" customFormat="1" x14ac:dyDescent="0.2"/>
    <row r="793" s="23" customFormat="1" x14ac:dyDescent="0.2"/>
    <row r="794" s="23" customFormat="1" x14ac:dyDescent="0.2"/>
    <row r="795" s="23" customFormat="1" x14ac:dyDescent="0.2"/>
    <row r="796" s="23" customFormat="1" x14ac:dyDescent="0.2"/>
    <row r="797" s="23" customFormat="1" x14ac:dyDescent="0.2"/>
    <row r="798" s="23" customFormat="1" x14ac:dyDescent="0.2"/>
    <row r="799" s="23" customFormat="1" x14ac:dyDescent="0.2"/>
    <row r="800" s="23" customFormat="1" x14ac:dyDescent="0.2"/>
    <row r="801" s="23" customFormat="1" x14ac:dyDescent="0.2"/>
    <row r="802" s="23" customFormat="1" x14ac:dyDescent="0.2"/>
    <row r="803" s="23" customFormat="1" x14ac:dyDescent="0.2"/>
    <row r="804" s="23" customFormat="1" x14ac:dyDescent="0.2"/>
    <row r="805" s="23" customFormat="1" x14ac:dyDescent="0.2"/>
    <row r="806" s="23" customFormat="1" x14ac:dyDescent="0.2"/>
    <row r="807" s="23" customFormat="1" x14ac:dyDescent="0.2"/>
    <row r="808" s="23" customFormat="1" x14ac:dyDescent="0.2"/>
    <row r="809" s="23" customFormat="1" x14ac:dyDescent="0.2"/>
    <row r="810" s="23" customFormat="1" x14ac:dyDescent="0.2"/>
    <row r="811" s="23" customFormat="1" x14ac:dyDescent="0.2"/>
    <row r="812" s="23" customFormat="1" x14ac:dyDescent="0.2"/>
    <row r="813" s="23" customFormat="1" x14ac:dyDescent="0.2"/>
    <row r="814" s="23" customFormat="1" x14ac:dyDescent="0.2"/>
    <row r="815" s="23" customFormat="1" x14ac:dyDescent="0.2"/>
    <row r="816" s="23" customFormat="1" x14ac:dyDescent="0.2"/>
    <row r="817" s="23" customFormat="1" x14ac:dyDescent="0.2"/>
    <row r="818" s="23" customFormat="1" x14ac:dyDescent="0.2"/>
    <row r="819" s="23" customFormat="1" x14ac:dyDescent="0.2"/>
    <row r="820" s="23" customFormat="1" x14ac:dyDescent="0.2"/>
    <row r="821" s="23" customFormat="1" x14ac:dyDescent="0.2"/>
    <row r="822" s="23" customFormat="1" x14ac:dyDescent="0.2"/>
    <row r="823" s="23" customFormat="1" x14ac:dyDescent="0.2"/>
    <row r="824" s="23" customFormat="1" x14ac:dyDescent="0.2"/>
    <row r="825" s="23" customFormat="1" x14ac:dyDescent="0.2"/>
    <row r="826" s="23" customFormat="1" x14ac:dyDescent="0.2"/>
    <row r="827" s="23" customFormat="1" x14ac:dyDescent="0.2"/>
    <row r="828" s="23" customFormat="1" x14ac:dyDescent="0.2"/>
    <row r="829" s="23" customFormat="1" x14ac:dyDescent="0.2"/>
    <row r="830" s="23" customFormat="1" x14ac:dyDescent="0.2"/>
    <row r="831" s="23" customFormat="1" x14ac:dyDescent="0.2"/>
    <row r="832" s="23" customFormat="1" x14ac:dyDescent="0.2"/>
    <row r="833" s="23" customFormat="1" x14ac:dyDescent="0.2"/>
    <row r="834" s="23" customFormat="1" x14ac:dyDescent="0.2"/>
    <row r="835" s="23" customFormat="1" x14ac:dyDescent="0.2"/>
    <row r="836" s="23" customFormat="1" x14ac:dyDescent="0.2"/>
    <row r="837" s="23" customFormat="1" x14ac:dyDescent="0.2"/>
    <row r="838" s="23" customFormat="1" x14ac:dyDescent="0.2"/>
    <row r="839" s="23" customFormat="1" x14ac:dyDescent="0.2"/>
    <row r="840" s="23" customFormat="1" x14ac:dyDescent="0.2"/>
    <row r="841" s="23" customFormat="1" x14ac:dyDescent="0.2"/>
    <row r="842" s="23" customFormat="1" x14ac:dyDescent="0.2"/>
    <row r="843" s="23" customFormat="1" x14ac:dyDescent="0.2"/>
    <row r="844" s="23" customFormat="1" x14ac:dyDescent="0.2"/>
    <row r="845" s="23" customFormat="1" x14ac:dyDescent="0.2"/>
    <row r="846" s="23" customFormat="1" x14ac:dyDescent="0.2"/>
    <row r="847" s="23" customFormat="1" x14ac:dyDescent="0.2"/>
    <row r="848" s="23" customFormat="1" x14ac:dyDescent="0.2"/>
    <row r="849" s="23" customFormat="1" x14ac:dyDescent="0.2"/>
    <row r="850" s="23" customFormat="1" x14ac:dyDescent="0.2"/>
    <row r="851" s="23" customFormat="1" x14ac:dyDescent="0.2"/>
    <row r="852" s="23" customFormat="1" x14ac:dyDescent="0.2"/>
    <row r="853" s="23" customFormat="1" x14ac:dyDescent="0.2"/>
    <row r="854" s="23" customFormat="1" x14ac:dyDescent="0.2"/>
    <row r="855" s="23" customFormat="1" x14ac:dyDescent="0.2"/>
    <row r="856" s="23" customFormat="1" x14ac:dyDescent="0.2"/>
    <row r="857" s="23" customFormat="1" x14ac:dyDescent="0.2"/>
    <row r="858" s="23" customFormat="1" x14ac:dyDescent="0.2"/>
    <row r="859" s="23" customFormat="1" x14ac:dyDescent="0.2"/>
    <row r="860" s="23" customFormat="1" x14ac:dyDescent="0.2"/>
    <row r="861" s="23" customFormat="1" x14ac:dyDescent="0.2"/>
    <row r="862" s="23" customFormat="1" x14ac:dyDescent="0.2"/>
    <row r="863" s="23" customFormat="1" x14ac:dyDescent="0.2"/>
    <row r="864" s="23" customFormat="1" x14ac:dyDescent="0.2"/>
    <row r="865" s="23" customFormat="1" x14ac:dyDescent="0.2"/>
    <row r="866" s="23" customFormat="1" x14ac:dyDescent="0.2"/>
    <row r="867" s="23" customFormat="1" x14ac:dyDescent="0.2"/>
    <row r="868" s="23" customFormat="1" x14ac:dyDescent="0.2"/>
    <row r="869" s="23" customFormat="1" x14ac:dyDescent="0.2"/>
    <row r="870" s="23" customFormat="1" x14ac:dyDescent="0.2"/>
    <row r="871" s="23" customFormat="1" x14ac:dyDescent="0.2"/>
    <row r="872" s="23" customFormat="1" x14ac:dyDescent="0.2"/>
    <row r="873" s="23" customFormat="1" x14ac:dyDescent="0.2"/>
    <row r="874" s="23" customFormat="1" x14ac:dyDescent="0.2"/>
    <row r="875" s="23" customFormat="1" x14ac:dyDescent="0.2"/>
    <row r="876" s="23" customFormat="1" x14ac:dyDescent="0.2"/>
    <row r="877" s="23" customFormat="1" x14ac:dyDescent="0.2"/>
    <row r="878" s="23" customFormat="1" x14ac:dyDescent="0.2"/>
    <row r="879" s="23" customFormat="1" x14ac:dyDescent="0.2"/>
    <row r="880" s="23" customFormat="1" x14ac:dyDescent="0.2"/>
    <row r="881" s="23" customFormat="1" x14ac:dyDescent="0.2"/>
    <row r="882" s="23" customFormat="1" x14ac:dyDescent="0.2"/>
    <row r="883" s="23" customFormat="1" x14ac:dyDescent="0.2"/>
    <row r="884" s="23" customFormat="1" x14ac:dyDescent="0.2"/>
    <row r="885" s="23" customFormat="1" x14ac:dyDescent="0.2"/>
    <row r="886" s="23" customFormat="1" x14ac:dyDescent="0.2"/>
    <row r="887" s="23" customFormat="1" x14ac:dyDescent="0.2"/>
    <row r="888" s="23" customFormat="1" x14ac:dyDescent="0.2"/>
    <row r="889" s="23" customFormat="1" x14ac:dyDescent="0.2"/>
    <row r="890" s="23" customFormat="1" x14ac:dyDescent="0.2"/>
    <row r="891" s="23" customFormat="1" x14ac:dyDescent="0.2"/>
    <row r="892" s="23" customFormat="1" x14ac:dyDescent="0.2"/>
    <row r="893" s="23" customFormat="1" x14ac:dyDescent="0.2"/>
    <row r="894" s="23" customFormat="1" x14ac:dyDescent="0.2"/>
    <row r="895" s="23" customFormat="1" x14ac:dyDescent="0.2"/>
    <row r="896" s="23" customFormat="1" x14ac:dyDescent="0.2"/>
    <row r="897" s="23" customFormat="1" x14ac:dyDescent="0.2"/>
    <row r="898" s="23" customFormat="1" x14ac:dyDescent="0.2"/>
    <row r="899" s="23" customFormat="1" x14ac:dyDescent="0.2"/>
    <row r="900" s="23" customFormat="1" x14ac:dyDescent="0.2"/>
    <row r="901" s="23" customFormat="1" x14ac:dyDescent="0.2"/>
    <row r="902" s="23" customFormat="1" x14ac:dyDescent="0.2"/>
    <row r="903" s="23" customFormat="1" x14ac:dyDescent="0.2"/>
    <row r="904" s="23" customFormat="1" x14ac:dyDescent="0.2"/>
    <row r="905" s="23" customFormat="1" x14ac:dyDescent="0.2"/>
    <row r="906" s="23" customFormat="1" x14ac:dyDescent="0.2"/>
    <row r="907" s="23" customFormat="1" x14ac:dyDescent="0.2"/>
    <row r="908" s="23" customFormat="1" x14ac:dyDescent="0.2"/>
    <row r="909" s="23" customFormat="1" x14ac:dyDescent="0.2"/>
    <row r="910" s="23" customFormat="1" x14ac:dyDescent="0.2"/>
    <row r="911" s="23" customFormat="1" x14ac:dyDescent="0.2"/>
    <row r="912" s="23" customFormat="1" x14ac:dyDescent="0.2"/>
    <row r="913" s="23" customFormat="1" x14ac:dyDescent="0.2"/>
    <row r="914" s="23" customFormat="1" x14ac:dyDescent="0.2"/>
    <row r="915" s="23" customFormat="1" x14ac:dyDescent="0.2"/>
    <row r="916" s="23" customFormat="1" x14ac:dyDescent="0.2"/>
    <row r="917" s="23" customFormat="1" x14ac:dyDescent="0.2"/>
    <row r="918" s="23" customFormat="1" x14ac:dyDescent="0.2"/>
    <row r="919" s="23" customFormat="1" x14ac:dyDescent="0.2"/>
    <row r="920" s="23" customFormat="1" x14ac:dyDescent="0.2"/>
    <row r="921" s="23" customFormat="1" x14ac:dyDescent="0.2"/>
    <row r="922" s="23" customFormat="1" x14ac:dyDescent="0.2"/>
    <row r="923" s="23" customFormat="1" x14ac:dyDescent="0.2"/>
    <row r="924" s="23" customFormat="1" x14ac:dyDescent="0.2"/>
    <row r="925" s="23" customFormat="1" x14ac:dyDescent="0.2"/>
    <row r="926" s="23" customFormat="1" x14ac:dyDescent="0.2"/>
    <row r="927" s="23" customFormat="1" x14ac:dyDescent="0.2"/>
    <row r="928" s="23" customFormat="1" x14ac:dyDescent="0.2"/>
    <row r="929" s="23" customFormat="1" x14ac:dyDescent="0.2"/>
    <row r="930" s="23" customFormat="1" x14ac:dyDescent="0.2"/>
    <row r="931" s="23" customFormat="1" x14ac:dyDescent="0.2"/>
    <row r="932" s="23" customFormat="1" x14ac:dyDescent="0.2"/>
    <row r="933" s="23" customFormat="1" x14ac:dyDescent="0.2"/>
    <row r="934" s="23" customFormat="1" x14ac:dyDescent="0.2"/>
    <row r="935" s="23" customFormat="1" x14ac:dyDescent="0.2"/>
    <row r="936" s="23" customFormat="1" x14ac:dyDescent="0.2"/>
    <row r="937" s="23" customFormat="1" x14ac:dyDescent="0.2"/>
    <row r="938" s="23" customFormat="1" x14ac:dyDescent="0.2"/>
    <row r="939" s="23" customFormat="1" x14ac:dyDescent="0.2"/>
    <row r="940" s="23" customFormat="1" x14ac:dyDescent="0.2"/>
    <row r="941" s="23" customFormat="1" x14ac:dyDescent="0.2"/>
    <row r="942" s="23" customFormat="1" x14ac:dyDescent="0.2"/>
    <row r="943" s="23" customFormat="1" x14ac:dyDescent="0.2"/>
    <row r="944" s="23" customFormat="1" x14ac:dyDescent="0.2"/>
    <row r="945" s="23" customFormat="1" x14ac:dyDescent="0.2"/>
    <row r="946" s="23" customFormat="1" x14ac:dyDescent="0.2"/>
    <row r="947" s="23" customFormat="1" x14ac:dyDescent="0.2"/>
    <row r="948" s="23" customFormat="1" x14ac:dyDescent="0.2"/>
    <row r="949" s="23" customFormat="1" x14ac:dyDescent="0.2"/>
    <row r="950" s="23" customFormat="1" x14ac:dyDescent="0.2"/>
    <row r="951" s="23" customFormat="1" x14ac:dyDescent="0.2"/>
    <row r="952" s="23" customFormat="1" x14ac:dyDescent="0.2"/>
    <row r="953" s="23" customFormat="1" x14ac:dyDescent="0.2"/>
    <row r="954" s="23" customFormat="1" x14ac:dyDescent="0.2"/>
    <row r="955" s="23" customFormat="1" x14ac:dyDescent="0.2"/>
    <row r="956" s="23" customFormat="1" x14ac:dyDescent="0.2"/>
    <row r="957" s="23" customFormat="1" x14ac:dyDescent="0.2"/>
    <row r="958" s="23" customFormat="1" x14ac:dyDescent="0.2"/>
    <row r="959" s="23" customFormat="1" x14ac:dyDescent="0.2"/>
    <row r="960" s="23" customFormat="1" x14ac:dyDescent="0.2"/>
    <row r="961" s="23" customFormat="1" x14ac:dyDescent="0.2"/>
    <row r="962" s="23" customFormat="1" x14ac:dyDescent="0.2"/>
    <row r="963" s="23" customFormat="1" x14ac:dyDescent="0.2"/>
    <row r="964" s="23" customFormat="1" x14ac:dyDescent="0.2"/>
    <row r="965" s="23" customFormat="1" x14ac:dyDescent="0.2"/>
    <row r="966" s="23" customFormat="1" x14ac:dyDescent="0.2"/>
    <row r="967" s="23" customFormat="1" x14ac:dyDescent="0.2"/>
    <row r="968" s="23" customFormat="1" x14ac:dyDescent="0.2"/>
    <row r="969" s="23" customFormat="1" x14ac:dyDescent="0.2"/>
    <row r="970" s="23" customFormat="1" x14ac:dyDescent="0.2"/>
    <row r="971" s="23" customFormat="1" x14ac:dyDescent="0.2"/>
    <row r="972" s="23" customFormat="1" x14ac:dyDescent="0.2"/>
    <row r="973" s="23" customFormat="1" x14ac:dyDescent="0.2"/>
    <row r="974" s="23" customFormat="1" x14ac:dyDescent="0.2"/>
    <row r="975" s="23" customFormat="1" x14ac:dyDescent="0.2"/>
    <row r="976" s="23" customFormat="1" x14ac:dyDescent="0.2"/>
    <row r="977" s="23" customFormat="1" x14ac:dyDescent="0.2"/>
    <row r="978" s="23" customFormat="1" x14ac:dyDescent="0.2"/>
    <row r="979" s="23" customFormat="1" x14ac:dyDescent="0.2"/>
    <row r="980" s="23" customFormat="1" x14ac:dyDescent="0.2"/>
    <row r="981" s="23" customFormat="1" x14ac:dyDescent="0.2"/>
    <row r="982" s="23" customFormat="1" x14ac:dyDescent="0.2"/>
    <row r="983" s="23" customFormat="1" x14ac:dyDescent="0.2"/>
    <row r="984" s="23" customFormat="1" x14ac:dyDescent="0.2"/>
    <row r="985" s="23" customFormat="1" x14ac:dyDescent="0.2"/>
    <row r="986" s="23" customFormat="1" x14ac:dyDescent="0.2"/>
    <row r="987" s="23" customFormat="1" x14ac:dyDescent="0.2"/>
    <row r="988" s="23" customFormat="1" x14ac:dyDescent="0.2"/>
    <row r="989" s="23" customFormat="1" x14ac:dyDescent="0.2"/>
    <row r="990" s="23" customFormat="1" x14ac:dyDescent="0.2"/>
    <row r="991" s="23" customFormat="1" x14ac:dyDescent="0.2"/>
    <row r="992" s="23" customFormat="1" x14ac:dyDescent="0.2"/>
    <row r="993" s="23" customFormat="1" x14ac:dyDescent="0.2"/>
    <row r="994" s="23" customFormat="1" x14ac:dyDescent="0.2"/>
    <row r="995" s="23" customFormat="1" x14ac:dyDescent="0.2"/>
    <row r="996" s="23" customFormat="1" x14ac:dyDescent="0.2"/>
    <row r="997" s="23" customFormat="1" x14ac:dyDescent="0.2"/>
    <row r="998" s="23" customFormat="1" x14ac:dyDescent="0.2"/>
    <row r="999" s="23" customFormat="1" x14ac:dyDescent="0.2"/>
    <row r="1000" s="23" customFormat="1" x14ac:dyDescent="0.2"/>
    <row r="1001" s="23" customFormat="1" x14ac:dyDescent="0.2"/>
    <row r="1002" s="23" customFormat="1" x14ac:dyDescent="0.2"/>
    <row r="1003" s="23" customFormat="1" x14ac:dyDescent="0.2"/>
    <row r="1004" s="23" customFormat="1" x14ac:dyDescent="0.2"/>
    <row r="1005" s="23" customFormat="1" x14ac:dyDescent="0.2"/>
    <row r="1006" s="23" customFormat="1" x14ac:dyDescent="0.2"/>
    <row r="1007" s="23" customFormat="1" x14ac:dyDescent="0.2"/>
    <row r="1008" s="23" customFormat="1" x14ac:dyDescent="0.2"/>
    <row r="1009" s="23" customFormat="1" x14ac:dyDescent="0.2"/>
    <row r="1010" s="23" customFormat="1" x14ac:dyDescent="0.2"/>
    <row r="1011" s="23" customFormat="1" x14ac:dyDescent="0.2"/>
    <row r="1012" s="23" customFormat="1" x14ac:dyDescent="0.2"/>
    <row r="1013" s="23" customFormat="1" x14ac:dyDescent="0.2"/>
    <row r="1014" s="23" customFormat="1" x14ac:dyDescent="0.2"/>
    <row r="1015" s="23" customFormat="1" x14ac:dyDescent="0.2"/>
    <row r="1016" s="23" customFormat="1" x14ac:dyDescent="0.2"/>
    <row r="1017" s="23" customFormat="1" x14ac:dyDescent="0.2"/>
    <row r="1018" s="23" customFormat="1" x14ac:dyDescent="0.2"/>
    <row r="1019" s="23" customFormat="1" x14ac:dyDescent="0.2"/>
    <row r="1020" s="23" customFormat="1" x14ac:dyDescent="0.2"/>
    <row r="1021" s="23" customFormat="1" x14ac:dyDescent="0.2"/>
    <row r="1022" s="23" customFormat="1" x14ac:dyDescent="0.2"/>
    <row r="1023" s="23" customFormat="1" x14ac:dyDescent="0.2"/>
    <row r="1024" s="23" customFormat="1" x14ac:dyDescent="0.2"/>
    <row r="1025" s="23" customFormat="1" x14ac:dyDescent="0.2"/>
    <row r="1026" s="23" customFormat="1" x14ac:dyDescent="0.2"/>
    <row r="1027" s="23" customFormat="1" x14ac:dyDescent="0.2"/>
    <row r="1028" s="23" customFormat="1" x14ac:dyDescent="0.2"/>
    <row r="1029" s="23" customFormat="1" x14ac:dyDescent="0.2"/>
    <row r="1030" s="23" customFormat="1" x14ac:dyDescent="0.2"/>
    <row r="1031" s="23" customFormat="1" x14ac:dyDescent="0.2"/>
    <row r="1032" s="23" customFormat="1" x14ac:dyDescent="0.2"/>
    <row r="1033" s="23" customFormat="1" x14ac:dyDescent="0.2"/>
    <row r="1034" s="23" customFormat="1" x14ac:dyDescent="0.2"/>
    <row r="1035" s="23" customFormat="1" x14ac:dyDescent="0.2"/>
    <row r="1036" s="23" customFormat="1" x14ac:dyDescent="0.2"/>
    <row r="1037" s="23" customFormat="1" x14ac:dyDescent="0.2"/>
    <row r="1038" s="23" customFormat="1" x14ac:dyDescent="0.2"/>
    <row r="1039" s="23" customFormat="1" x14ac:dyDescent="0.2"/>
    <row r="1040" s="23" customFormat="1" x14ac:dyDescent="0.2"/>
    <row r="1041" s="23" customFormat="1" x14ac:dyDescent="0.2"/>
    <row r="1042" s="23" customFormat="1" x14ac:dyDescent="0.2"/>
    <row r="1043" s="23" customFormat="1" x14ac:dyDescent="0.2"/>
    <row r="1044" s="23" customFormat="1" x14ac:dyDescent="0.2"/>
    <row r="1045" s="23" customFormat="1" x14ac:dyDescent="0.2"/>
    <row r="1046" s="23" customFormat="1" x14ac:dyDescent="0.2"/>
    <row r="1047" s="23" customFormat="1" x14ac:dyDescent="0.2"/>
    <row r="1048" s="23" customFormat="1" x14ac:dyDescent="0.2"/>
    <row r="1049" s="23" customFormat="1" x14ac:dyDescent="0.2"/>
    <row r="1050" s="23" customFormat="1" x14ac:dyDescent="0.2"/>
    <row r="1051" s="23" customFormat="1" x14ac:dyDescent="0.2"/>
    <row r="1052" s="23" customFormat="1" x14ac:dyDescent="0.2"/>
    <row r="1053" s="23" customFormat="1" x14ac:dyDescent="0.2"/>
    <row r="1054" s="23" customFormat="1" x14ac:dyDescent="0.2"/>
    <row r="1055" s="23" customFormat="1" x14ac:dyDescent="0.2"/>
    <row r="1056" s="23" customFormat="1" x14ac:dyDescent="0.2"/>
    <row r="1057" s="23" customFormat="1" x14ac:dyDescent="0.2"/>
    <row r="1058" s="23" customFormat="1" x14ac:dyDescent="0.2"/>
    <row r="1059" s="23" customFormat="1" x14ac:dyDescent="0.2"/>
    <row r="1060" s="23" customFormat="1" x14ac:dyDescent="0.2"/>
    <row r="1061" s="23" customFormat="1" x14ac:dyDescent="0.2"/>
    <row r="1062" s="23" customFormat="1" x14ac:dyDescent="0.2"/>
    <row r="1063" s="23" customFormat="1" x14ac:dyDescent="0.2"/>
    <row r="1064" s="23" customFormat="1" x14ac:dyDescent="0.2"/>
    <row r="1065" s="23" customFormat="1" x14ac:dyDescent="0.2"/>
    <row r="1066" s="23" customFormat="1" x14ac:dyDescent="0.2"/>
    <row r="1067" s="23" customFormat="1" x14ac:dyDescent="0.2"/>
    <row r="1068" s="23" customFormat="1" x14ac:dyDescent="0.2"/>
    <row r="1069" s="23" customFormat="1" x14ac:dyDescent="0.2"/>
    <row r="1070" s="23" customFormat="1" x14ac:dyDescent="0.2"/>
    <row r="1071" s="23" customFormat="1" x14ac:dyDescent="0.2"/>
    <row r="1072" s="23" customFormat="1" x14ac:dyDescent="0.2"/>
    <row r="1073" s="23" customFormat="1" x14ac:dyDescent="0.2"/>
    <row r="1074" s="23" customFormat="1" x14ac:dyDescent="0.2"/>
    <row r="1075" s="23" customFormat="1" x14ac:dyDescent="0.2"/>
    <row r="1076" s="23" customFormat="1" x14ac:dyDescent="0.2"/>
    <row r="1077" s="23" customFormat="1" x14ac:dyDescent="0.2"/>
    <row r="1078" s="23" customFormat="1" x14ac:dyDescent="0.2"/>
    <row r="1079" s="23" customFormat="1" x14ac:dyDescent="0.2"/>
    <row r="1080" s="23" customFormat="1" x14ac:dyDescent="0.2"/>
    <row r="1081" s="23" customFormat="1" x14ac:dyDescent="0.2"/>
    <row r="1082" s="23" customFormat="1" x14ac:dyDescent="0.2"/>
    <row r="1083" s="23" customFormat="1" x14ac:dyDescent="0.2"/>
    <row r="1084" s="23" customFormat="1" x14ac:dyDescent="0.2"/>
    <row r="1085" s="23" customFormat="1" x14ac:dyDescent="0.2"/>
    <row r="1086" s="23" customFormat="1" x14ac:dyDescent="0.2"/>
    <row r="1087" s="23" customFormat="1" x14ac:dyDescent="0.2"/>
    <row r="1088" s="23" customFormat="1" x14ac:dyDescent="0.2"/>
    <row r="1089" s="23" customFormat="1" x14ac:dyDescent="0.2"/>
    <row r="1090" s="23" customFormat="1" x14ac:dyDescent="0.2"/>
    <row r="1091" s="23" customFormat="1" x14ac:dyDescent="0.2"/>
    <row r="1092" s="23" customFormat="1" x14ac:dyDescent="0.2"/>
    <row r="1093" s="23" customFormat="1" x14ac:dyDescent="0.2"/>
    <row r="1094" s="23" customFormat="1" x14ac:dyDescent="0.2"/>
    <row r="1095" s="23" customFormat="1" x14ac:dyDescent="0.2"/>
    <row r="1096" s="23" customFormat="1" x14ac:dyDescent="0.2"/>
    <row r="1097" s="23" customFormat="1" x14ac:dyDescent="0.2"/>
    <row r="1098" s="23" customFormat="1" x14ac:dyDescent="0.2"/>
    <row r="1099" s="23" customFormat="1" x14ac:dyDescent="0.2"/>
    <row r="1100" s="23" customFormat="1" x14ac:dyDescent="0.2"/>
    <row r="1101" s="23" customFormat="1" x14ac:dyDescent="0.2"/>
    <row r="1102" s="23" customFormat="1" x14ac:dyDescent="0.2"/>
    <row r="1103" s="23" customFormat="1" x14ac:dyDescent="0.2"/>
    <row r="1104" s="23" customFormat="1" x14ac:dyDescent="0.2"/>
    <row r="1105" s="23" customFormat="1" x14ac:dyDescent="0.2"/>
    <row r="1106" s="23" customFormat="1" x14ac:dyDescent="0.2"/>
    <row r="1107" s="23" customFormat="1" x14ac:dyDescent="0.2"/>
    <row r="1108" s="23" customFormat="1" x14ac:dyDescent="0.2"/>
    <row r="1109" s="23" customFormat="1" x14ac:dyDescent="0.2"/>
    <row r="1110" s="23" customFormat="1" x14ac:dyDescent="0.2"/>
    <row r="1111" s="23" customFormat="1" x14ac:dyDescent="0.2"/>
    <row r="1112" s="23" customFormat="1" x14ac:dyDescent="0.2"/>
    <row r="1113" s="23" customFormat="1" x14ac:dyDescent="0.2"/>
    <row r="1114" s="23" customFormat="1" x14ac:dyDescent="0.2"/>
    <row r="1115" s="23" customFormat="1" x14ac:dyDescent="0.2"/>
    <row r="1116" s="23" customFormat="1" x14ac:dyDescent="0.2"/>
    <row r="1117" s="23" customFormat="1" x14ac:dyDescent="0.2"/>
    <row r="1118" s="23" customFormat="1" x14ac:dyDescent="0.2"/>
    <row r="1119" s="23" customFormat="1" x14ac:dyDescent="0.2"/>
    <row r="1120" s="23" customFormat="1" x14ac:dyDescent="0.2"/>
    <row r="1121" s="23" customFormat="1" x14ac:dyDescent="0.2"/>
    <row r="1122" s="23" customFormat="1" x14ac:dyDescent="0.2"/>
    <row r="1123" s="23" customFormat="1" x14ac:dyDescent="0.2"/>
    <row r="1124" s="23" customFormat="1" x14ac:dyDescent="0.2"/>
    <row r="1125" s="23" customFormat="1" x14ac:dyDescent="0.2"/>
    <row r="1126" s="23" customFormat="1" x14ac:dyDescent="0.2"/>
    <row r="1127" s="23" customFormat="1" x14ac:dyDescent="0.2"/>
    <row r="1128" s="23" customFormat="1" x14ac:dyDescent="0.2"/>
    <row r="1129" s="23" customFormat="1" x14ac:dyDescent="0.2"/>
    <row r="1130" s="23" customFormat="1" x14ac:dyDescent="0.2"/>
    <row r="1131" s="23" customFormat="1" x14ac:dyDescent="0.2"/>
    <row r="1132" s="23" customFormat="1" x14ac:dyDescent="0.2"/>
    <row r="1133" s="23" customFormat="1" x14ac:dyDescent="0.2"/>
    <row r="1134" s="23" customFormat="1" x14ac:dyDescent="0.2"/>
    <row r="1135" s="23" customFormat="1" x14ac:dyDescent="0.2"/>
    <row r="1136" s="23" customFormat="1" x14ac:dyDescent="0.2"/>
    <row r="1137" s="23" customFormat="1" x14ac:dyDescent="0.2"/>
    <row r="1138" s="23" customFormat="1" x14ac:dyDescent="0.2"/>
    <row r="1139" s="23" customFormat="1" x14ac:dyDescent="0.2"/>
    <row r="1140" s="23" customFormat="1" x14ac:dyDescent="0.2"/>
    <row r="1141" s="23" customFormat="1" x14ac:dyDescent="0.2"/>
    <row r="1142" s="23" customFormat="1" x14ac:dyDescent="0.2"/>
    <row r="1143" s="23" customFormat="1" x14ac:dyDescent="0.2"/>
    <row r="1144" s="23" customFormat="1" x14ac:dyDescent="0.2"/>
    <row r="1145" s="23" customFormat="1" x14ac:dyDescent="0.2"/>
    <row r="1146" s="23" customFormat="1" x14ac:dyDescent="0.2"/>
    <row r="1147" s="23" customFormat="1" x14ac:dyDescent="0.2"/>
    <row r="1148" s="23" customFormat="1" x14ac:dyDescent="0.2"/>
    <row r="1149" s="23" customFormat="1" x14ac:dyDescent="0.2"/>
    <row r="1150" s="23" customFormat="1" x14ac:dyDescent="0.2"/>
    <row r="1151" s="23" customFormat="1" x14ac:dyDescent="0.2"/>
    <row r="1152" s="23" customFormat="1" x14ac:dyDescent="0.2"/>
    <row r="1153" s="23" customFormat="1" x14ac:dyDescent="0.2"/>
    <row r="1154" s="23" customFormat="1" x14ac:dyDescent="0.2"/>
    <row r="1155" s="23" customFormat="1" x14ac:dyDescent="0.2"/>
    <row r="1156" s="23" customFormat="1" x14ac:dyDescent="0.2"/>
    <row r="1157" s="23" customFormat="1" x14ac:dyDescent="0.2"/>
    <row r="1158" s="23" customFormat="1" x14ac:dyDescent="0.2"/>
    <row r="1159" s="23" customFormat="1" x14ac:dyDescent="0.2"/>
    <row r="1160" s="23" customFormat="1" x14ac:dyDescent="0.2"/>
    <row r="1161" s="23" customFormat="1" x14ac:dyDescent="0.2"/>
    <row r="1162" s="23" customFormat="1" x14ac:dyDescent="0.2"/>
    <row r="1163" s="23" customFormat="1" x14ac:dyDescent="0.2"/>
    <row r="1164" s="23" customFormat="1" x14ac:dyDescent="0.2"/>
    <row r="1165" s="23" customFormat="1" x14ac:dyDescent="0.2"/>
    <row r="1166" s="23" customFormat="1" x14ac:dyDescent="0.2"/>
    <row r="1167" s="23" customFormat="1" x14ac:dyDescent="0.2"/>
    <row r="1168" s="23" customFormat="1" x14ac:dyDescent="0.2"/>
    <row r="1169" s="23" customFormat="1" x14ac:dyDescent="0.2"/>
    <row r="1170" s="23" customFormat="1" x14ac:dyDescent="0.2"/>
    <row r="1171" s="23" customFormat="1" x14ac:dyDescent="0.2"/>
    <row r="1172" s="23" customFormat="1" x14ac:dyDescent="0.2"/>
    <row r="1173" s="23" customFormat="1" x14ac:dyDescent="0.2"/>
    <row r="1174" s="23" customFormat="1" x14ac:dyDescent="0.2"/>
    <row r="1175" s="23" customFormat="1" x14ac:dyDescent="0.2"/>
    <row r="1176" s="23" customFormat="1" x14ac:dyDescent="0.2"/>
    <row r="1177" s="23" customFormat="1" x14ac:dyDescent="0.2"/>
    <row r="1178" s="23" customFormat="1" x14ac:dyDescent="0.2"/>
    <row r="1179" s="23" customFormat="1" x14ac:dyDescent="0.2"/>
    <row r="1180" s="23" customFormat="1" x14ac:dyDescent="0.2"/>
    <row r="1181" s="23" customFormat="1" x14ac:dyDescent="0.2"/>
    <row r="1182" s="23" customFormat="1" x14ac:dyDescent="0.2"/>
    <row r="1183" s="23" customFormat="1" x14ac:dyDescent="0.2"/>
    <row r="1184" s="23" customFormat="1" x14ac:dyDescent="0.2"/>
    <row r="1185" s="23" customFormat="1" x14ac:dyDescent="0.2"/>
    <row r="1186" s="23" customFormat="1" x14ac:dyDescent="0.2"/>
    <row r="1187" s="23" customFormat="1" x14ac:dyDescent="0.2"/>
    <row r="1188" s="23" customFormat="1" x14ac:dyDescent="0.2"/>
    <row r="1189" s="23" customFormat="1" x14ac:dyDescent="0.2"/>
    <row r="1190" s="23" customFormat="1" x14ac:dyDescent="0.2"/>
    <row r="1191" s="23" customFormat="1" x14ac:dyDescent="0.2"/>
    <row r="1192" s="23" customFormat="1" x14ac:dyDescent="0.2"/>
    <row r="1193" s="23" customFormat="1" x14ac:dyDescent="0.2"/>
    <row r="1194" s="23" customFormat="1" x14ac:dyDescent="0.2"/>
    <row r="1195" s="23" customFormat="1" x14ac:dyDescent="0.2"/>
    <row r="1196" s="23" customFormat="1" x14ac:dyDescent="0.2"/>
    <row r="1197" s="23" customFormat="1" x14ac:dyDescent="0.2"/>
    <row r="1198" s="23" customFormat="1" x14ac:dyDescent="0.2"/>
    <row r="1199" s="23" customFormat="1" x14ac:dyDescent="0.2"/>
    <row r="1200" s="23" customFormat="1" x14ac:dyDescent="0.2"/>
    <row r="1201" s="23" customFormat="1" x14ac:dyDescent="0.2"/>
    <row r="1202" s="23" customFormat="1" x14ac:dyDescent="0.2"/>
    <row r="1203" s="23" customFormat="1" x14ac:dyDescent="0.2"/>
    <row r="1204" s="23" customFormat="1" x14ac:dyDescent="0.2"/>
    <row r="1205" s="23" customFormat="1" x14ac:dyDescent="0.2"/>
  </sheetData>
  <hyperlinks>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24"/>
  <sheetViews>
    <sheetView zoomScaleNormal="100" workbookViewId="0">
      <selection activeCell="L10" sqref="L10"/>
    </sheetView>
  </sheetViews>
  <sheetFormatPr defaultColWidth="9.140625" defaultRowHeight="12.75" x14ac:dyDescent="0.2"/>
  <cols>
    <col min="1" max="1" width="2.42578125" style="163" customWidth="1"/>
    <col min="2" max="2" width="33.7109375" style="163" customWidth="1"/>
    <col min="3" max="4" width="14.140625" style="163" customWidth="1"/>
    <col min="5" max="9" width="12.140625" style="163" customWidth="1"/>
    <col min="10" max="10" width="5.5703125" style="163" customWidth="1"/>
    <col min="11" max="11" width="5.28515625" style="163" customWidth="1"/>
    <col min="12" max="12" width="35.28515625" style="163" customWidth="1"/>
    <col min="13" max="20" width="11.7109375" style="163" customWidth="1"/>
    <col min="21" max="27" width="9.140625" style="163"/>
    <col min="28" max="28" width="25" style="163" bestFit="1" customWidth="1"/>
    <col min="29" max="29" width="14.5703125" style="163" bestFit="1" customWidth="1"/>
    <col min="30" max="36" width="9.140625" style="163"/>
    <col min="37" max="37" width="8.85546875" style="23" customWidth="1"/>
    <col min="38" max="16384" width="9.140625" style="163"/>
  </cols>
  <sheetData>
    <row r="1" spans="1:154" x14ac:dyDescent="0.2">
      <c r="B1" s="78" t="s">
        <v>19</v>
      </c>
      <c r="J1" s="164"/>
      <c r="K1" s="164"/>
      <c r="L1" s="164"/>
      <c r="M1" s="164"/>
      <c r="N1" s="164"/>
      <c r="O1" s="164"/>
      <c r="P1" s="164"/>
      <c r="Q1" s="164"/>
      <c r="R1" s="164"/>
      <c r="S1" s="164"/>
      <c r="T1" s="164"/>
      <c r="U1" s="164"/>
      <c r="V1" s="164"/>
      <c r="W1" s="164"/>
      <c r="X1" s="164"/>
      <c r="Y1" s="164"/>
      <c r="Z1" s="164"/>
      <c r="AA1" s="164"/>
      <c r="AJ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row>
    <row r="2" spans="1:154" s="165" customFormat="1" ht="21.75" customHeight="1" x14ac:dyDescent="0.2">
      <c r="B2" s="273" t="str">
        <f>Overview!B4&amp; " - Effective from "&amp;Overview!D4&amp;" - "&amp;Overview!E4</f>
        <v>Northern Powergrid (Northeast) plc - Effective from 1 April 2021 - Final</v>
      </c>
      <c r="C2" s="274"/>
      <c r="D2" s="274"/>
      <c r="E2" s="274"/>
      <c r="F2" s="274"/>
      <c r="G2" s="274"/>
      <c r="H2" s="274"/>
      <c r="I2" s="274"/>
      <c r="J2" s="274"/>
      <c r="K2" s="274"/>
      <c r="L2" s="274"/>
      <c r="M2" s="274"/>
      <c r="N2" s="274"/>
      <c r="O2" s="274"/>
      <c r="P2" s="274"/>
      <c r="Q2" s="274"/>
      <c r="R2" s="274"/>
      <c r="S2" s="274"/>
      <c r="T2" s="275"/>
      <c r="U2" s="164"/>
      <c r="V2" s="164"/>
      <c r="W2" s="164"/>
      <c r="X2" s="164"/>
      <c r="Y2" s="164"/>
      <c r="Z2" s="164"/>
      <c r="AA2" s="164"/>
      <c r="AB2" s="163"/>
      <c r="AC2" s="163"/>
      <c r="AD2" s="163"/>
      <c r="AE2" s="163"/>
      <c r="AF2" s="163"/>
      <c r="AG2" s="163"/>
      <c r="AH2" s="163"/>
      <c r="AI2" s="163"/>
      <c r="AJ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row>
    <row r="3" spans="1:154" s="166" customFormat="1" ht="9" customHeight="1" x14ac:dyDescent="0.2">
      <c r="A3" s="85"/>
      <c r="B3" s="85"/>
      <c r="C3" s="85"/>
      <c r="D3" s="85"/>
      <c r="E3" s="85"/>
      <c r="F3" s="85"/>
      <c r="G3" s="85"/>
      <c r="H3" s="85"/>
      <c r="I3" s="85"/>
      <c r="J3" s="85"/>
      <c r="K3" s="85"/>
      <c r="L3" s="164"/>
      <c r="M3" s="164"/>
      <c r="N3" s="164"/>
      <c r="O3" s="164"/>
      <c r="P3" s="164"/>
      <c r="Q3" s="164"/>
      <c r="R3" s="164"/>
      <c r="S3" s="164"/>
      <c r="T3" s="164"/>
      <c r="U3" s="164"/>
      <c r="V3" s="164"/>
      <c r="W3" s="164"/>
      <c r="X3" s="164"/>
      <c r="Y3" s="164"/>
      <c r="Z3" s="164"/>
      <c r="AA3" s="164"/>
      <c r="AB3" s="163"/>
      <c r="AC3" s="163"/>
      <c r="AD3" s="163"/>
      <c r="AE3" s="163"/>
      <c r="AF3" s="163"/>
      <c r="AG3" s="163"/>
      <c r="AH3" s="163"/>
      <c r="AI3" s="163"/>
      <c r="AJ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row>
    <row r="4" spans="1:154" ht="26.25" customHeight="1" x14ac:dyDescent="0.2">
      <c r="B4" s="276" t="s">
        <v>922</v>
      </c>
      <c r="C4" s="277"/>
      <c r="D4" s="277"/>
      <c r="E4" s="277"/>
      <c r="F4" s="277"/>
      <c r="G4" s="277"/>
      <c r="H4" s="277"/>
      <c r="I4" s="278"/>
      <c r="L4" s="276" t="s">
        <v>923</v>
      </c>
      <c r="M4" s="277"/>
      <c r="N4" s="277"/>
      <c r="O4" s="277"/>
      <c r="P4" s="277"/>
      <c r="Q4" s="277"/>
      <c r="R4" s="277"/>
      <c r="S4" s="277"/>
      <c r="T4" s="278"/>
    </row>
    <row r="5" spans="1:154" ht="18" customHeight="1" x14ac:dyDescent="0.2">
      <c r="B5" s="269" t="s">
        <v>333</v>
      </c>
      <c r="C5" s="269"/>
      <c r="D5" s="269"/>
      <c r="E5" s="269"/>
      <c r="F5" s="269"/>
      <c r="G5" s="269"/>
      <c r="H5" s="269"/>
      <c r="I5" s="269"/>
      <c r="L5" s="269" t="s">
        <v>335</v>
      </c>
      <c r="M5" s="269"/>
      <c r="N5" s="269"/>
      <c r="O5" s="269"/>
      <c r="P5" s="269"/>
      <c r="Q5" s="269"/>
      <c r="R5" s="269"/>
      <c r="S5" s="269"/>
      <c r="T5" s="269"/>
    </row>
    <row r="6" spans="1:154" s="167" customFormat="1" ht="27.75" customHeight="1" x14ac:dyDescent="0.2">
      <c r="B6" s="279" t="s">
        <v>339</v>
      </c>
      <c r="C6" s="279"/>
      <c r="D6" s="279"/>
      <c r="E6" s="279"/>
      <c r="F6" s="279"/>
      <c r="G6" s="279"/>
      <c r="H6" s="279"/>
      <c r="I6" s="279"/>
      <c r="L6" s="279" t="s">
        <v>340</v>
      </c>
      <c r="M6" s="279"/>
      <c r="N6" s="279"/>
      <c r="O6" s="279"/>
      <c r="P6" s="279"/>
      <c r="Q6" s="279"/>
      <c r="R6" s="279"/>
      <c r="S6" s="279"/>
      <c r="T6" s="279"/>
      <c r="AB6" s="163"/>
      <c r="AC6" s="163"/>
      <c r="AD6" s="163"/>
      <c r="AE6" s="163"/>
      <c r="AF6" s="163"/>
      <c r="AG6" s="163"/>
      <c r="AH6" s="163"/>
      <c r="AI6" s="163"/>
    </row>
    <row r="7" spans="1:154" ht="18" customHeight="1" x14ac:dyDescent="0.2">
      <c r="B7" s="269" t="s">
        <v>334</v>
      </c>
      <c r="C7" s="269"/>
      <c r="D7" s="269"/>
      <c r="E7" s="269"/>
      <c r="F7" s="269"/>
      <c r="G7" s="269"/>
      <c r="H7" s="269"/>
      <c r="I7" s="269"/>
      <c r="L7" s="269" t="s">
        <v>336</v>
      </c>
      <c r="M7" s="269"/>
      <c r="N7" s="269"/>
      <c r="O7" s="269"/>
      <c r="P7" s="269"/>
      <c r="Q7" s="269"/>
      <c r="R7" s="269"/>
      <c r="S7" s="269"/>
      <c r="T7" s="269"/>
    </row>
    <row r="8" spans="1:154" ht="8.25" customHeight="1" x14ac:dyDescent="0.2"/>
    <row r="9" spans="1:154" ht="72" customHeight="1" x14ac:dyDescent="0.2">
      <c r="B9" s="168" t="s">
        <v>337</v>
      </c>
      <c r="C9" s="86" t="str">
        <f>'Annex 1 LV, HV and UMS charges'!D11</f>
        <v>Unit charge 1 (NHH)
or red/black charge (HH)
p/kWh</v>
      </c>
      <c r="D9" s="86" t="str">
        <f>'Annex 1 LV, HV and UMS charges'!E11</f>
        <v>Unit charge 2 (NHH)
or amber/yellow charge (HH)
p/kWh</v>
      </c>
      <c r="E9" s="86" t="str">
        <f>'Annex 1 LV, HV and UMS charges'!F11</f>
        <v>Green charge(HH)
p/kWh</v>
      </c>
      <c r="F9" s="86" t="str">
        <f>'Annex 1 LV, HV and UMS charges'!G11</f>
        <v>Fixed charge p/MPAN/day</v>
      </c>
      <c r="G9" s="86" t="str">
        <f>'Annex 1 LV, HV and UMS charges'!H11</f>
        <v>Capacity charge p/kVA/day</v>
      </c>
      <c r="H9" s="86" t="str">
        <f>'Annex 1 LV, HV and UMS charges'!I11</f>
        <v>Exceeded capacity charge
p/kVA/day</v>
      </c>
      <c r="I9" s="86" t="str">
        <f>'Annex 1 LV, HV and UMS charges'!J11</f>
        <v>Reactive power charge
p/kVArh</v>
      </c>
      <c r="L9" s="168" t="s">
        <v>338</v>
      </c>
      <c r="M9" s="95" t="str">
        <f>'Annex 2 EHV charges'!H9</f>
        <v>Import
Super Red
unit charge
(p/kWh)</v>
      </c>
      <c r="N9" s="95" t="str">
        <f>'Annex 2 EHV charges'!I9</f>
        <v>Import
fixed charge
(p/day)</v>
      </c>
      <c r="O9" s="95" t="str">
        <f>'Annex 2 EHV charges'!J9</f>
        <v>Import
capacity charge
(p/kVA/day)</v>
      </c>
      <c r="P9" s="95" t="str">
        <f>'Annex 2 EHV charges'!K9</f>
        <v>Import
exceeded capacity charge
(p/kVA/day)</v>
      </c>
      <c r="Q9" s="95" t="str">
        <f>'Annex 2 EHV charges'!L9</f>
        <v>Export
Super Red
unit charge
(p/kWh)</v>
      </c>
      <c r="R9" s="95" t="str">
        <f>'Annex 2 EHV charges'!M9</f>
        <v>Export
fixed charge
(p/day)</v>
      </c>
      <c r="S9" s="95" t="str">
        <f>'Annex 2 EHV charges'!N9</f>
        <v>Export
capacity charge
(p/kVA/day)</v>
      </c>
      <c r="T9" s="95" t="str">
        <f>'Annex 2 EHV charges'!O9</f>
        <v>Export
exceeded capacity charge
(p/kVA/day)</v>
      </c>
    </row>
    <row r="10" spans="1:154" ht="30" customHeight="1" x14ac:dyDescent="0.2">
      <c r="B10" s="82"/>
      <c r="C10" s="169" t="str">
        <f>IFERROR(VLOOKUP($B$10,'Annex 1 LV, HV and UMS charges'!$A:$K,4,FALSE),"")</f>
        <v/>
      </c>
      <c r="D10" s="170" t="str">
        <f>IFERROR(VLOOKUP($B$10,'Annex 1 LV, HV and UMS charges'!$A:$K,5,FALSE),"")</f>
        <v/>
      </c>
      <c r="E10" s="170" t="str">
        <f>IFERROR(VLOOKUP($B$10,'Annex 1 LV, HV and UMS charges'!$A:$K,6,FALSE),"")</f>
        <v/>
      </c>
      <c r="F10" s="171" t="str">
        <f>IFERROR(VLOOKUP($B$10,'Annex 1 LV, HV and UMS charges'!$A:$K,7,FALSE),"")</f>
        <v/>
      </c>
      <c r="G10" s="171" t="str">
        <f>IFERROR(VLOOKUP($B$10,'Annex 1 LV, HV and UMS charges'!$A:$K,8,FALSE),"")</f>
        <v/>
      </c>
      <c r="H10" s="171" t="str">
        <f>IFERROR(VLOOKUP($B$10,'Annex 1 LV, HV and UMS charges'!$A:$K,9,FALSE),"")</f>
        <v/>
      </c>
      <c r="I10" s="171" t="str">
        <f>IFERROR(VLOOKUP($B$10,'Annex 1 LV, HV and UMS charges'!$A:$K,10,FALSE),"")</f>
        <v/>
      </c>
      <c r="L10" s="82"/>
      <c r="M10" s="171" t="str">
        <f>IFERROR(VLOOKUP($L$10,'Annex 2 EHV charges'!$G:$O,2,FALSE),"")</f>
        <v/>
      </c>
      <c r="N10" s="171" t="str">
        <f>IFERROR(VLOOKUP($L$10,'Annex 2 EHV charges'!$G:$O,3,FALSE),"")</f>
        <v/>
      </c>
      <c r="O10" s="171" t="str">
        <f>IFERROR(VLOOKUP($L$10,'Annex 2 EHV charges'!$G:$O,4,FALSE),"")</f>
        <v/>
      </c>
      <c r="P10" s="171" t="str">
        <f>IFERROR(VLOOKUP($L$10,'Annex 2 EHV charges'!$G:$O,5,FALSE),"")</f>
        <v/>
      </c>
      <c r="Q10" s="172" t="str">
        <f>IFERROR(VLOOKUP($L$10,'Annex 2 EHV charges'!$G:$O,6,FALSE),"")</f>
        <v/>
      </c>
      <c r="R10" s="172" t="str">
        <f>IFERROR(VLOOKUP($L$10,'Annex 2 EHV charges'!$G:$O,7,FALSE),"")</f>
        <v/>
      </c>
      <c r="S10" s="172" t="str">
        <f>IFERROR(VLOOKUP($L$10,'Annex 2 EHV charges'!$G:$O,8,FALSE),"")</f>
        <v/>
      </c>
      <c r="T10" s="172" t="str">
        <f>IFERROR(VLOOKUP($L$10,'Annex 2 EHV charges'!$G:$O,9,FALSE),"")</f>
        <v/>
      </c>
    </row>
    <row r="11" spans="1:154" ht="7.5" customHeight="1" x14ac:dyDescent="0.2"/>
    <row r="12" spans="1:154" ht="88.5" customHeight="1" x14ac:dyDescent="0.2">
      <c r="B12" s="173" t="s">
        <v>303</v>
      </c>
      <c r="C12" s="86" t="str">
        <f>C9</f>
        <v>Unit charge 1 (NHH)
or red/black charge (HH)
p/kWh</v>
      </c>
      <c r="D12" s="86" t="str">
        <f>D9</f>
        <v>Unit charge 2 (NHH)
or amber/yellow charge (HH)
p/kWh</v>
      </c>
      <c r="E12" s="86" t="str">
        <f>E9</f>
        <v>Green charge(HH)
p/kWh</v>
      </c>
      <c r="F12" s="86" t="s">
        <v>304</v>
      </c>
      <c r="G12" s="86" t="s">
        <v>301</v>
      </c>
      <c r="H12" s="86" t="s">
        <v>374</v>
      </c>
      <c r="I12" s="86" t="s">
        <v>302</v>
      </c>
      <c r="L12" s="173" t="s">
        <v>303</v>
      </c>
      <c r="M12" s="86" t="s">
        <v>323</v>
      </c>
      <c r="N12" s="86" t="s">
        <v>304</v>
      </c>
      <c r="O12" s="86" t="s">
        <v>319</v>
      </c>
      <c r="P12" s="86" t="s">
        <v>374</v>
      </c>
      <c r="Q12" s="87" t="s">
        <v>321</v>
      </c>
      <c r="R12" s="87" t="s">
        <v>304</v>
      </c>
      <c r="S12" s="87" t="s">
        <v>320</v>
      </c>
      <c r="T12" s="87" t="s">
        <v>374</v>
      </c>
    </row>
    <row r="13" spans="1:154" ht="30" customHeight="1" x14ac:dyDescent="0.2">
      <c r="B13" s="88" t="s">
        <v>305</v>
      </c>
      <c r="C13" s="174"/>
      <c r="D13" s="174"/>
      <c r="E13" s="174"/>
      <c r="F13" s="174"/>
      <c r="G13" s="174"/>
      <c r="H13" s="174"/>
      <c r="I13" s="174"/>
      <c r="L13" s="88" t="s">
        <v>305</v>
      </c>
      <c r="M13" s="175"/>
      <c r="N13" s="175"/>
      <c r="O13" s="175"/>
      <c r="P13" s="175"/>
      <c r="Q13" s="176"/>
      <c r="R13" s="176">
        <f>N13</f>
        <v>0</v>
      </c>
      <c r="S13" s="176"/>
      <c r="T13" s="176"/>
    </row>
    <row r="14" spans="1:154" ht="30" customHeight="1" x14ac:dyDescent="0.2">
      <c r="B14" s="89" t="s">
        <v>307</v>
      </c>
      <c r="C14" s="83">
        <f t="shared" ref="C14:I14" si="0">C13</f>
        <v>0</v>
      </c>
      <c r="D14" s="83">
        <f t="shared" si="0"/>
        <v>0</v>
      </c>
      <c r="E14" s="83">
        <f t="shared" si="0"/>
        <v>0</v>
      </c>
      <c r="F14" s="83">
        <f t="shared" si="0"/>
        <v>0</v>
      </c>
      <c r="G14" s="83">
        <f t="shared" si="0"/>
        <v>0</v>
      </c>
      <c r="H14" s="83">
        <f t="shared" si="0"/>
        <v>0</v>
      </c>
      <c r="I14" s="83">
        <f t="shared" si="0"/>
        <v>0</v>
      </c>
      <c r="L14" s="89" t="s">
        <v>307</v>
      </c>
      <c r="M14" s="83">
        <f>M13</f>
        <v>0</v>
      </c>
      <c r="N14" s="83">
        <f t="shared" ref="N14:T14" si="1">N13</f>
        <v>0</v>
      </c>
      <c r="O14" s="83">
        <f t="shared" si="1"/>
        <v>0</v>
      </c>
      <c r="P14" s="83">
        <f t="shared" si="1"/>
        <v>0</v>
      </c>
      <c r="Q14" s="84">
        <f t="shared" si="1"/>
        <v>0</v>
      </c>
      <c r="R14" s="84">
        <f t="shared" si="1"/>
        <v>0</v>
      </c>
      <c r="S14" s="84">
        <f t="shared" si="1"/>
        <v>0</v>
      </c>
      <c r="T14" s="84">
        <f t="shared" si="1"/>
        <v>0</v>
      </c>
    </row>
    <row r="15" spans="1:154" ht="7.5" customHeight="1" x14ac:dyDescent="0.2"/>
    <row r="16" spans="1:154" ht="63.75" customHeight="1" x14ac:dyDescent="0.2">
      <c r="B16" s="173" t="s">
        <v>306</v>
      </c>
      <c r="C16" s="86" t="s">
        <v>316</v>
      </c>
      <c r="D16" s="86" t="s">
        <v>317</v>
      </c>
      <c r="E16" s="86" t="s">
        <v>318</v>
      </c>
      <c r="F16" s="86" t="s">
        <v>312</v>
      </c>
      <c r="G16" s="86" t="s">
        <v>311</v>
      </c>
      <c r="H16" s="86" t="s">
        <v>375</v>
      </c>
      <c r="I16" s="86" t="s">
        <v>310</v>
      </c>
      <c r="L16" s="173" t="s">
        <v>306</v>
      </c>
      <c r="M16" s="86" t="s">
        <v>324</v>
      </c>
      <c r="N16" s="86" t="s">
        <v>322</v>
      </c>
      <c r="O16" s="86" t="s">
        <v>327</v>
      </c>
      <c r="P16" s="86" t="s">
        <v>376</v>
      </c>
      <c r="Q16" s="87" t="s">
        <v>325</v>
      </c>
      <c r="R16" s="87" t="s">
        <v>326</v>
      </c>
      <c r="S16" s="87" t="s">
        <v>328</v>
      </c>
      <c r="T16" s="87" t="s">
        <v>377</v>
      </c>
    </row>
    <row r="17" spans="2:20" ht="30" customHeight="1" x14ac:dyDescent="0.2">
      <c r="B17" s="88" t="s">
        <v>308</v>
      </c>
      <c r="C17" s="177" t="str">
        <f>IFERROR(C10*C13/100,"")</f>
        <v/>
      </c>
      <c r="D17" s="177" t="str">
        <f t="shared" ref="D17:I17" si="2">IFERROR(D10*D13/100,"")</f>
        <v/>
      </c>
      <c r="E17" s="177" t="str">
        <f t="shared" si="2"/>
        <v/>
      </c>
      <c r="F17" s="177" t="str">
        <f t="shared" si="2"/>
        <v/>
      </c>
      <c r="G17" s="177" t="str">
        <f>IFERROR(G10*G13*F13/100,"")</f>
        <v/>
      </c>
      <c r="H17" s="177" t="str">
        <f>IFERROR(H10*H13*F13/100,"")</f>
        <v/>
      </c>
      <c r="I17" s="177" t="str">
        <f t="shared" si="2"/>
        <v/>
      </c>
      <c r="L17" s="90" t="s">
        <v>308</v>
      </c>
      <c r="M17" s="177" t="str">
        <f>IFERROR(M10*M13/100,"")</f>
        <v/>
      </c>
      <c r="N17" s="177" t="str">
        <f>IFERROR(N10*N13/100,"")</f>
        <v/>
      </c>
      <c r="O17" s="177" t="str">
        <f>IFERROR(O10*O13*N13/100,"")</f>
        <v/>
      </c>
      <c r="P17" s="177" t="str">
        <f>IFERROR(P10*P13*N13/100,"")</f>
        <v/>
      </c>
      <c r="Q17" s="178" t="str">
        <f>IFERROR(Q10*Q13/100,"")</f>
        <v/>
      </c>
      <c r="R17" s="178" t="str">
        <f>IFERROR(R10*R13/100,"")</f>
        <v/>
      </c>
      <c r="S17" s="178" t="str">
        <f>IFERROR(S10*S13*R13/100,"")</f>
        <v/>
      </c>
      <c r="T17" s="178" t="str">
        <f>IFERROR(T10*T13*R13/100,"")</f>
        <v/>
      </c>
    </row>
    <row r="18" spans="2:20" ht="30" customHeight="1" x14ac:dyDescent="0.2">
      <c r="B18" s="89" t="s">
        <v>309</v>
      </c>
      <c r="C18" s="92" t="str">
        <f>IFERROR(C10*C14/100,"")</f>
        <v/>
      </c>
      <c r="D18" s="92" t="str">
        <f t="shared" ref="D18:I18" si="3">IFERROR(D10*D14/100,"")</f>
        <v/>
      </c>
      <c r="E18" s="92" t="str">
        <f t="shared" si="3"/>
        <v/>
      </c>
      <c r="F18" s="92" t="str">
        <f t="shared" si="3"/>
        <v/>
      </c>
      <c r="G18" s="92" t="str">
        <f>IFERROR(G10*G14*F14/100,"")</f>
        <v/>
      </c>
      <c r="H18" s="92" t="str">
        <f>IFERROR(H10*H14*F14/100,"")</f>
        <v/>
      </c>
      <c r="I18" s="92" t="str">
        <f t="shared" si="3"/>
        <v/>
      </c>
      <c r="L18" s="91" t="s">
        <v>309</v>
      </c>
      <c r="M18" s="92" t="str">
        <f>IFERROR(M10*M14/100,"")</f>
        <v/>
      </c>
      <c r="N18" s="92" t="str">
        <f>IFERROR(N10*N14/100,"")</f>
        <v/>
      </c>
      <c r="O18" s="92" t="str">
        <f>IFERROR(O10*O14*N14/100,"")</f>
        <v/>
      </c>
      <c r="P18" s="92" t="str">
        <f>IFERROR(P10*P14*N14/100,"")</f>
        <v/>
      </c>
      <c r="Q18" s="93" t="str">
        <f>IFERROR(Q10*Q14/100,"")</f>
        <v/>
      </c>
      <c r="R18" s="93" t="str">
        <f>IFERROR(R10*R14/100,"")</f>
        <v/>
      </c>
      <c r="S18" s="93" t="str">
        <f>IFERROR(S10*S14*R14/100,"")</f>
        <v/>
      </c>
      <c r="T18" s="93" t="str">
        <f>IFERROR(T10*T14*R14/100,"")</f>
        <v/>
      </c>
    </row>
    <row r="19" spans="2:20" ht="7.5" customHeight="1" x14ac:dyDescent="0.2"/>
    <row r="20" spans="2:20" ht="39.75" customHeight="1" x14ac:dyDescent="0.2">
      <c r="C20" s="179" t="s">
        <v>313</v>
      </c>
      <c r="M20" s="86" t="s">
        <v>329</v>
      </c>
      <c r="N20" s="87" t="s">
        <v>330</v>
      </c>
    </row>
    <row r="21" spans="2:20" ht="30" customHeight="1" x14ac:dyDescent="0.2">
      <c r="B21" s="88" t="s">
        <v>308</v>
      </c>
      <c r="C21" s="177">
        <f>SUM(C17:I17)</f>
        <v>0</v>
      </c>
      <c r="L21" s="88" t="s">
        <v>308</v>
      </c>
      <c r="M21" s="177">
        <f>SUM(M17:P17)</f>
        <v>0</v>
      </c>
      <c r="N21" s="178">
        <f>SUM(Q17:T17)</f>
        <v>0</v>
      </c>
    </row>
    <row r="22" spans="2:20" ht="30" customHeight="1" x14ac:dyDescent="0.2">
      <c r="B22" s="89" t="s">
        <v>309</v>
      </c>
      <c r="C22" s="92">
        <f>SUM(C18:I18)</f>
        <v>0</v>
      </c>
      <c r="L22" s="89" t="s">
        <v>309</v>
      </c>
      <c r="M22" s="92">
        <f>SUM(M18:P18)</f>
        <v>0</v>
      </c>
      <c r="N22" s="93">
        <f>SUM(Q18:T18)</f>
        <v>0</v>
      </c>
    </row>
    <row r="24" spans="2:20" ht="30.75" customHeight="1" x14ac:dyDescent="0.2">
      <c r="B24" s="270" t="s">
        <v>331</v>
      </c>
      <c r="C24" s="271"/>
      <c r="D24" s="272"/>
      <c r="L24" s="270" t="s">
        <v>332</v>
      </c>
      <c r="M24" s="271"/>
      <c r="N24" s="27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charges'!$A$12:$A$30</xm:f>
          </x14:formula1>
          <xm:sqref>B10</xm:sqref>
        </x14:dataValidation>
        <x14:dataValidation type="list" errorStyle="information" allowBlank="1" showInputMessage="1" showErrorMessage="1" promptTitle="Choose site" prompt="Select the EHV site that you would like to calculate charges.">
          <x14:formula1>
            <xm:f>'Annex 2 EHV charges'!$G$10:$G$72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2016-12-07T10:57:59Z</cp:lastPrinted>
  <dcterms:created xsi:type="dcterms:W3CDTF">2009-11-12T11:38:00Z</dcterms:created>
  <dcterms:modified xsi:type="dcterms:W3CDTF">2021-02-17T15:29:28Z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