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 tabRatio="880" firstSheet="1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286" i="18"/>
  <c r="B720" i="22" s="1"/>
  <c r="B285" i="18"/>
  <c r="B284" i="18"/>
  <c r="B656" i="22" s="1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3" i="18"/>
  <c r="B203" i="18"/>
  <c r="D202" i="18"/>
  <c r="B202" i="18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27" i="9"/>
  <c r="C55" i="9" s="1"/>
  <c r="K19" i="9"/>
  <c r="C47" i="9" s="1"/>
  <c r="A1" i="9"/>
  <c r="A1" i="8"/>
  <c r="C252" i="7"/>
  <c r="C251" i="7"/>
  <c r="C250" i="7"/>
  <c r="C249" i="7"/>
  <c r="C248" i="7"/>
  <c r="C247" i="7"/>
  <c r="B34" i="7"/>
  <c r="D34" i="7" s="1"/>
  <c r="C51" i="7" s="1"/>
  <c r="B30" i="7"/>
  <c r="D30" i="7" s="1"/>
  <c r="C47" i="7" s="1"/>
  <c r="B29" i="7"/>
  <c r="B26" i="7"/>
  <c r="D26" i="7" s="1"/>
  <c r="C43" i="7" s="1"/>
  <c r="C337" i="7" s="1"/>
  <c r="A1" i="7"/>
  <c r="B316" i="6"/>
  <c r="D316" i="6" s="1"/>
  <c r="H311" i="6"/>
  <c r="B311" i="6"/>
  <c r="F311" i="6" s="1"/>
  <c r="B306" i="6"/>
  <c r="H306" i="6" s="1"/>
  <c r="B301" i="6"/>
  <c r="D301" i="6" s="1"/>
  <c r="B295" i="6"/>
  <c r="F295" i="6" s="1"/>
  <c r="B289" i="6"/>
  <c r="H289" i="6" s="1"/>
  <c r="B287" i="6"/>
  <c r="E287" i="6" s="1"/>
  <c r="B282" i="6"/>
  <c r="B279" i="6"/>
  <c r="D279" i="6" s="1"/>
  <c r="B276" i="6"/>
  <c r="D276" i="6" s="1"/>
  <c r="B274" i="6"/>
  <c r="D274" i="6" s="1"/>
  <c r="B271" i="6"/>
  <c r="B268" i="6"/>
  <c r="D268" i="6" s="1"/>
  <c r="B266" i="6"/>
  <c r="D266" i="6" s="1"/>
  <c r="B263" i="6"/>
  <c r="D263" i="6" s="1"/>
  <c r="B260" i="6"/>
  <c r="C260" i="6" s="1"/>
  <c r="B257" i="6"/>
  <c r="C257" i="6" s="1"/>
  <c r="B254" i="6"/>
  <c r="C254" i="6" s="1"/>
  <c r="B252" i="6"/>
  <c r="C252" i="6" s="1"/>
  <c r="B249" i="6"/>
  <c r="H249" i="6" s="1"/>
  <c r="B246" i="6"/>
  <c r="D246" i="6" s="1"/>
  <c r="B244" i="6"/>
  <c r="B240" i="6"/>
  <c r="H240" i="6" s="1"/>
  <c r="F341" i="6" s="1"/>
  <c r="B237" i="6"/>
  <c r="B234" i="6"/>
  <c r="D234" i="6" s="1"/>
  <c r="B232" i="6"/>
  <c r="F232" i="6" s="1"/>
  <c r="B229" i="6"/>
  <c r="H229" i="6" s="1"/>
  <c r="B226" i="6"/>
  <c r="B224" i="6"/>
  <c r="D224" i="6" s="1"/>
  <c r="B221" i="6"/>
  <c r="F221" i="6" s="1"/>
  <c r="B218" i="6"/>
  <c r="D218" i="6" s="1"/>
  <c r="B216" i="6"/>
  <c r="B213" i="6"/>
  <c r="D213" i="6" s="1"/>
  <c r="B36" i="6"/>
  <c r="B63" i="6" s="1"/>
  <c r="A1" i="6"/>
  <c r="B63" i="5"/>
  <c r="C104" i="5" s="1"/>
  <c r="B59" i="5"/>
  <c r="C85" i="5" s="1"/>
  <c r="A1" i="5"/>
  <c r="C48" i="4"/>
  <c r="B31" i="4"/>
  <c r="C32" i="4" s="1"/>
  <c r="A1" i="4"/>
  <c r="J251" i="3"/>
  <c r="H251" i="3"/>
  <c r="B251" i="3"/>
  <c r="I250" i="3"/>
  <c r="J249" i="3"/>
  <c r="B249" i="3"/>
  <c r="C248" i="3"/>
  <c r="H247" i="3"/>
  <c r="I246" i="3"/>
  <c r="J245" i="3"/>
  <c r="H245" i="3"/>
  <c r="B245" i="3"/>
  <c r="C244" i="3"/>
  <c r="H243" i="3"/>
  <c r="I242" i="3"/>
  <c r="C242" i="3"/>
  <c r="J241" i="3"/>
  <c r="B241" i="3"/>
  <c r="C240" i="3"/>
  <c r="H239" i="3"/>
  <c r="I238" i="3"/>
  <c r="J237" i="3"/>
  <c r="B237" i="3"/>
  <c r="I236" i="3"/>
  <c r="C236" i="3"/>
  <c r="H235" i="3"/>
  <c r="B235" i="3"/>
  <c r="I234" i="3"/>
  <c r="J233" i="3"/>
  <c r="B233" i="3"/>
  <c r="C232" i="3"/>
  <c r="H231" i="3"/>
  <c r="I230" i="3"/>
  <c r="J229" i="3"/>
  <c r="B229" i="3"/>
  <c r="C228" i="3"/>
  <c r="H227" i="3"/>
  <c r="I226" i="3"/>
  <c r="J225" i="3"/>
  <c r="B225" i="3"/>
  <c r="C224" i="3"/>
  <c r="H223" i="3"/>
  <c r="I222" i="3"/>
  <c r="J221" i="3"/>
  <c r="B221" i="3"/>
  <c r="C220" i="3"/>
  <c r="H219" i="3"/>
  <c r="J209" i="3"/>
  <c r="I209" i="3"/>
  <c r="I251" i="3" s="1"/>
  <c r="H209" i="3"/>
  <c r="C209" i="3"/>
  <c r="C251" i="3" s="1"/>
  <c r="B209" i="3"/>
  <c r="J208" i="3"/>
  <c r="J250" i="3" s="1"/>
  <c r="I208" i="3"/>
  <c r="H208" i="3"/>
  <c r="H250" i="3" s="1"/>
  <c r="C208" i="3"/>
  <c r="C250" i="3" s="1"/>
  <c r="B208" i="3"/>
  <c r="B250" i="3" s="1"/>
  <c r="J207" i="3"/>
  <c r="I207" i="3"/>
  <c r="I249" i="3" s="1"/>
  <c r="H207" i="3"/>
  <c r="H249" i="3" s="1"/>
  <c r="C207" i="3"/>
  <c r="C249" i="3" s="1"/>
  <c r="B207" i="3"/>
  <c r="J206" i="3"/>
  <c r="J248" i="3" s="1"/>
  <c r="I206" i="3"/>
  <c r="I248" i="3" s="1"/>
  <c r="H206" i="3"/>
  <c r="H248" i="3" s="1"/>
  <c r="C206" i="3"/>
  <c r="B206" i="3"/>
  <c r="B248" i="3" s="1"/>
  <c r="J205" i="3"/>
  <c r="J247" i="3" s="1"/>
  <c r="I205" i="3"/>
  <c r="I247" i="3" s="1"/>
  <c r="H205" i="3"/>
  <c r="C205" i="3"/>
  <c r="C247" i="3" s="1"/>
  <c r="B205" i="3"/>
  <c r="B247" i="3" s="1"/>
  <c r="J204" i="3"/>
  <c r="J246" i="3" s="1"/>
  <c r="I204" i="3"/>
  <c r="H204" i="3"/>
  <c r="H246" i="3" s="1"/>
  <c r="C204" i="3"/>
  <c r="C246" i="3" s="1"/>
  <c r="B204" i="3"/>
  <c r="B246" i="3" s="1"/>
  <c r="J203" i="3"/>
  <c r="I203" i="3"/>
  <c r="I245" i="3" s="1"/>
  <c r="H203" i="3"/>
  <c r="C203" i="3"/>
  <c r="C245" i="3" s="1"/>
  <c r="B203" i="3"/>
  <c r="J202" i="3"/>
  <c r="J244" i="3" s="1"/>
  <c r="I202" i="3"/>
  <c r="I244" i="3" s="1"/>
  <c r="H202" i="3"/>
  <c r="H244" i="3" s="1"/>
  <c r="C202" i="3"/>
  <c r="B202" i="3"/>
  <c r="B244" i="3" s="1"/>
  <c r="J201" i="3"/>
  <c r="J243" i="3" s="1"/>
  <c r="I201" i="3"/>
  <c r="I243" i="3" s="1"/>
  <c r="H201" i="3"/>
  <c r="C201" i="3"/>
  <c r="C243" i="3" s="1"/>
  <c r="B201" i="3"/>
  <c r="B243" i="3" s="1"/>
  <c r="J200" i="3"/>
  <c r="J242" i="3" s="1"/>
  <c r="I200" i="3"/>
  <c r="H200" i="3"/>
  <c r="H242" i="3" s="1"/>
  <c r="C200" i="3"/>
  <c r="B200" i="3"/>
  <c r="B242" i="3" s="1"/>
  <c r="J199" i="3"/>
  <c r="I199" i="3"/>
  <c r="I241" i="3" s="1"/>
  <c r="H199" i="3"/>
  <c r="H241" i="3" s="1"/>
  <c r="C199" i="3"/>
  <c r="C241" i="3" s="1"/>
  <c r="B199" i="3"/>
  <c r="J198" i="3"/>
  <c r="J240" i="3" s="1"/>
  <c r="I198" i="3"/>
  <c r="I240" i="3" s="1"/>
  <c r="H198" i="3"/>
  <c r="H240" i="3" s="1"/>
  <c r="C198" i="3"/>
  <c r="B198" i="3"/>
  <c r="B240" i="3" s="1"/>
  <c r="J197" i="3"/>
  <c r="J239" i="3" s="1"/>
  <c r="I197" i="3"/>
  <c r="I239" i="3" s="1"/>
  <c r="H197" i="3"/>
  <c r="C197" i="3"/>
  <c r="C239" i="3" s="1"/>
  <c r="B197" i="3"/>
  <c r="B239" i="3" s="1"/>
  <c r="J196" i="3"/>
  <c r="J238" i="3" s="1"/>
  <c r="I196" i="3"/>
  <c r="H196" i="3"/>
  <c r="H238" i="3" s="1"/>
  <c r="C196" i="3"/>
  <c r="C238" i="3" s="1"/>
  <c r="B196" i="3"/>
  <c r="B238" i="3" s="1"/>
  <c r="J195" i="3"/>
  <c r="I195" i="3"/>
  <c r="I237" i="3" s="1"/>
  <c r="H195" i="3"/>
  <c r="H237" i="3" s="1"/>
  <c r="C195" i="3"/>
  <c r="C237" i="3" s="1"/>
  <c r="B195" i="3"/>
  <c r="J194" i="3"/>
  <c r="J236" i="3" s="1"/>
  <c r="I194" i="3"/>
  <c r="H194" i="3"/>
  <c r="H236" i="3" s="1"/>
  <c r="C194" i="3"/>
  <c r="B194" i="3"/>
  <c r="B236" i="3" s="1"/>
  <c r="J193" i="3"/>
  <c r="J235" i="3" s="1"/>
  <c r="I193" i="3"/>
  <c r="I235" i="3" s="1"/>
  <c r="H193" i="3"/>
  <c r="C193" i="3"/>
  <c r="C235" i="3" s="1"/>
  <c r="B193" i="3"/>
  <c r="J192" i="3"/>
  <c r="J234" i="3" s="1"/>
  <c r="I192" i="3"/>
  <c r="H192" i="3"/>
  <c r="H234" i="3" s="1"/>
  <c r="C192" i="3"/>
  <c r="C234" i="3" s="1"/>
  <c r="B192" i="3"/>
  <c r="B234" i="3" s="1"/>
  <c r="J191" i="3"/>
  <c r="I191" i="3"/>
  <c r="I233" i="3" s="1"/>
  <c r="H191" i="3"/>
  <c r="H233" i="3" s="1"/>
  <c r="C191" i="3"/>
  <c r="C233" i="3" s="1"/>
  <c r="B191" i="3"/>
  <c r="J190" i="3"/>
  <c r="J232" i="3" s="1"/>
  <c r="I190" i="3"/>
  <c r="I232" i="3" s="1"/>
  <c r="H190" i="3"/>
  <c r="H232" i="3" s="1"/>
  <c r="C190" i="3"/>
  <c r="B190" i="3"/>
  <c r="B232" i="3" s="1"/>
  <c r="J189" i="3"/>
  <c r="J231" i="3" s="1"/>
  <c r="I189" i="3"/>
  <c r="I231" i="3" s="1"/>
  <c r="H189" i="3"/>
  <c r="C189" i="3"/>
  <c r="C231" i="3" s="1"/>
  <c r="B189" i="3"/>
  <c r="B231" i="3" s="1"/>
  <c r="J188" i="3"/>
  <c r="J230" i="3" s="1"/>
  <c r="I188" i="3"/>
  <c r="H188" i="3"/>
  <c r="H230" i="3" s="1"/>
  <c r="C188" i="3"/>
  <c r="C230" i="3" s="1"/>
  <c r="B188" i="3"/>
  <c r="B230" i="3" s="1"/>
  <c r="J187" i="3"/>
  <c r="I187" i="3"/>
  <c r="I229" i="3" s="1"/>
  <c r="H187" i="3"/>
  <c r="H229" i="3" s="1"/>
  <c r="C187" i="3"/>
  <c r="C229" i="3" s="1"/>
  <c r="B187" i="3"/>
  <c r="J186" i="3"/>
  <c r="J228" i="3" s="1"/>
  <c r="I186" i="3"/>
  <c r="I228" i="3" s="1"/>
  <c r="H186" i="3"/>
  <c r="H228" i="3" s="1"/>
  <c r="C186" i="3"/>
  <c r="B186" i="3"/>
  <c r="B228" i="3" s="1"/>
  <c r="J185" i="3"/>
  <c r="J227" i="3" s="1"/>
  <c r="I185" i="3"/>
  <c r="I227" i="3" s="1"/>
  <c r="H185" i="3"/>
  <c r="C185" i="3"/>
  <c r="C227" i="3" s="1"/>
  <c r="B185" i="3"/>
  <c r="B227" i="3" s="1"/>
  <c r="J184" i="3"/>
  <c r="J226" i="3" s="1"/>
  <c r="I184" i="3"/>
  <c r="H184" i="3"/>
  <c r="H226" i="3" s="1"/>
  <c r="C184" i="3"/>
  <c r="C226" i="3" s="1"/>
  <c r="B184" i="3"/>
  <c r="B226" i="3" s="1"/>
  <c r="J183" i="3"/>
  <c r="I183" i="3"/>
  <c r="I225" i="3" s="1"/>
  <c r="H183" i="3"/>
  <c r="H225" i="3" s="1"/>
  <c r="C183" i="3"/>
  <c r="C225" i="3" s="1"/>
  <c r="B183" i="3"/>
  <c r="J182" i="3"/>
  <c r="J224" i="3" s="1"/>
  <c r="I182" i="3"/>
  <c r="I224" i="3" s="1"/>
  <c r="H182" i="3"/>
  <c r="H224" i="3" s="1"/>
  <c r="C182" i="3"/>
  <c r="B182" i="3"/>
  <c r="B224" i="3" s="1"/>
  <c r="J181" i="3"/>
  <c r="J223" i="3" s="1"/>
  <c r="I181" i="3"/>
  <c r="I223" i="3" s="1"/>
  <c r="H181" i="3"/>
  <c r="C181" i="3"/>
  <c r="C223" i="3" s="1"/>
  <c r="B181" i="3"/>
  <c r="B223" i="3" s="1"/>
  <c r="J180" i="3"/>
  <c r="J222" i="3" s="1"/>
  <c r="I180" i="3"/>
  <c r="H180" i="3"/>
  <c r="H222" i="3" s="1"/>
  <c r="C180" i="3"/>
  <c r="C222" i="3" s="1"/>
  <c r="B180" i="3"/>
  <c r="B222" i="3" s="1"/>
  <c r="J179" i="3"/>
  <c r="I179" i="3"/>
  <c r="I221" i="3" s="1"/>
  <c r="H179" i="3"/>
  <c r="H221" i="3" s="1"/>
  <c r="C179" i="3"/>
  <c r="C221" i="3" s="1"/>
  <c r="B179" i="3"/>
  <c r="J178" i="3"/>
  <c r="J220" i="3" s="1"/>
  <c r="I178" i="3"/>
  <c r="I220" i="3" s="1"/>
  <c r="H178" i="3"/>
  <c r="H220" i="3" s="1"/>
  <c r="C178" i="3"/>
  <c r="B178" i="3"/>
  <c r="B220" i="3" s="1"/>
  <c r="J177" i="3"/>
  <c r="J219" i="3" s="1"/>
  <c r="I177" i="3"/>
  <c r="I219" i="3" s="1"/>
  <c r="H177" i="3"/>
  <c r="C177" i="3"/>
  <c r="C219" i="3" s="1"/>
  <c r="B177" i="3"/>
  <c r="B219" i="3" s="1"/>
  <c r="F165" i="3"/>
  <c r="G207" i="3" s="1"/>
  <c r="G249" i="3" s="1"/>
  <c r="B147" i="3"/>
  <c r="B131" i="3"/>
  <c r="C99" i="4" s="1"/>
  <c r="B73" i="3"/>
  <c r="I83" i="3" s="1"/>
  <c r="B67" i="3"/>
  <c r="C83" i="3" s="1"/>
  <c r="I42" i="3"/>
  <c r="I37" i="3"/>
  <c r="I31" i="3"/>
  <c r="I26" i="3"/>
  <c r="I21" i="3"/>
  <c r="I15" i="3"/>
  <c r="A1" i="3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D273" i="7" s="1"/>
  <c r="B272" i="7"/>
  <c r="B271" i="7"/>
  <c r="D271" i="7" s="1"/>
  <c r="B270" i="7"/>
  <c r="E802" i="7" s="1"/>
  <c r="B269" i="7"/>
  <c r="D269" i="7" s="1"/>
  <c r="C801" i="7" s="1"/>
  <c r="B268" i="7"/>
  <c r="B267" i="7"/>
  <c r="D267" i="7" s="1"/>
  <c r="C799" i="7" s="1"/>
  <c r="B266" i="7"/>
  <c r="B265" i="7"/>
  <c r="D265" i="7" s="1"/>
  <c r="B695" i="7"/>
  <c r="B694" i="7"/>
  <c r="E694" i="7" s="1"/>
  <c r="D706" i="7" s="1"/>
  <c r="B693" i="7"/>
  <c r="B692" i="7"/>
  <c r="B79" i="7"/>
  <c r="E79" i="7" s="1"/>
  <c r="D92" i="7" s="1"/>
  <c r="B78" i="7"/>
  <c r="B77" i="7"/>
  <c r="E77" i="7" s="1"/>
  <c r="D90" i="7" s="1"/>
  <c r="B76" i="7"/>
  <c r="C76" i="7" s="1"/>
  <c r="B89" i="7" s="1"/>
  <c r="B75" i="7"/>
  <c r="E75" i="7" s="1"/>
  <c r="D88" i="7" s="1"/>
  <c r="B33" i="7"/>
  <c r="B32" i="7"/>
  <c r="D32" i="7" s="1"/>
  <c r="C49" i="7" s="1"/>
  <c r="B31" i="7"/>
  <c r="B28" i="7"/>
  <c r="B27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79" i="10"/>
  <c r="B10" i="10"/>
  <c r="D91" i="24"/>
  <c r="C91" i="24"/>
  <c r="C154" i="21"/>
  <c r="K154" i="21" s="1"/>
  <c r="H90" i="24"/>
  <c r="D90" i="24"/>
  <c r="C149" i="21"/>
  <c r="K149" i="21" s="1"/>
  <c r="H86" i="24"/>
  <c r="D86" i="24"/>
  <c r="B139" i="21"/>
  <c r="H84" i="24"/>
  <c r="D83" i="24"/>
  <c r="C83" i="24"/>
  <c r="C134" i="21"/>
  <c r="K134" i="21" s="1"/>
  <c r="D82" i="24"/>
  <c r="C82" i="24"/>
  <c r="C127" i="21"/>
  <c r="K127" i="21" s="1"/>
  <c r="C124" i="21"/>
  <c r="K124" i="21" s="1"/>
  <c r="B120" i="21"/>
  <c r="D77" i="24"/>
  <c r="C77" i="24"/>
  <c r="B113" i="21"/>
  <c r="C112" i="21"/>
  <c r="K112" i="21" s="1"/>
  <c r="C109" i="21"/>
  <c r="B108" i="21"/>
  <c r="B105" i="21"/>
  <c r="C101" i="21"/>
  <c r="B100" i="21"/>
  <c r="G72" i="24"/>
  <c r="F72" i="24"/>
  <c r="C94" i="21"/>
  <c r="H71" i="24"/>
  <c r="D71" i="24"/>
  <c r="C71" i="24"/>
  <c r="J254" i="6"/>
  <c r="I254" i="6"/>
  <c r="H254" i="6"/>
  <c r="E254" i="6"/>
  <c r="B91" i="21"/>
  <c r="C90" i="21"/>
  <c r="F70" i="24"/>
  <c r="D70" i="24"/>
  <c r="C87" i="21"/>
  <c r="C86" i="21"/>
  <c r="K86" i="21" s="1"/>
  <c r="F249" i="6"/>
  <c r="C83" i="21"/>
  <c r="K83" i="21" s="1"/>
  <c r="C82" i="21"/>
  <c r="K82" i="21" s="1"/>
  <c r="D68" i="24"/>
  <c r="C67" i="24"/>
  <c r="C66" i="24"/>
  <c r="C75" i="21"/>
  <c r="K75" i="21" s="1"/>
  <c r="B71" i="21"/>
  <c r="C67" i="21"/>
  <c r="C66" i="21"/>
  <c r="K66" i="21" s="1"/>
  <c r="C63" i="24"/>
  <c r="C62" i="21"/>
  <c r="C59" i="21"/>
  <c r="K59" i="21" s="1"/>
  <c r="B58" i="21"/>
  <c r="C54" i="21"/>
  <c r="B51" i="21"/>
  <c r="B50" i="21"/>
  <c r="B34" i="6"/>
  <c r="B61" i="6" s="1"/>
  <c r="B32" i="6"/>
  <c r="B59" i="6" s="1"/>
  <c r="B30" i="6"/>
  <c r="B57" i="6" s="1"/>
  <c r="B28" i="6"/>
  <c r="B55" i="6" s="1"/>
  <c r="B26" i="6"/>
  <c r="B53" i="6" s="1"/>
  <c r="B24" i="6"/>
  <c r="B51" i="6" s="1"/>
  <c r="B23" i="6"/>
  <c r="B50" i="6" s="1"/>
  <c r="B22" i="6"/>
  <c r="B49" i="6" s="1"/>
  <c r="B21" i="6"/>
  <c r="B48" i="6" s="1"/>
  <c r="B20" i="6"/>
  <c r="B47" i="6" s="1"/>
  <c r="B314" i="6"/>
  <c r="E314" i="6" s="1"/>
  <c r="C364" i="6" s="1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62" i="5"/>
  <c r="C103" i="5" s="1"/>
  <c r="B61" i="5"/>
  <c r="C102" i="5" s="1"/>
  <c r="B60" i="5"/>
  <c r="C101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K31" i="9"/>
  <c r="C59" i="9" s="1"/>
  <c r="B49" i="4"/>
  <c r="B50" i="4" s="1"/>
  <c r="B51" i="4" s="1"/>
  <c r="B52" i="4" s="1"/>
  <c r="B53" i="4" s="1"/>
  <c r="B54" i="4" s="1"/>
  <c r="B55" i="4" s="1"/>
  <c r="B70" i="4" s="1"/>
  <c r="F50" i="2"/>
  <c r="F44" i="2"/>
  <c r="F36" i="2"/>
  <c r="F24" i="2"/>
  <c r="A1" i="2"/>
  <c r="A1" i="1"/>
  <c r="E229" i="6" l="1"/>
  <c r="E246" i="6"/>
  <c r="F240" i="6"/>
  <c r="D341" i="6" s="1"/>
  <c r="J257" i="6"/>
  <c r="E279" i="6"/>
  <c r="F246" i="6"/>
  <c r="F257" i="6"/>
  <c r="F276" i="6"/>
  <c r="J260" i="6"/>
  <c r="F254" i="6"/>
  <c r="F263" i="6"/>
  <c r="D289" i="6"/>
  <c r="J306" i="6"/>
  <c r="D295" i="6"/>
  <c r="F266" i="6"/>
  <c r="H260" i="6"/>
  <c r="B284" i="3"/>
  <c r="B46" i="12" s="1"/>
  <c r="H263" i="6"/>
  <c r="F289" i="6"/>
  <c r="E271" i="7"/>
  <c r="AC281" i="7" s="1"/>
  <c r="E267" i="7"/>
  <c r="D799" i="7" s="1"/>
  <c r="D817" i="7" s="1"/>
  <c r="M831" i="7" s="1"/>
  <c r="L281" i="7"/>
  <c r="H88" i="11"/>
  <c r="I130" i="11" s="1"/>
  <c r="D232" i="6"/>
  <c r="E218" i="6"/>
  <c r="H257" i="6"/>
  <c r="F218" i="6"/>
  <c r="F229" i="6"/>
  <c r="H274" i="6"/>
  <c r="I287" i="6"/>
  <c r="D311" i="6"/>
  <c r="D257" i="6"/>
  <c r="F274" i="6"/>
  <c r="E257" i="6"/>
  <c r="I257" i="6"/>
  <c r="H218" i="6"/>
  <c r="B273" i="3"/>
  <c r="B268" i="3"/>
  <c r="B30" i="12" s="1"/>
  <c r="B59" i="13" s="1"/>
  <c r="D63" i="18"/>
  <c r="C213" i="18" s="1"/>
  <c r="C33" i="7"/>
  <c r="B50" i="7" s="1"/>
  <c r="E33" i="7"/>
  <c r="D50" i="7" s="1"/>
  <c r="D33" i="7"/>
  <c r="C50" i="7" s="1"/>
  <c r="I278" i="3"/>
  <c r="I262" i="3"/>
  <c r="I284" i="3"/>
  <c r="I268" i="3"/>
  <c r="I289" i="3"/>
  <c r="I273" i="3"/>
  <c r="C284" i="3"/>
  <c r="C268" i="3"/>
  <c r="C278" i="3"/>
  <c r="C262" i="3"/>
  <c r="C289" i="3"/>
  <c r="C273" i="3"/>
  <c r="C27" i="7"/>
  <c r="B44" i="7" s="1"/>
  <c r="E27" i="7"/>
  <c r="D44" i="7" s="1"/>
  <c r="D27" i="7"/>
  <c r="C44" i="7" s="1"/>
  <c r="C31" i="7"/>
  <c r="B48" i="7" s="1"/>
  <c r="B412" i="7" s="1"/>
  <c r="E31" i="7"/>
  <c r="D48" i="7" s="1"/>
  <c r="D412" i="7" s="1"/>
  <c r="D31" i="7"/>
  <c r="C48" i="7" s="1"/>
  <c r="C412" i="7" s="1"/>
  <c r="C60" i="24"/>
  <c r="E216" i="6"/>
  <c r="B61" i="24"/>
  <c r="B57" i="21"/>
  <c r="B63" i="24"/>
  <c r="B65" i="21"/>
  <c r="C65" i="24"/>
  <c r="C74" i="21"/>
  <c r="K74" i="21" s="1"/>
  <c r="B66" i="24"/>
  <c r="B77" i="21"/>
  <c r="D240" i="6"/>
  <c r="B341" i="6" s="1"/>
  <c r="B63" i="18" s="1"/>
  <c r="C147" i="18" s="1"/>
  <c r="D27" i="25"/>
  <c r="E72" i="24"/>
  <c r="C96" i="21"/>
  <c r="D28" i="25"/>
  <c r="E73" i="24"/>
  <c r="C99" i="21"/>
  <c r="C86" i="24"/>
  <c r="E306" i="6"/>
  <c r="E87" i="24"/>
  <c r="C146" i="21"/>
  <c r="K146" i="21" s="1"/>
  <c r="E89" i="24"/>
  <c r="C151" i="21"/>
  <c r="K151" i="21" s="1"/>
  <c r="E90" i="24"/>
  <c r="C153" i="21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D695" i="7"/>
  <c r="C707" i="7" s="1"/>
  <c r="C695" i="7"/>
  <c r="B707" i="7" s="1"/>
  <c r="E695" i="7"/>
  <c r="D707" i="7" s="1"/>
  <c r="C820" i="7"/>
  <c r="X831" i="7" s="1"/>
  <c r="F256" i="19"/>
  <c r="H256" i="19"/>
  <c r="D256" i="19"/>
  <c r="G256" i="19"/>
  <c r="I216" i="6"/>
  <c r="C216" i="6"/>
  <c r="G216" i="6" s="1"/>
  <c r="F216" i="6"/>
  <c r="F266" i="19"/>
  <c r="H266" i="19"/>
  <c r="D266" i="19"/>
  <c r="G266" i="19"/>
  <c r="C266" i="19"/>
  <c r="I226" i="6"/>
  <c r="E226" i="6"/>
  <c r="C226" i="6"/>
  <c r="G226" i="6" s="1"/>
  <c r="F226" i="6"/>
  <c r="F244" i="6"/>
  <c r="F311" i="19"/>
  <c r="H311" i="19"/>
  <c r="D311" i="19"/>
  <c r="G311" i="19"/>
  <c r="C311" i="19"/>
  <c r="I271" i="6"/>
  <c r="E271" i="6"/>
  <c r="C271" i="6"/>
  <c r="E311" i="19" s="1"/>
  <c r="D271" i="6"/>
  <c r="F271" i="6"/>
  <c r="B69" i="4"/>
  <c r="B65" i="4"/>
  <c r="B67" i="4"/>
  <c r="B64" i="4"/>
  <c r="B66" i="4"/>
  <c r="B72" i="3"/>
  <c r="H83" i="3" s="1"/>
  <c r="B68" i="3"/>
  <c r="D83" i="3" s="1"/>
  <c r="I44" i="3"/>
  <c r="B291" i="3" s="1"/>
  <c r="B53" i="12" s="1"/>
  <c r="B45" i="16" s="1"/>
  <c r="I40" i="3"/>
  <c r="C287" i="3" s="1"/>
  <c r="I36" i="3"/>
  <c r="I283" i="3" s="1"/>
  <c r="I32" i="3"/>
  <c r="I279" i="3" s="1"/>
  <c r="I28" i="3"/>
  <c r="B275" i="3" s="1"/>
  <c r="I24" i="3"/>
  <c r="I271" i="3" s="1"/>
  <c r="I20" i="3"/>
  <c r="I267" i="3" s="1"/>
  <c r="I16" i="3"/>
  <c r="B263" i="3" s="1"/>
  <c r="C21" i="4"/>
  <c r="B32" i="4" s="1"/>
  <c r="C33" i="4" s="1"/>
  <c r="D14" i="25"/>
  <c r="E59" i="24"/>
  <c r="H162" i="24" s="1"/>
  <c r="C49" i="21"/>
  <c r="C51" i="21"/>
  <c r="B54" i="21"/>
  <c r="L58" i="21"/>
  <c r="J58" i="21"/>
  <c r="B62" i="24"/>
  <c r="B61" i="21"/>
  <c r="B63" i="21"/>
  <c r="D226" i="6"/>
  <c r="B67" i="21"/>
  <c r="D19" i="25"/>
  <c r="E64" i="24"/>
  <c r="D181" i="24" s="1"/>
  <c r="C69" i="21"/>
  <c r="C71" i="21"/>
  <c r="K71" i="21" s="1"/>
  <c r="B74" i="21"/>
  <c r="D237" i="6"/>
  <c r="D21" i="25"/>
  <c r="E66" i="24"/>
  <c r="E189" i="24" s="1"/>
  <c r="C77" i="21"/>
  <c r="B68" i="24"/>
  <c r="B81" i="21"/>
  <c r="B83" i="21"/>
  <c r="B69" i="24"/>
  <c r="B85" i="21"/>
  <c r="B86" i="21"/>
  <c r="D249" i="6"/>
  <c r="B87" i="21"/>
  <c r="B70" i="24"/>
  <c r="B89" i="21"/>
  <c r="D252" i="6"/>
  <c r="D26" i="25"/>
  <c r="E71" i="24"/>
  <c r="C93" i="21"/>
  <c r="C72" i="24"/>
  <c r="F260" i="6"/>
  <c r="C100" i="21"/>
  <c r="C105" i="21"/>
  <c r="C108" i="21"/>
  <c r="K108" i="21" s="1"/>
  <c r="D31" i="25"/>
  <c r="E76" i="24"/>
  <c r="C111" i="21"/>
  <c r="D32" i="25"/>
  <c r="E77" i="24"/>
  <c r="C115" i="21"/>
  <c r="C116" i="21"/>
  <c r="K116" i="21" s="1"/>
  <c r="C117" i="21"/>
  <c r="K117" i="21" s="1"/>
  <c r="E79" i="24"/>
  <c r="C123" i="21"/>
  <c r="K123" i="21" s="1"/>
  <c r="E80" i="24"/>
  <c r="C126" i="21"/>
  <c r="B134" i="21"/>
  <c r="E83" i="24"/>
  <c r="C136" i="21"/>
  <c r="K136" i="21" s="1"/>
  <c r="E85" i="24"/>
  <c r="C141" i="21"/>
  <c r="K141" i="21" s="1"/>
  <c r="C87" i="24"/>
  <c r="C90" i="24"/>
  <c r="E316" i="6"/>
  <c r="B154" i="21"/>
  <c r="E91" i="24"/>
  <c r="C156" i="21"/>
  <c r="K156" i="21" s="1"/>
  <c r="D96" i="11"/>
  <c r="E138" i="11" s="1"/>
  <c r="D94" i="11"/>
  <c r="E136" i="11" s="1"/>
  <c r="D92" i="11"/>
  <c r="E134" i="11" s="1"/>
  <c r="D90" i="11"/>
  <c r="E132" i="11" s="1"/>
  <c r="D88" i="11"/>
  <c r="E130" i="11" s="1"/>
  <c r="D86" i="11"/>
  <c r="E128" i="11" s="1"/>
  <c r="D84" i="11"/>
  <c r="E126" i="11" s="1"/>
  <c r="D82" i="11"/>
  <c r="E124" i="11" s="1"/>
  <c r="D80" i="11"/>
  <c r="E122" i="11" s="1"/>
  <c r="D78" i="11"/>
  <c r="E120" i="11" s="1"/>
  <c r="D76" i="11"/>
  <c r="E118" i="11" s="1"/>
  <c r="D74" i="11"/>
  <c r="E116" i="11" s="1"/>
  <c r="D72" i="11"/>
  <c r="E114" i="11" s="1"/>
  <c r="D70" i="11"/>
  <c r="E112" i="11" s="1"/>
  <c r="D68" i="11"/>
  <c r="E110" i="11" s="1"/>
  <c r="D66" i="11"/>
  <c r="E108" i="11" s="1"/>
  <c r="D64" i="11"/>
  <c r="E106" i="11" s="1"/>
  <c r="D95" i="11"/>
  <c r="E137" i="11" s="1"/>
  <c r="D93" i="11"/>
  <c r="E135" i="11" s="1"/>
  <c r="D91" i="11"/>
  <c r="E133" i="11" s="1"/>
  <c r="D89" i="11"/>
  <c r="E131" i="11" s="1"/>
  <c r="D87" i="11"/>
  <c r="E129" i="11" s="1"/>
  <c r="D85" i="11"/>
  <c r="E127" i="11" s="1"/>
  <c r="D83" i="11"/>
  <c r="E125" i="11" s="1"/>
  <c r="D81" i="11"/>
  <c r="E123" i="11" s="1"/>
  <c r="D79" i="11"/>
  <c r="E121" i="11" s="1"/>
  <c r="D77" i="11"/>
  <c r="E119" i="11" s="1"/>
  <c r="D75" i="11"/>
  <c r="E117" i="11" s="1"/>
  <c r="D73" i="11"/>
  <c r="E115" i="11" s="1"/>
  <c r="D71" i="11"/>
  <c r="E113" i="11" s="1"/>
  <c r="D69" i="11"/>
  <c r="E111" i="11" s="1"/>
  <c r="D67" i="11"/>
  <c r="E109" i="11" s="1"/>
  <c r="D65" i="11"/>
  <c r="E107" i="11" s="1"/>
  <c r="H95" i="11"/>
  <c r="I137" i="11" s="1"/>
  <c r="H93" i="11"/>
  <c r="I135" i="11" s="1"/>
  <c r="H91" i="11"/>
  <c r="I133" i="11" s="1"/>
  <c r="H89" i="11"/>
  <c r="I131" i="11" s="1"/>
  <c r="H87" i="11"/>
  <c r="I129" i="11" s="1"/>
  <c r="H85" i="11"/>
  <c r="I127" i="11" s="1"/>
  <c r="H83" i="11"/>
  <c r="I125" i="11" s="1"/>
  <c r="H81" i="11"/>
  <c r="I123" i="11" s="1"/>
  <c r="H79" i="11"/>
  <c r="I121" i="11" s="1"/>
  <c r="H77" i="11"/>
  <c r="I119" i="11" s="1"/>
  <c r="H75" i="11"/>
  <c r="I117" i="11" s="1"/>
  <c r="H73" i="11"/>
  <c r="I115" i="11" s="1"/>
  <c r="H71" i="11"/>
  <c r="I113" i="11" s="1"/>
  <c r="H69" i="11"/>
  <c r="I111" i="11" s="1"/>
  <c r="H67" i="11"/>
  <c r="I109" i="11" s="1"/>
  <c r="H65" i="11"/>
  <c r="I107" i="11" s="1"/>
  <c r="H94" i="11"/>
  <c r="I136" i="11" s="1"/>
  <c r="H86" i="11"/>
  <c r="I128" i="11" s="1"/>
  <c r="H78" i="11"/>
  <c r="I120" i="11" s="1"/>
  <c r="H70" i="11"/>
  <c r="I112" i="11" s="1"/>
  <c r="H92" i="11"/>
  <c r="I134" i="11" s="1"/>
  <c r="H84" i="11"/>
  <c r="I126" i="11" s="1"/>
  <c r="H76" i="11"/>
  <c r="I118" i="11" s="1"/>
  <c r="H68" i="11"/>
  <c r="I110" i="11" s="1"/>
  <c r="H90" i="11"/>
  <c r="I132" i="11" s="1"/>
  <c r="H82" i="11"/>
  <c r="I124" i="11" s="1"/>
  <c r="H74" i="11"/>
  <c r="I116" i="11" s="1"/>
  <c r="H66" i="11"/>
  <c r="I108" i="11" s="1"/>
  <c r="H72" i="11"/>
  <c r="I114" i="11" s="1"/>
  <c r="H80" i="11"/>
  <c r="I122" i="11" s="1"/>
  <c r="D693" i="7"/>
  <c r="C705" i="7" s="1"/>
  <c r="C693" i="7"/>
  <c r="B705" i="7" s="1"/>
  <c r="E693" i="7"/>
  <c r="D705" i="7" s="1"/>
  <c r="I23" i="3"/>
  <c r="C270" i="3" s="1"/>
  <c r="I34" i="3"/>
  <c r="B281" i="3" s="1"/>
  <c r="B43" i="12" s="1"/>
  <c r="B35" i="16" s="1"/>
  <c r="I39" i="3"/>
  <c r="C286" i="3" s="1"/>
  <c r="B70" i="3"/>
  <c r="F83" i="3" s="1"/>
  <c r="B25" i="6"/>
  <c r="B52" i="6" s="1"/>
  <c r="B27" i="6"/>
  <c r="B54" i="6" s="1"/>
  <c r="B29" i="6"/>
  <c r="B56" i="6" s="1"/>
  <c r="B31" i="6"/>
  <c r="B58" i="6" s="1"/>
  <c r="B33" i="6"/>
  <c r="B60" i="6" s="1"/>
  <c r="B35" i="6"/>
  <c r="B62" i="6" s="1"/>
  <c r="B37" i="6"/>
  <c r="B64" i="6" s="1"/>
  <c r="B60" i="24"/>
  <c r="B53" i="21"/>
  <c r="D216" i="6"/>
  <c r="C55" i="21"/>
  <c r="C58" i="21"/>
  <c r="K58" i="21" s="1"/>
  <c r="D17" i="25"/>
  <c r="E62" i="24"/>
  <c r="D173" i="24" s="1"/>
  <c r="C61" i="21"/>
  <c r="C63" i="21"/>
  <c r="B66" i="21"/>
  <c r="D229" i="6"/>
  <c r="B70" i="21"/>
  <c r="B65" i="24"/>
  <c r="B73" i="21"/>
  <c r="E237" i="6"/>
  <c r="B67" i="24"/>
  <c r="B79" i="21"/>
  <c r="C68" i="24"/>
  <c r="E244" i="6"/>
  <c r="C69" i="24"/>
  <c r="E249" i="6"/>
  <c r="C70" i="24"/>
  <c r="E252" i="6"/>
  <c r="G70" i="24"/>
  <c r="I252" i="6"/>
  <c r="C91" i="21"/>
  <c r="G254" i="6"/>
  <c r="B71" i="24"/>
  <c r="B93" i="21"/>
  <c r="F71" i="24"/>
  <c r="H205" i="24" s="1"/>
  <c r="D72" i="24"/>
  <c r="H72" i="24"/>
  <c r="C97" i="21"/>
  <c r="G260" i="6"/>
  <c r="B73" i="24"/>
  <c r="B99" i="21"/>
  <c r="B101" i="21"/>
  <c r="B104" i="21"/>
  <c r="B75" i="24"/>
  <c r="B107" i="21"/>
  <c r="B109" i="21"/>
  <c r="B112" i="21"/>
  <c r="B77" i="24"/>
  <c r="B115" i="21"/>
  <c r="B116" i="21"/>
  <c r="B117" i="21"/>
  <c r="B78" i="24"/>
  <c r="B119" i="21"/>
  <c r="D282" i="6"/>
  <c r="B121" i="21"/>
  <c r="B124" i="21"/>
  <c r="D287" i="6"/>
  <c r="H80" i="24"/>
  <c r="J289" i="6"/>
  <c r="B128" i="21"/>
  <c r="E81" i="24"/>
  <c r="C130" i="21"/>
  <c r="K130" i="21" s="1"/>
  <c r="E82" i="24"/>
  <c r="C132" i="21"/>
  <c r="B83" i="24"/>
  <c r="B136" i="21"/>
  <c r="B84" i="24"/>
  <c r="B138" i="21"/>
  <c r="C139" i="21"/>
  <c r="K139" i="21" s="1"/>
  <c r="G302" i="6"/>
  <c r="B86" i="24"/>
  <c r="B143" i="21"/>
  <c r="D306" i="6"/>
  <c r="C144" i="21"/>
  <c r="K144" i="21" s="1"/>
  <c r="G307" i="6"/>
  <c r="D87" i="24"/>
  <c r="H88" i="24"/>
  <c r="J311" i="6"/>
  <c r="B89" i="24"/>
  <c r="B151" i="21"/>
  <c r="D314" i="6"/>
  <c r="B364" i="6" s="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C28" i="7"/>
  <c r="B45" i="7" s="1"/>
  <c r="B411" i="7" s="1"/>
  <c r="E28" i="7"/>
  <c r="D45" i="7" s="1"/>
  <c r="D411" i="7" s="1"/>
  <c r="C32" i="7"/>
  <c r="B49" i="7" s="1"/>
  <c r="E32" i="7"/>
  <c r="D49" i="7" s="1"/>
  <c r="D76" i="7"/>
  <c r="C89" i="7" s="1"/>
  <c r="E76" i="7"/>
  <c r="D89" i="7" s="1"/>
  <c r="D692" i="7"/>
  <c r="C704" i="7" s="1"/>
  <c r="C692" i="7"/>
  <c r="B704" i="7" s="1"/>
  <c r="E692" i="7"/>
  <c r="D704" i="7" s="1"/>
  <c r="B679" i="7"/>
  <c r="C679" i="7" s="1"/>
  <c r="I14" i="3"/>
  <c r="B261" i="3" s="1"/>
  <c r="I19" i="3"/>
  <c r="B266" i="3" s="1"/>
  <c r="B28" i="12" s="1"/>
  <c r="B57" i="13" s="1"/>
  <c r="I25" i="3"/>
  <c r="C272" i="3" s="1"/>
  <c r="I30" i="3"/>
  <c r="C277" i="3" s="1"/>
  <c r="I35" i="3"/>
  <c r="C282" i="3" s="1"/>
  <c r="I41" i="3"/>
  <c r="C288" i="3" s="1"/>
  <c r="I46" i="3"/>
  <c r="I293" i="3" s="1"/>
  <c r="B71" i="3"/>
  <c r="G83" i="3" s="1"/>
  <c r="G209" i="3"/>
  <c r="G251" i="3" s="1"/>
  <c r="B68" i="4"/>
  <c r="H253" i="19"/>
  <c r="D253" i="19"/>
  <c r="G253" i="19"/>
  <c r="C253" i="19"/>
  <c r="F253" i="19"/>
  <c r="C213" i="6"/>
  <c r="G213" i="6" s="1"/>
  <c r="I213" i="6"/>
  <c r="E213" i="6"/>
  <c r="F213" i="6"/>
  <c r="H213" i="6"/>
  <c r="D221" i="6"/>
  <c r="H264" i="19"/>
  <c r="D264" i="19"/>
  <c r="G264" i="19"/>
  <c r="C264" i="19"/>
  <c r="F264" i="19"/>
  <c r="C224" i="6"/>
  <c r="G224" i="6" s="1"/>
  <c r="I224" i="6"/>
  <c r="E224" i="6"/>
  <c r="F224" i="6"/>
  <c r="H224" i="6"/>
  <c r="H274" i="19"/>
  <c r="D274" i="19"/>
  <c r="G274" i="19"/>
  <c r="C274" i="19"/>
  <c r="F274" i="19"/>
  <c r="C234" i="6"/>
  <c r="E274" i="19" s="1"/>
  <c r="I234" i="6"/>
  <c r="E234" i="6"/>
  <c r="F234" i="6"/>
  <c r="H234" i="6"/>
  <c r="D244" i="6"/>
  <c r="H286" i="19"/>
  <c r="G286" i="19"/>
  <c r="F286" i="19"/>
  <c r="C246" i="6"/>
  <c r="G246" i="6" s="1"/>
  <c r="I246" i="6"/>
  <c r="H246" i="6"/>
  <c r="H252" i="6"/>
  <c r="D254" i="6"/>
  <c r="H308" i="19"/>
  <c r="D308" i="19"/>
  <c r="G308" i="19"/>
  <c r="C308" i="19"/>
  <c r="F308" i="19"/>
  <c r="C268" i="6"/>
  <c r="E308" i="19" s="1"/>
  <c r="I268" i="6"/>
  <c r="E268" i="6"/>
  <c r="F268" i="6"/>
  <c r="H268" i="6"/>
  <c r="H319" i="19"/>
  <c r="G319" i="19"/>
  <c r="F319" i="19"/>
  <c r="C279" i="6"/>
  <c r="E319" i="19" s="1"/>
  <c r="I279" i="6"/>
  <c r="F279" i="6"/>
  <c r="H279" i="6"/>
  <c r="G341" i="19"/>
  <c r="C341" i="19"/>
  <c r="F341" i="19"/>
  <c r="D341" i="19"/>
  <c r="C301" i="6"/>
  <c r="G301" i="6" s="1"/>
  <c r="I301" i="6"/>
  <c r="E301" i="6"/>
  <c r="F301" i="6"/>
  <c r="H301" i="6"/>
  <c r="F316" i="6"/>
  <c r="B13" i="7"/>
  <c r="E13" i="7" s="1"/>
  <c r="D28" i="7"/>
  <c r="C45" i="7" s="1"/>
  <c r="C411" i="7" s="1"/>
  <c r="C267" i="7"/>
  <c r="C271" i="7"/>
  <c r="H64" i="11"/>
  <c r="I106" i="11" s="1"/>
  <c r="B59" i="21"/>
  <c r="C70" i="21"/>
  <c r="K70" i="21" s="1"/>
  <c r="C104" i="21"/>
  <c r="D30" i="25"/>
  <c r="E75" i="24"/>
  <c r="C107" i="21"/>
  <c r="C128" i="21"/>
  <c r="G291" i="6"/>
  <c r="H82" i="24"/>
  <c r="J295" i="6"/>
  <c r="C133" i="21"/>
  <c r="K133" i="21" s="1"/>
  <c r="G296" i="6"/>
  <c r="E84" i="24"/>
  <c r="C138" i="21"/>
  <c r="B144" i="21"/>
  <c r="B149" i="2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D75" i="7"/>
  <c r="C88" i="7" s="1"/>
  <c r="C75" i="7"/>
  <c r="B88" i="7" s="1"/>
  <c r="F277" i="19"/>
  <c r="H277" i="19"/>
  <c r="D277" i="19"/>
  <c r="G277" i="19"/>
  <c r="I237" i="6"/>
  <c r="C237" i="6"/>
  <c r="G237" i="6" s="1"/>
  <c r="F237" i="6"/>
  <c r="F322" i="19"/>
  <c r="H322" i="19"/>
  <c r="D322" i="19"/>
  <c r="G322" i="19"/>
  <c r="C322" i="19"/>
  <c r="I282" i="6"/>
  <c r="E282" i="6"/>
  <c r="C282" i="6"/>
  <c r="F282" i="6"/>
  <c r="C29" i="7"/>
  <c r="B46" i="7" s="1"/>
  <c r="B338" i="7" s="1"/>
  <c r="E29" i="7"/>
  <c r="D46" i="7" s="1"/>
  <c r="D338" i="7" s="1"/>
  <c r="D29" i="7"/>
  <c r="C46" i="7" s="1"/>
  <c r="C338" i="7" s="1"/>
  <c r="B12" i="4"/>
  <c r="B146" i="5" s="1"/>
  <c r="G354" i="19"/>
  <c r="C354" i="19"/>
  <c r="F354" i="19"/>
  <c r="D354" i="19"/>
  <c r="H354" i="19"/>
  <c r="J314" i="6"/>
  <c r="H364" i="6" s="1"/>
  <c r="F314" i="6"/>
  <c r="D364" i="6" s="1"/>
  <c r="H314" i="6"/>
  <c r="F364" i="6" s="1"/>
  <c r="I314" i="6"/>
  <c r="G364" i="6" s="1"/>
  <c r="C314" i="6"/>
  <c r="G314" i="6" s="1"/>
  <c r="E364" i="6" s="1"/>
  <c r="C984" i="22" s="1"/>
  <c r="B19" i="6"/>
  <c r="B46" i="6" s="1"/>
  <c r="C235" i="7"/>
  <c r="E260" i="6"/>
  <c r="I260" i="6"/>
  <c r="D78" i="7"/>
  <c r="C91" i="7" s="1"/>
  <c r="E78" i="7"/>
  <c r="D91" i="7" s="1"/>
  <c r="C797" i="7"/>
  <c r="D281" i="7"/>
  <c r="D266" i="7"/>
  <c r="C266" i="7"/>
  <c r="E266" i="7"/>
  <c r="D268" i="7"/>
  <c r="C268" i="7"/>
  <c r="E268" i="7"/>
  <c r="C803" i="7"/>
  <c r="AB281" i="7"/>
  <c r="D272" i="7"/>
  <c r="C272" i="7"/>
  <c r="E272" i="7"/>
  <c r="C805" i="7"/>
  <c r="AJ281" i="7"/>
  <c r="I17" i="3"/>
  <c r="I264" i="3" s="1"/>
  <c r="I22" i="3"/>
  <c r="B269" i="3" s="1"/>
  <c r="I27" i="3"/>
  <c r="B274" i="3" s="1"/>
  <c r="I33" i="3"/>
  <c r="I280" i="3" s="1"/>
  <c r="I38" i="3"/>
  <c r="B285" i="3" s="1"/>
  <c r="B47" i="12" s="1"/>
  <c r="I43" i="3"/>
  <c r="I290" i="3" s="1"/>
  <c r="B69" i="3"/>
  <c r="E83" i="3" s="1"/>
  <c r="B74" i="3"/>
  <c r="J83" i="3" s="1"/>
  <c r="F164" i="3"/>
  <c r="E101" i="4"/>
  <c r="G177" i="3"/>
  <c r="G219" i="3" s="1"/>
  <c r="B262" i="3"/>
  <c r="G179" i="3"/>
  <c r="G221" i="3" s="1"/>
  <c r="G180" i="3"/>
  <c r="G222" i="3" s="1"/>
  <c r="G181" i="3"/>
  <c r="G223" i="3" s="1"/>
  <c r="G183" i="3"/>
  <c r="G225" i="3" s="1"/>
  <c r="G184" i="3"/>
  <c r="G226" i="3" s="1"/>
  <c r="G185" i="3"/>
  <c r="G227" i="3" s="1"/>
  <c r="G187" i="3"/>
  <c r="G229" i="3" s="1"/>
  <c r="G188" i="3"/>
  <c r="G230" i="3" s="1"/>
  <c r="G189" i="3"/>
  <c r="G231" i="3" s="1"/>
  <c r="G191" i="3"/>
  <c r="G233" i="3" s="1"/>
  <c r="G192" i="3"/>
  <c r="G234" i="3" s="1"/>
  <c r="G193" i="3"/>
  <c r="G235" i="3" s="1"/>
  <c r="B278" i="3"/>
  <c r="G195" i="3"/>
  <c r="G237" i="3" s="1"/>
  <c r="G196" i="3"/>
  <c r="G238" i="3" s="1"/>
  <c r="G197" i="3"/>
  <c r="G239" i="3" s="1"/>
  <c r="G199" i="3"/>
  <c r="G241" i="3" s="1"/>
  <c r="G200" i="3"/>
  <c r="G242" i="3" s="1"/>
  <c r="G201" i="3"/>
  <c r="G243" i="3" s="1"/>
  <c r="G203" i="3"/>
  <c r="G245" i="3" s="1"/>
  <c r="G204" i="3"/>
  <c r="G246" i="3" s="1"/>
  <c r="B289" i="3"/>
  <c r="B51" i="12" s="1"/>
  <c r="G205" i="3"/>
  <c r="G247" i="3" s="1"/>
  <c r="J213" i="6"/>
  <c r="H216" i="6"/>
  <c r="J224" i="6"/>
  <c r="H226" i="6"/>
  <c r="J234" i="6"/>
  <c r="H237" i="6"/>
  <c r="J246" i="6"/>
  <c r="J268" i="6"/>
  <c r="H271" i="6"/>
  <c r="J279" i="6"/>
  <c r="H282" i="6"/>
  <c r="J301" i="6"/>
  <c r="C265" i="7"/>
  <c r="C269" i="7"/>
  <c r="C273" i="7"/>
  <c r="T281" i="7"/>
  <c r="H96" i="11"/>
  <c r="I138" i="11" s="1"/>
  <c r="C50" i="21"/>
  <c r="B62" i="21"/>
  <c r="D69" i="24"/>
  <c r="D203" i="24"/>
  <c r="D202" i="24"/>
  <c r="D201" i="24"/>
  <c r="H70" i="24"/>
  <c r="J252" i="6"/>
  <c r="G71" i="24"/>
  <c r="B97" i="21"/>
  <c r="D260" i="6"/>
  <c r="E78" i="24"/>
  <c r="C119" i="21"/>
  <c r="G282" i="6"/>
  <c r="C121" i="21"/>
  <c r="K121" i="21" s="1"/>
  <c r="G284" i="6"/>
  <c r="B127" i="21"/>
  <c r="B82" i="24"/>
  <c r="B132" i="21"/>
  <c r="D79" i="7"/>
  <c r="C92" i="7" s="1"/>
  <c r="C79" i="7"/>
  <c r="B92" i="7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208" i="3"/>
  <c r="G250" i="3" s="1"/>
  <c r="F289" i="19"/>
  <c r="H289" i="19"/>
  <c r="G289" i="19"/>
  <c r="I249" i="6"/>
  <c r="C249" i="6"/>
  <c r="G249" i="6" s="1"/>
  <c r="D18" i="25"/>
  <c r="E63" i="24"/>
  <c r="C179" i="24" s="1"/>
  <c r="C65" i="21"/>
  <c r="B82" i="21"/>
  <c r="F203" i="24"/>
  <c r="F202" i="24"/>
  <c r="F201" i="24"/>
  <c r="B94" i="21"/>
  <c r="G209" i="24"/>
  <c r="G208" i="24"/>
  <c r="D29" i="25"/>
  <c r="E74" i="24"/>
  <c r="C103" i="21"/>
  <c r="C113" i="21"/>
  <c r="K113" i="21" s="1"/>
  <c r="C120" i="21"/>
  <c r="K120" i="21" s="1"/>
  <c r="G283" i="6"/>
  <c r="B81" i="24"/>
  <c r="B130" i="21"/>
  <c r="J139" i="21"/>
  <c r="L139" i="21"/>
  <c r="E86" i="24"/>
  <c r="C143" i="21"/>
  <c r="E88" i="24"/>
  <c r="C148" i="21"/>
  <c r="D77" i="7"/>
  <c r="C90" i="7" s="1"/>
  <c r="C77" i="7"/>
  <c r="B90" i="7" s="1"/>
  <c r="I18" i="3"/>
  <c r="I265" i="3" s="1"/>
  <c r="I29" i="3"/>
  <c r="B276" i="3" s="1"/>
  <c r="I45" i="3"/>
  <c r="B292" i="3" s="1"/>
  <c r="B54" i="12" s="1"/>
  <c r="D162" i="3"/>
  <c r="B287" i="3"/>
  <c r="B49" i="12" s="1"/>
  <c r="B41" i="16" s="1"/>
  <c r="J216" i="6"/>
  <c r="J226" i="6"/>
  <c r="J237" i="6"/>
  <c r="J249" i="6"/>
  <c r="F252" i="6"/>
  <c r="J271" i="6"/>
  <c r="J282" i="6"/>
  <c r="G287" i="6"/>
  <c r="F346" i="19"/>
  <c r="G346" i="19"/>
  <c r="I306" i="6"/>
  <c r="C306" i="6"/>
  <c r="G306" i="6" s="1"/>
  <c r="F306" i="6"/>
  <c r="C78" i="7"/>
  <c r="B91" i="7" s="1"/>
  <c r="C238" i="7"/>
  <c r="E265" i="7"/>
  <c r="E269" i="7"/>
  <c r="E273" i="7"/>
  <c r="C49" i="4"/>
  <c r="D48" i="4"/>
  <c r="F261" i="19"/>
  <c r="H261" i="19"/>
  <c r="D261" i="19"/>
  <c r="G261" i="19"/>
  <c r="C261" i="19"/>
  <c r="I221" i="6"/>
  <c r="E221" i="6"/>
  <c r="C221" i="6"/>
  <c r="E261" i="19" s="1"/>
  <c r="J221" i="6"/>
  <c r="F272" i="19"/>
  <c r="H272" i="19"/>
  <c r="D272" i="19"/>
  <c r="C272" i="19"/>
  <c r="G272" i="19"/>
  <c r="I232" i="6"/>
  <c r="E232" i="6"/>
  <c r="C232" i="6"/>
  <c r="E272" i="19" s="1"/>
  <c r="J232" i="6"/>
  <c r="F284" i="19"/>
  <c r="H284" i="19"/>
  <c r="G284" i="19"/>
  <c r="I244" i="6"/>
  <c r="C244" i="6"/>
  <c r="G244" i="6" s="1"/>
  <c r="J244" i="6"/>
  <c r="F306" i="19"/>
  <c r="H306" i="19"/>
  <c r="D306" i="19"/>
  <c r="G306" i="19"/>
  <c r="C306" i="19"/>
  <c r="I266" i="6"/>
  <c r="E266" i="6"/>
  <c r="C266" i="6"/>
  <c r="E306" i="19" s="1"/>
  <c r="J266" i="6"/>
  <c r="F316" i="19"/>
  <c r="H316" i="19"/>
  <c r="D316" i="19"/>
  <c r="C316" i="19"/>
  <c r="G316" i="19"/>
  <c r="I276" i="6"/>
  <c r="E276" i="6"/>
  <c r="C276" i="6"/>
  <c r="E316" i="19" s="1"/>
  <c r="J276" i="6"/>
  <c r="G335" i="19"/>
  <c r="F335" i="19"/>
  <c r="I295" i="6"/>
  <c r="C295" i="6"/>
  <c r="G295" i="6" s="1"/>
  <c r="G356" i="19"/>
  <c r="F356" i="19"/>
  <c r="I316" i="6"/>
  <c r="C316" i="6"/>
  <c r="G316" i="6" s="1"/>
  <c r="J316" i="6"/>
  <c r="C26" i="7"/>
  <c r="B43" i="7" s="1"/>
  <c r="B337" i="7" s="1"/>
  <c r="E26" i="7"/>
  <c r="D43" i="7" s="1"/>
  <c r="D337" i="7" s="1"/>
  <c r="C30" i="7"/>
  <c r="B47" i="7" s="1"/>
  <c r="E30" i="7"/>
  <c r="D47" i="7" s="1"/>
  <c r="C34" i="7"/>
  <c r="B51" i="7" s="1"/>
  <c r="E34" i="7"/>
  <c r="D51" i="7" s="1"/>
  <c r="H258" i="19"/>
  <c r="D258" i="19"/>
  <c r="G258" i="19"/>
  <c r="F258" i="19"/>
  <c r="C218" i="6"/>
  <c r="G218" i="6" s="1"/>
  <c r="I218" i="6"/>
  <c r="J218" i="6"/>
  <c r="H221" i="6"/>
  <c r="H269" i="19"/>
  <c r="D269" i="19"/>
  <c r="G269" i="19"/>
  <c r="F269" i="19"/>
  <c r="C229" i="6"/>
  <c r="G229" i="6" s="1"/>
  <c r="I229" i="6"/>
  <c r="J229" i="6"/>
  <c r="H232" i="6"/>
  <c r="H280" i="19"/>
  <c r="D280" i="19"/>
  <c r="G280" i="19"/>
  <c r="F280" i="19"/>
  <c r="C240" i="6"/>
  <c r="G240" i="6" s="1"/>
  <c r="E341" i="6" s="1"/>
  <c r="I240" i="6"/>
  <c r="G341" i="6" s="1"/>
  <c r="J240" i="6"/>
  <c r="H341" i="6" s="1"/>
  <c r="H244" i="6"/>
  <c r="H303" i="19"/>
  <c r="D303" i="19"/>
  <c r="G303" i="19"/>
  <c r="C303" i="19"/>
  <c r="F303" i="19"/>
  <c r="C263" i="6"/>
  <c r="E303" i="19" s="1"/>
  <c r="I263" i="6"/>
  <c r="E263" i="6"/>
  <c r="J263" i="6"/>
  <c r="H266" i="6"/>
  <c r="H314" i="19"/>
  <c r="D314" i="19"/>
  <c r="G314" i="19"/>
  <c r="C314" i="19"/>
  <c r="F314" i="19"/>
  <c r="C274" i="6"/>
  <c r="E314" i="19" s="1"/>
  <c r="I274" i="6"/>
  <c r="E274" i="6"/>
  <c r="J274" i="6"/>
  <c r="H276" i="6"/>
  <c r="F327" i="19"/>
  <c r="H327" i="19"/>
  <c r="D327" i="19"/>
  <c r="G327" i="19"/>
  <c r="C327" i="19"/>
  <c r="H287" i="6"/>
  <c r="J287" i="6"/>
  <c r="F287" i="6"/>
  <c r="G329" i="19"/>
  <c r="C329" i="19"/>
  <c r="F329" i="19"/>
  <c r="D329" i="19"/>
  <c r="C289" i="6"/>
  <c r="G289" i="6" s="1"/>
  <c r="I289" i="6"/>
  <c r="E289" i="6"/>
  <c r="H295" i="6"/>
  <c r="D351" i="19"/>
  <c r="G351" i="19"/>
  <c r="C351" i="19"/>
  <c r="F351" i="19"/>
  <c r="C311" i="6"/>
  <c r="G311" i="6" s="1"/>
  <c r="I311" i="6"/>
  <c r="E311" i="6"/>
  <c r="H316" i="6"/>
  <c r="B212" i="6"/>
  <c r="D212" i="6" s="1"/>
  <c r="B217" i="6"/>
  <c r="E217" i="6" s="1"/>
  <c r="B222" i="6"/>
  <c r="B228" i="6"/>
  <c r="B233" i="6"/>
  <c r="B238" i="6"/>
  <c r="D238" i="6" s="1"/>
  <c r="E240" i="6"/>
  <c r="C341" i="6" s="1"/>
  <c r="B245" i="6"/>
  <c r="B250" i="6"/>
  <c r="F250" i="6" s="1"/>
  <c r="B256" i="6"/>
  <c r="C256" i="6" s="1"/>
  <c r="G256" i="6" s="1"/>
  <c r="B262" i="6"/>
  <c r="D262" i="6" s="1"/>
  <c r="B267" i="6"/>
  <c r="D267" i="6" s="1"/>
  <c r="B349" i="6" s="1"/>
  <c r="B272" i="6"/>
  <c r="B278" i="6"/>
  <c r="D278" i="6" s="1"/>
  <c r="B283" i="6"/>
  <c r="B284" i="6"/>
  <c r="D284" i="6" s="1"/>
  <c r="B286" i="6"/>
  <c r="D286" i="6" s="1"/>
  <c r="B296" i="6"/>
  <c r="B297" i="6"/>
  <c r="F297" i="6" s="1"/>
  <c r="G297" i="6"/>
  <c r="B299" i="6"/>
  <c r="E299" i="6" s="1"/>
  <c r="C358" i="6" s="1"/>
  <c r="C792" i="22" s="1"/>
  <c r="B307" i="6"/>
  <c r="B309" i="6"/>
  <c r="E309" i="6" s="1"/>
  <c r="C362" i="6" s="1"/>
  <c r="C920" i="22" s="1"/>
  <c r="B317" i="6"/>
  <c r="E317" i="6" s="1"/>
  <c r="G317" i="6"/>
  <c r="B319" i="6"/>
  <c r="F319" i="6" s="1"/>
  <c r="D366" i="6" s="1"/>
  <c r="D1048" i="22" s="1"/>
  <c r="K15" i="9"/>
  <c r="C43" i="9" s="1"/>
  <c r="B66" i="17"/>
  <c r="F16" i="2"/>
  <c r="F38" i="2" s="1"/>
  <c r="F45" i="2" s="1"/>
  <c r="F51" i="2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B59" i="24"/>
  <c r="B49" i="21"/>
  <c r="D15" i="25"/>
  <c r="E60" i="24"/>
  <c r="H166" i="24" s="1"/>
  <c r="C53" i="21"/>
  <c r="B55" i="21"/>
  <c r="D16" i="25"/>
  <c r="E61" i="24"/>
  <c r="F171" i="24" s="1"/>
  <c r="C57" i="21"/>
  <c r="B64" i="24"/>
  <c r="B69" i="21"/>
  <c r="J71" i="21"/>
  <c r="L71" i="21"/>
  <c r="D20" i="25"/>
  <c r="E65" i="24"/>
  <c r="D185" i="24" s="1"/>
  <c r="C73" i="21"/>
  <c r="B75" i="21"/>
  <c r="D22" i="25"/>
  <c r="E67" i="24"/>
  <c r="E191" i="24" s="1"/>
  <c r="C79" i="21"/>
  <c r="D23" i="25"/>
  <c r="E68" i="24"/>
  <c r="H193" i="24" s="1"/>
  <c r="C81" i="21"/>
  <c r="D24" i="25"/>
  <c r="E69" i="24"/>
  <c r="H197" i="24" s="1"/>
  <c r="C85" i="21"/>
  <c r="D25" i="25"/>
  <c r="E70" i="24"/>
  <c r="C89" i="21"/>
  <c r="B90" i="21"/>
  <c r="B72" i="24"/>
  <c r="B96" i="21"/>
  <c r="F209" i="24"/>
  <c r="F208" i="24"/>
  <c r="B74" i="24"/>
  <c r="B103" i="21"/>
  <c r="L108" i="21"/>
  <c r="J108" i="21"/>
  <c r="B76" i="24"/>
  <c r="B111" i="21"/>
  <c r="L113" i="21"/>
  <c r="J113" i="21"/>
  <c r="J120" i="21"/>
  <c r="L120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D694" i="7"/>
  <c r="C706" i="7" s="1"/>
  <c r="C694" i="7"/>
  <c r="B706" i="7" s="1"/>
  <c r="B139" i="3"/>
  <c r="F101" i="4"/>
  <c r="B214" i="6"/>
  <c r="D214" i="6" s="1"/>
  <c r="B220" i="6"/>
  <c r="D220" i="6" s="1"/>
  <c r="B225" i="6"/>
  <c r="B230" i="6"/>
  <c r="D230" i="6" s="1"/>
  <c r="B236" i="6"/>
  <c r="E236" i="6" s="1"/>
  <c r="B242" i="6"/>
  <c r="D242" i="6" s="1"/>
  <c r="B342" i="6" s="1"/>
  <c r="B248" i="6"/>
  <c r="D248" i="6" s="1"/>
  <c r="G252" i="6"/>
  <c r="B253" i="6"/>
  <c r="J253" i="6" s="1"/>
  <c r="G257" i="6"/>
  <c r="B259" i="6"/>
  <c r="C259" i="6" s="1"/>
  <c r="G259" i="6" s="1"/>
  <c r="B264" i="6"/>
  <c r="B270" i="6"/>
  <c r="B275" i="6"/>
  <c r="D275" i="6" s="1"/>
  <c r="B351" i="6" s="1"/>
  <c r="B280" i="6"/>
  <c r="E280" i="6" s="1"/>
  <c r="B290" i="6"/>
  <c r="G290" i="6"/>
  <c r="B291" i="6"/>
  <c r="D291" i="6" s="1"/>
  <c r="B293" i="6"/>
  <c r="D293" i="6" s="1"/>
  <c r="B356" i="6" s="1"/>
  <c r="E295" i="6"/>
  <c r="B302" i="6"/>
  <c r="B304" i="6"/>
  <c r="D304" i="6" s="1"/>
  <c r="B360" i="6" s="1"/>
  <c r="B312" i="6"/>
  <c r="D312" i="6" s="1"/>
  <c r="G312" i="6"/>
  <c r="K23" i="9"/>
  <c r="C51" i="9" s="1"/>
  <c r="B63" i="15"/>
  <c r="B78" i="15" s="1"/>
  <c r="B291" i="16" s="1"/>
  <c r="B688" i="22"/>
  <c r="B752" i="22"/>
  <c r="B880" i="22"/>
  <c r="B1008" i="22"/>
  <c r="D165" i="24"/>
  <c r="H175" i="24"/>
  <c r="D175" i="24"/>
  <c r="H198" i="24"/>
  <c r="C173" i="24"/>
  <c r="F169" i="24"/>
  <c r="F185" i="24"/>
  <c r="C175" i="24" l="1"/>
  <c r="H174" i="24"/>
  <c r="F175" i="24"/>
  <c r="H169" i="24"/>
  <c r="B271" i="3"/>
  <c r="H179" i="24"/>
  <c r="B354" i="6"/>
  <c r="E270" i="7"/>
  <c r="D802" i="7" s="1"/>
  <c r="E295" i="18"/>
  <c r="B286" i="3"/>
  <c r="B48" i="12" s="1"/>
  <c r="B40" i="16" s="1"/>
  <c r="C270" i="7"/>
  <c r="W281" i="7" s="1"/>
  <c r="F163" i="24"/>
  <c r="D177" i="24"/>
  <c r="D270" i="7"/>
  <c r="C802" i="7" s="1"/>
  <c r="C161" i="24"/>
  <c r="F178" i="24"/>
  <c r="D179" i="24"/>
  <c r="D162" i="24"/>
  <c r="G185" i="24"/>
  <c r="C183" i="24"/>
  <c r="H177" i="24"/>
  <c r="H163" i="24"/>
  <c r="H206" i="24"/>
  <c r="E361" i="6"/>
  <c r="E888" i="22" s="1"/>
  <c r="C269" i="3"/>
  <c r="C177" i="24"/>
  <c r="D803" i="7"/>
  <c r="D821" i="7" s="1"/>
  <c r="AC831" i="7" s="1"/>
  <c r="B283" i="3"/>
  <c r="B45" i="12" s="1"/>
  <c r="B37" i="16" s="1"/>
  <c r="G173" i="24"/>
  <c r="C174" i="24"/>
  <c r="G165" i="24"/>
  <c r="F174" i="24"/>
  <c r="H195" i="24"/>
  <c r="D174" i="24"/>
  <c r="H173" i="24"/>
  <c r="G175" i="24"/>
  <c r="D191" i="24"/>
  <c r="B279" i="3"/>
  <c r="B41" i="12" s="1"/>
  <c r="B70" i="13" s="1"/>
  <c r="F173" i="24"/>
  <c r="E238" i="6"/>
  <c r="C340" i="6" s="1"/>
  <c r="C226" i="22" s="1"/>
  <c r="G197" i="24"/>
  <c r="G182" i="24"/>
  <c r="F197" i="24"/>
  <c r="F182" i="24"/>
  <c r="H199" i="24"/>
  <c r="D167" i="24"/>
  <c r="D205" i="24"/>
  <c r="C205" i="24"/>
  <c r="G199" i="24"/>
  <c r="F198" i="24"/>
  <c r="D206" i="24"/>
  <c r="D679" i="7"/>
  <c r="C206" i="24"/>
  <c r="C292" i="3"/>
  <c r="G198" i="24"/>
  <c r="F199" i="24"/>
  <c r="E347" i="6"/>
  <c r="E450" i="22" s="1"/>
  <c r="J256" i="6"/>
  <c r="H346" i="6" s="1"/>
  <c r="H418" i="22" s="1"/>
  <c r="C271" i="3"/>
  <c r="C290" i="3"/>
  <c r="I277" i="3"/>
  <c r="B512" i="22"/>
  <c r="C523" i="22" s="1"/>
  <c r="J23" i="23" s="1"/>
  <c r="B71" i="18"/>
  <c r="C155" i="18" s="1"/>
  <c r="B270" i="3"/>
  <c r="B32" i="12" s="1"/>
  <c r="B61" i="13" s="1"/>
  <c r="C365" i="6"/>
  <c r="C1016" i="22" s="1"/>
  <c r="I286" i="3"/>
  <c r="C182" i="24"/>
  <c r="F177" i="24"/>
  <c r="F161" i="24"/>
  <c r="C162" i="24"/>
  <c r="D178" i="24"/>
  <c r="G178" i="24"/>
  <c r="D182" i="24"/>
  <c r="C178" i="24"/>
  <c r="B64" i="15"/>
  <c r="B79" i="15" s="1"/>
  <c r="B293" i="16" s="1"/>
  <c r="F299" i="6"/>
  <c r="D358" i="6" s="1"/>
  <c r="D792" i="22" s="1"/>
  <c r="F278" i="6"/>
  <c r="E355" i="6"/>
  <c r="C696" i="22" s="1"/>
  <c r="B267" i="3"/>
  <c r="E679" i="7"/>
  <c r="E248" i="6"/>
  <c r="D236" i="6"/>
  <c r="B340" i="6" s="1"/>
  <c r="C267" i="3"/>
  <c r="C263" i="3"/>
  <c r="B265" i="3"/>
  <c r="B27" i="12" s="1"/>
  <c r="B56" i="13" s="1"/>
  <c r="I266" i="3"/>
  <c r="C283" i="3"/>
  <c r="C274" i="3"/>
  <c r="C276" i="3"/>
  <c r="D259" i="6"/>
  <c r="B347" i="6" s="1"/>
  <c r="F179" i="24"/>
  <c r="H182" i="24"/>
  <c r="H178" i="24"/>
  <c r="H161" i="24"/>
  <c r="E346" i="6"/>
  <c r="E418" i="22" s="1"/>
  <c r="C122" i="5"/>
  <c r="L151" i="16" s="1"/>
  <c r="B277" i="3"/>
  <c r="C261" i="3"/>
  <c r="I282" i="3"/>
  <c r="M281" i="7"/>
  <c r="M297" i="7" s="1"/>
  <c r="M403" i="7" s="1"/>
  <c r="H186" i="24"/>
  <c r="F186" i="24"/>
  <c r="D186" i="24"/>
  <c r="G187" i="24"/>
  <c r="G186" i="24"/>
  <c r="F187" i="24"/>
  <c r="D187" i="24"/>
  <c r="H194" i="24"/>
  <c r="F194" i="24"/>
  <c r="G193" i="24"/>
  <c r="C258" i="22"/>
  <c r="C63" i="18"/>
  <c r="C180" i="18" s="1"/>
  <c r="G194" i="24"/>
  <c r="F193" i="24"/>
  <c r="H185" i="24"/>
  <c r="B572" i="22"/>
  <c r="C583" i="22" s="1"/>
  <c r="J25" i="23" s="1"/>
  <c r="B73" i="18"/>
  <c r="C157" i="18" s="1"/>
  <c r="C171" i="24"/>
  <c r="D169" i="24"/>
  <c r="F170" i="24"/>
  <c r="C169" i="24"/>
  <c r="H170" i="24"/>
  <c r="D171" i="24"/>
  <c r="C170" i="24"/>
  <c r="H165" i="24"/>
  <c r="F167" i="24"/>
  <c r="H167" i="24"/>
  <c r="D166" i="24"/>
  <c r="F165" i="24"/>
  <c r="G195" i="24"/>
  <c r="F195" i="24"/>
  <c r="F166" i="24"/>
  <c r="H187" i="24"/>
  <c r="G167" i="24"/>
  <c r="D170" i="24"/>
  <c r="H171" i="24"/>
  <c r="G170" i="24"/>
  <c r="B334" i="6"/>
  <c r="E363" i="6"/>
  <c r="C952" i="22" s="1"/>
  <c r="E365" i="6"/>
  <c r="E1016" i="22" s="1"/>
  <c r="G183" i="24"/>
  <c r="F189" i="24"/>
  <c r="F181" i="24"/>
  <c r="F162" i="24"/>
  <c r="H189" i="24"/>
  <c r="H181" i="24"/>
  <c r="D163" i="24"/>
  <c r="D183" i="24"/>
  <c r="C163" i="24"/>
  <c r="H345" i="6"/>
  <c r="H386" i="22" s="1"/>
  <c r="G189" i="24"/>
  <c r="G181" i="24"/>
  <c r="C181" i="24"/>
  <c r="F183" i="24"/>
  <c r="H183" i="24"/>
  <c r="G162" i="24"/>
  <c r="D161" i="24"/>
  <c r="D189" i="24"/>
  <c r="C189" i="24"/>
  <c r="E357" i="6"/>
  <c r="E760" i="22" s="1"/>
  <c r="E353" i="6"/>
  <c r="C632" i="22" s="1"/>
  <c r="E359" i="6"/>
  <c r="C824" i="22" s="1"/>
  <c r="C335" i="6"/>
  <c r="B363" i="6"/>
  <c r="B952" i="22" s="1"/>
  <c r="G232" i="6"/>
  <c r="J317" i="6"/>
  <c r="H365" i="6" s="1"/>
  <c r="F1016" i="22" s="1"/>
  <c r="I259" i="6"/>
  <c r="G347" i="6" s="1"/>
  <c r="G450" i="22" s="1"/>
  <c r="G266" i="6"/>
  <c r="I256" i="6"/>
  <c r="G346" i="6" s="1"/>
  <c r="G418" i="22" s="1"/>
  <c r="E259" i="6"/>
  <c r="C347" i="6" s="1"/>
  <c r="D217" i="6"/>
  <c r="B335" i="6" s="1"/>
  <c r="B57" i="18" s="1"/>
  <c r="C141" i="18" s="1"/>
  <c r="C293" i="3"/>
  <c r="I285" i="3"/>
  <c r="B293" i="3"/>
  <c r="B55" i="12" s="1"/>
  <c r="C280" i="3"/>
  <c r="I281" i="3"/>
  <c r="I272" i="3"/>
  <c r="I270" i="3"/>
  <c r="B65" i="15"/>
  <c r="B80" i="15" s="1"/>
  <c r="B295" i="16" s="1"/>
  <c r="C265" i="3"/>
  <c r="C279" i="3"/>
  <c r="C266" i="3"/>
  <c r="I291" i="3"/>
  <c r="I287" i="3"/>
  <c r="I276" i="3"/>
  <c r="I292" i="3"/>
  <c r="I274" i="3"/>
  <c r="C291" i="3"/>
  <c r="C264" i="3"/>
  <c r="I275" i="3"/>
  <c r="I288" i="3"/>
  <c r="B67" i="15"/>
  <c r="B82" i="15" s="1"/>
  <c r="B299" i="16" s="1"/>
  <c r="B288" i="3"/>
  <c r="B50" i="12" s="1"/>
  <c r="B280" i="3"/>
  <c r="B42" i="12" s="1"/>
  <c r="B34" i="16" s="1"/>
  <c r="B272" i="3"/>
  <c r="B34" i="12" s="1"/>
  <c r="B63" i="13" s="1"/>
  <c r="B21" i="15" s="1"/>
  <c r="B33" i="15" s="1"/>
  <c r="B279" i="16" s="1"/>
  <c r="B264" i="3"/>
  <c r="B26" i="12" s="1"/>
  <c r="B55" i="13" s="1"/>
  <c r="C275" i="3"/>
  <c r="C281" i="3"/>
  <c r="C285" i="3"/>
  <c r="I261" i="3"/>
  <c r="I269" i="3"/>
  <c r="I263" i="3"/>
  <c r="B127" i="5"/>
  <c r="K156" i="16" s="1"/>
  <c r="C142" i="5"/>
  <c r="L171" i="16" s="1"/>
  <c r="C131" i="5"/>
  <c r="L160" i="16" s="1"/>
  <c r="C148" i="5"/>
  <c r="C996" i="22" s="1"/>
  <c r="B119" i="5"/>
  <c r="D85" i="22" s="1"/>
  <c r="B123" i="5"/>
  <c r="C137" i="5"/>
  <c r="C644" i="22" s="1"/>
  <c r="C139" i="5"/>
  <c r="C708" i="22" s="1"/>
  <c r="C138" i="5"/>
  <c r="L167" i="16" s="1"/>
  <c r="B49" i="5"/>
  <c r="B143" i="5"/>
  <c r="C835" i="22" s="1"/>
  <c r="B139" i="5"/>
  <c r="D139" i="5" s="1"/>
  <c r="C145" i="5"/>
  <c r="E900" i="22" s="1"/>
  <c r="C147" i="5"/>
  <c r="C964" i="22" s="1"/>
  <c r="C129" i="5"/>
  <c r="E398" i="22" s="1"/>
  <c r="B149" i="5"/>
  <c r="K178" i="16" s="1"/>
  <c r="B133" i="5"/>
  <c r="C132" i="5"/>
  <c r="C126" i="5"/>
  <c r="D302" i="22" s="1"/>
  <c r="C121" i="5"/>
  <c r="C146" i="22" s="1"/>
  <c r="C123" i="5"/>
  <c r="B728" i="22"/>
  <c r="D258" i="22"/>
  <c r="C32" i="14"/>
  <c r="E931" i="22"/>
  <c r="K175" i="16"/>
  <c r="B38" i="12"/>
  <c r="B67" i="13" s="1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F1009" i="22"/>
  <c r="AC309" i="7"/>
  <c r="AC594" i="7" s="1"/>
  <c r="M309" i="7"/>
  <c r="M594" i="7" s="1"/>
  <c r="AC310" i="7"/>
  <c r="AC595" i="7" s="1"/>
  <c r="M310" i="7"/>
  <c r="M595" i="7" s="1"/>
  <c r="AC306" i="7"/>
  <c r="AC591" i="7" s="1"/>
  <c r="M306" i="7"/>
  <c r="M591" i="7" s="1"/>
  <c r="AC311" i="7"/>
  <c r="AC596" i="7" s="1"/>
  <c r="M311" i="7"/>
  <c r="M596" i="7" s="1"/>
  <c r="AC307" i="7"/>
  <c r="AC592" i="7" s="1"/>
  <c r="M307" i="7"/>
  <c r="M592" i="7" s="1"/>
  <c r="AC297" i="7"/>
  <c r="AC403" i="7" s="1"/>
  <c r="AC308" i="7"/>
  <c r="AC593" i="7" s="1"/>
  <c r="AC294" i="7"/>
  <c r="AC402" i="7" s="1"/>
  <c r="M294" i="7"/>
  <c r="M402" i="7" s="1"/>
  <c r="B36" i="12"/>
  <c r="B65" i="13" s="1"/>
  <c r="B23" i="15" s="1"/>
  <c r="B35" i="15" s="1"/>
  <c r="B281" i="16" s="1"/>
  <c r="B25" i="12"/>
  <c r="B54" i="13" s="1"/>
  <c r="D342" i="19"/>
  <c r="G342" i="19"/>
  <c r="C342" i="19"/>
  <c r="F342" i="19"/>
  <c r="I302" i="6"/>
  <c r="G359" i="6" s="1"/>
  <c r="E302" i="6"/>
  <c r="C359" i="6" s="1"/>
  <c r="F302" i="6"/>
  <c r="D359" i="6" s="1"/>
  <c r="H302" i="6"/>
  <c r="F359" i="6" s="1"/>
  <c r="B163" i="24"/>
  <c r="B162" i="24"/>
  <c r="B161" i="24"/>
  <c r="N124" i="21"/>
  <c r="E85" i="20"/>
  <c r="H111" i="21"/>
  <c r="I33" i="20"/>
  <c r="I100" i="21"/>
  <c r="J59" i="20"/>
  <c r="G132" i="21"/>
  <c r="H39" i="20"/>
  <c r="G113" i="21"/>
  <c r="H82" i="20"/>
  <c r="G69" i="21"/>
  <c r="H21" i="20"/>
  <c r="D199" i="24"/>
  <c r="D198" i="24"/>
  <c r="D197" i="24"/>
  <c r="D804" i="7"/>
  <c r="AG281" i="7"/>
  <c r="AG311" i="7" s="1"/>
  <c r="AG596" i="7" s="1"/>
  <c r="D800" i="7"/>
  <c r="Q281" i="7"/>
  <c r="Q297" i="7" s="1"/>
  <c r="Q403" i="7" s="1"/>
  <c r="B798" i="7"/>
  <c r="G281" i="7"/>
  <c r="N119" i="21"/>
  <c r="E35" i="20"/>
  <c r="H19" i="20"/>
  <c r="G61" i="21"/>
  <c r="I50" i="21"/>
  <c r="J49" i="20"/>
  <c r="B62" i="15"/>
  <c r="B77" i="15" s="1"/>
  <c r="B289" i="16" s="1"/>
  <c r="B282" i="3"/>
  <c r="B44" i="12" s="1"/>
  <c r="B36" i="16" s="1"/>
  <c r="I83" i="24"/>
  <c r="E248" i="24" s="1"/>
  <c r="L136" i="21"/>
  <c r="J136" i="21"/>
  <c r="B290" i="22"/>
  <c r="B167" i="24"/>
  <c r="B166" i="24"/>
  <c r="B165" i="24"/>
  <c r="I70" i="24"/>
  <c r="I62" i="24"/>
  <c r="B80" i="4"/>
  <c r="G191" i="24"/>
  <c r="F191" i="24"/>
  <c r="F352" i="19"/>
  <c r="D352" i="19"/>
  <c r="G352" i="19"/>
  <c r="C352" i="19"/>
  <c r="I312" i="6"/>
  <c r="G363" i="6" s="1"/>
  <c r="E312" i="6"/>
  <c r="C363" i="6" s="1"/>
  <c r="H312" i="6"/>
  <c r="F363" i="6" s="1"/>
  <c r="F312" i="6"/>
  <c r="D363" i="6" s="1"/>
  <c r="D330" i="19"/>
  <c r="G330" i="19"/>
  <c r="C330" i="19"/>
  <c r="F330" i="19"/>
  <c r="I290" i="6"/>
  <c r="E290" i="6"/>
  <c r="H290" i="6"/>
  <c r="F290" i="6"/>
  <c r="H310" i="19"/>
  <c r="D310" i="19"/>
  <c r="G310" i="19"/>
  <c r="C310" i="19"/>
  <c r="F310" i="19"/>
  <c r="J270" i="6"/>
  <c r="F270" i="6"/>
  <c r="H270" i="6"/>
  <c r="E270" i="6"/>
  <c r="C270" i="6"/>
  <c r="I270" i="6"/>
  <c r="C253" i="6"/>
  <c r="G253" i="6" s="1"/>
  <c r="E345" i="6" s="1"/>
  <c r="E386" i="22" s="1"/>
  <c r="E253" i="6"/>
  <c r="C345" i="6" s="1"/>
  <c r="H282" i="19"/>
  <c r="D282" i="19"/>
  <c r="G282" i="19"/>
  <c r="F282" i="19"/>
  <c r="J242" i="6"/>
  <c r="H342" i="6" s="1"/>
  <c r="F242" i="6"/>
  <c r="D342" i="6" s="1"/>
  <c r="D64" i="18" s="1"/>
  <c r="C214" i="18" s="1"/>
  <c r="H242" i="6"/>
  <c r="F342" i="6" s="1"/>
  <c r="I242" i="6"/>
  <c r="G342" i="6" s="1"/>
  <c r="C242" i="6"/>
  <c r="G242" i="6" s="1"/>
  <c r="E342" i="6" s="1"/>
  <c r="I88" i="24"/>
  <c r="E261" i="24" s="1"/>
  <c r="I74" i="24"/>
  <c r="E217" i="24" s="1"/>
  <c r="E195" i="24"/>
  <c r="E194" i="24"/>
  <c r="E193" i="24"/>
  <c r="E187" i="24"/>
  <c r="E186" i="24"/>
  <c r="E185" i="24"/>
  <c r="I64" i="24"/>
  <c r="F359" i="19"/>
  <c r="H359" i="19"/>
  <c r="G359" i="19"/>
  <c r="H319" i="6"/>
  <c r="F366" i="6" s="1"/>
  <c r="J319" i="6"/>
  <c r="H366" i="6" s="1"/>
  <c r="I319" i="6"/>
  <c r="G366" i="6" s="1"/>
  <c r="C319" i="6"/>
  <c r="G319" i="6" s="1"/>
  <c r="E366" i="6" s="1"/>
  <c r="E1048" i="22" s="1"/>
  <c r="G347" i="19"/>
  <c r="F347" i="19"/>
  <c r="I307" i="6"/>
  <c r="G361" i="6" s="1"/>
  <c r="H307" i="6"/>
  <c r="F361" i="6" s="1"/>
  <c r="G337" i="19"/>
  <c r="F337" i="19"/>
  <c r="I297" i="6"/>
  <c r="H297" i="6"/>
  <c r="G323" i="19"/>
  <c r="C323" i="19"/>
  <c r="F323" i="19"/>
  <c r="H323" i="19"/>
  <c r="I283" i="6"/>
  <c r="E283" i="6"/>
  <c r="D283" i="6"/>
  <c r="B353" i="6" s="1"/>
  <c r="B632" i="22" s="1"/>
  <c r="D656" i="22" s="1"/>
  <c r="W27" i="23" s="1"/>
  <c r="F283" i="6"/>
  <c r="D323" i="19"/>
  <c r="H283" i="6"/>
  <c r="J283" i="6"/>
  <c r="G307" i="19"/>
  <c r="C307" i="19"/>
  <c r="F307" i="19"/>
  <c r="D307" i="19"/>
  <c r="H307" i="19"/>
  <c r="H267" i="6"/>
  <c r="F349" i="6" s="1"/>
  <c r="J267" i="6"/>
  <c r="H349" i="6" s="1"/>
  <c r="F267" i="6"/>
  <c r="D349" i="6" s="1"/>
  <c r="D71" i="18" s="1"/>
  <c r="C221" i="18" s="1"/>
  <c r="I267" i="6"/>
  <c r="G349" i="6" s="1"/>
  <c r="E267" i="6"/>
  <c r="C349" i="6" s="1"/>
  <c r="C267" i="6"/>
  <c r="F256" i="6"/>
  <c r="D346" i="6" s="1"/>
  <c r="D418" i="22" s="1"/>
  <c r="G285" i="19"/>
  <c r="F285" i="19"/>
  <c r="H285" i="19"/>
  <c r="H245" i="6"/>
  <c r="F343" i="6" s="1"/>
  <c r="J245" i="6"/>
  <c r="H343" i="6" s="1"/>
  <c r="I245" i="6"/>
  <c r="G343" i="6" s="1"/>
  <c r="C245" i="6"/>
  <c r="G245" i="6" s="1"/>
  <c r="E343" i="6" s="1"/>
  <c r="E322" i="22" s="1"/>
  <c r="G268" i="19"/>
  <c r="F268" i="19"/>
  <c r="H268" i="19"/>
  <c r="D268" i="19"/>
  <c r="H228" i="6"/>
  <c r="J228" i="6"/>
  <c r="F228" i="6"/>
  <c r="C228" i="6"/>
  <c r="G228" i="6" s="1"/>
  <c r="E228" i="6"/>
  <c r="I228" i="6"/>
  <c r="G252" i="19"/>
  <c r="C252" i="19"/>
  <c r="F252" i="19"/>
  <c r="H252" i="19"/>
  <c r="D252" i="19"/>
  <c r="H212" i="6"/>
  <c r="J212" i="6"/>
  <c r="F212" i="6"/>
  <c r="I212" i="6"/>
  <c r="E212" i="6"/>
  <c r="C212" i="6"/>
  <c r="G212" i="6" s="1"/>
  <c r="G148" i="21"/>
  <c r="H45" i="20"/>
  <c r="O126" i="21"/>
  <c r="F37" i="20"/>
  <c r="H124" i="21"/>
  <c r="I85" i="20"/>
  <c r="F111" i="21"/>
  <c r="G33" i="20"/>
  <c r="O111" i="21"/>
  <c r="F33" i="20"/>
  <c r="N100" i="21"/>
  <c r="E59" i="20"/>
  <c r="G77" i="21"/>
  <c r="H23" i="20"/>
  <c r="G66" i="21"/>
  <c r="H53" i="20"/>
  <c r="H68" i="20"/>
  <c r="G55" i="21"/>
  <c r="I39" i="20"/>
  <c r="H132" i="21"/>
  <c r="G82" i="20"/>
  <c r="F113" i="21"/>
  <c r="N113" i="21"/>
  <c r="E82" i="20"/>
  <c r="N103" i="21"/>
  <c r="E31" i="20"/>
  <c r="G103" i="21"/>
  <c r="H31" i="20"/>
  <c r="H81" i="21"/>
  <c r="I25" i="20"/>
  <c r="F69" i="21"/>
  <c r="G21" i="20"/>
  <c r="N69" i="21"/>
  <c r="E21" i="20"/>
  <c r="N58" i="21"/>
  <c r="E51" i="20"/>
  <c r="G58" i="21"/>
  <c r="H51" i="20"/>
  <c r="H143" i="21"/>
  <c r="I43" i="20"/>
  <c r="E256" i="6"/>
  <c r="C346" i="6" s="1"/>
  <c r="I82" i="24"/>
  <c r="H244" i="24" s="1"/>
  <c r="G206" i="24"/>
  <c r="G205" i="24"/>
  <c r="F245" i="6"/>
  <c r="D343" i="6" s="1"/>
  <c r="B801" i="7"/>
  <c r="E801" i="7" s="1"/>
  <c r="C819" i="7" s="1"/>
  <c r="T831" i="7" s="1"/>
  <c r="S281" i="7"/>
  <c r="F207" i="3"/>
  <c r="F249" i="3" s="1"/>
  <c r="F291" i="3" s="1"/>
  <c r="F203" i="3"/>
  <c r="F245" i="3" s="1"/>
  <c r="F287" i="3" s="1"/>
  <c r="F199" i="3"/>
  <c r="F241" i="3" s="1"/>
  <c r="F283" i="3" s="1"/>
  <c r="F195" i="3"/>
  <c r="F237" i="3" s="1"/>
  <c r="F279" i="3" s="1"/>
  <c r="F191" i="3"/>
  <c r="F233" i="3" s="1"/>
  <c r="F275" i="3" s="1"/>
  <c r="F187" i="3"/>
  <c r="F229" i="3" s="1"/>
  <c r="F271" i="3" s="1"/>
  <c r="F183" i="3"/>
  <c r="F225" i="3" s="1"/>
  <c r="F179" i="3"/>
  <c r="F221" i="3" s="1"/>
  <c r="F263" i="3" s="1"/>
  <c r="F209" i="3"/>
  <c r="F251" i="3" s="1"/>
  <c r="F293" i="3" s="1"/>
  <c r="F189" i="3"/>
  <c r="F231" i="3" s="1"/>
  <c r="F273" i="3" s="1"/>
  <c r="F184" i="3"/>
  <c r="F226" i="3" s="1"/>
  <c r="F268" i="3" s="1"/>
  <c r="F180" i="3"/>
  <c r="F222" i="3" s="1"/>
  <c r="F264" i="3" s="1"/>
  <c r="F206" i="3"/>
  <c r="F248" i="3" s="1"/>
  <c r="F290" i="3" s="1"/>
  <c r="F202" i="3"/>
  <c r="F244" i="3" s="1"/>
  <c r="F286" i="3" s="1"/>
  <c r="F198" i="3"/>
  <c r="F240" i="3" s="1"/>
  <c r="F282" i="3" s="1"/>
  <c r="F194" i="3"/>
  <c r="F236" i="3" s="1"/>
  <c r="F278" i="3" s="1"/>
  <c r="F190" i="3"/>
  <c r="F232" i="3" s="1"/>
  <c r="F274" i="3" s="1"/>
  <c r="F186" i="3"/>
  <c r="F228" i="3" s="1"/>
  <c r="F270" i="3" s="1"/>
  <c r="F182" i="3"/>
  <c r="F224" i="3" s="1"/>
  <c r="F266" i="3" s="1"/>
  <c r="F178" i="3"/>
  <c r="F220" i="3" s="1"/>
  <c r="F262" i="3" s="1"/>
  <c r="F208" i="3"/>
  <c r="F250" i="3" s="1"/>
  <c r="F292" i="3" s="1"/>
  <c r="F201" i="3"/>
  <c r="F243" i="3" s="1"/>
  <c r="F285" i="3" s="1"/>
  <c r="F196" i="3"/>
  <c r="F238" i="3" s="1"/>
  <c r="F280" i="3" s="1"/>
  <c r="F192" i="3"/>
  <c r="F234" i="3" s="1"/>
  <c r="F276" i="3" s="1"/>
  <c r="F181" i="3"/>
  <c r="F223" i="3" s="1"/>
  <c r="F177" i="3"/>
  <c r="F219" i="3" s="1"/>
  <c r="F261" i="3" s="1"/>
  <c r="F205" i="3"/>
  <c r="F247" i="3" s="1"/>
  <c r="F289" i="3" s="1"/>
  <c r="F204" i="3"/>
  <c r="F246" i="3" s="1"/>
  <c r="F288" i="3" s="1"/>
  <c r="F200" i="3"/>
  <c r="F242" i="3" s="1"/>
  <c r="F284" i="3" s="1"/>
  <c r="F197" i="3"/>
  <c r="F239" i="3" s="1"/>
  <c r="F281" i="3" s="1"/>
  <c r="F193" i="3"/>
  <c r="F235" i="3" s="1"/>
  <c r="F277" i="3" s="1"/>
  <c r="F188" i="3"/>
  <c r="F230" i="3" s="1"/>
  <c r="F272" i="3" s="1"/>
  <c r="F185" i="3"/>
  <c r="F227" i="3" s="1"/>
  <c r="F269" i="3" s="1"/>
  <c r="B804" i="7"/>
  <c r="AE281" i="7"/>
  <c r="Y281" i="7"/>
  <c r="Y297" i="7" s="1"/>
  <c r="Y403" i="7" s="1"/>
  <c r="B800" i="7"/>
  <c r="O281" i="7"/>
  <c r="C798" i="7"/>
  <c r="H281" i="7"/>
  <c r="F280" i="6"/>
  <c r="H253" i="6"/>
  <c r="F345" i="6" s="1"/>
  <c r="I151" i="21"/>
  <c r="J46" i="20"/>
  <c r="H151" i="21"/>
  <c r="I46" i="20"/>
  <c r="H119" i="21"/>
  <c r="I35" i="20"/>
  <c r="E242" i="6"/>
  <c r="C342" i="6" s="1"/>
  <c r="C290" i="22" s="1"/>
  <c r="H74" i="21"/>
  <c r="I55" i="20"/>
  <c r="L149" i="21"/>
  <c r="J149" i="21"/>
  <c r="D193" i="24"/>
  <c r="B803" i="7"/>
  <c r="E803" i="7" s="1"/>
  <c r="AA281" i="7"/>
  <c r="E319" i="6"/>
  <c r="C366" i="6" s="1"/>
  <c r="C1048" i="22" s="1"/>
  <c r="O138" i="21"/>
  <c r="F41" i="20"/>
  <c r="D297" i="6"/>
  <c r="I116" i="21"/>
  <c r="J63" i="20"/>
  <c r="N105" i="21"/>
  <c r="E80" i="20"/>
  <c r="N71" i="21"/>
  <c r="E72" i="20"/>
  <c r="N61" i="21"/>
  <c r="E19" i="20"/>
  <c r="N50" i="21"/>
  <c r="E49" i="20"/>
  <c r="C140" i="5"/>
  <c r="G292" i="3"/>
  <c r="G288" i="3"/>
  <c r="G284" i="3"/>
  <c r="G280" i="3"/>
  <c r="G276" i="3"/>
  <c r="G272" i="3"/>
  <c r="G268" i="3"/>
  <c r="G264" i="3"/>
  <c r="G290" i="3"/>
  <c r="G286" i="3"/>
  <c r="G282" i="3"/>
  <c r="G278" i="3"/>
  <c r="G274" i="3"/>
  <c r="G270" i="3"/>
  <c r="G266" i="3"/>
  <c r="G262" i="3"/>
  <c r="G289" i="3"/>
  <c r="G281" i="3"/>
  <c r="G273" i="3"/>
  <c r="G265" i="3"/>
  <c r="G291" i="3"/>
  <c r="G283" i="3"/>
  <c r="G275" i="3"/>
  <c r="G267" i="3"/>
  <c r="G293" i="3"/>
  <c r="G277" i="3"/>
  <c r="G261" i="3"/>
  <c r="G287" i="3"/>
  <c r="G271" i="3"/>
  <c r="G285" i="3"/>
  <c r="G279" i="3"/>
  <c r="G263" i="3"/>
  <c r="G269" i="3"/>
  <c r="D13" i="7"/>
  <c r="B984" i="22"/>
  <c r="D1008" i="22" s="1"/>
  <c r="W38" i="23" s="1"/>
  <c r="B158" i="7"/>
  <c r="H261" i="24"/>
  <c r="I86" i="24"/>
  <c r="E255" i="24" s="1"/>
  <c r="I84" i="24"/>
  <c r="E251" i="24" s="1"/>
  <c r="B248" i="24"/>
  <c r="E245" i="24"/>
  <c r="L124" i="21"/>
  <c r="J124" i="21"/>
  <c r="I78" i="24"/>
  <c r="B231" i="24" s="1"/>
  <c r="J116" i="21"/>
  <c r="L116" i="21"/>
  <c r="D270" i="6"/>
  <c r="I73" i="24"/>
  <c r="B212" i="24" s="1"/>
  <c r="J259" i="6"/>
  <c r="H347" i="6" s="1"/>
  <c r="H450" i="22" s="1"/>
  <c r="H256" i="6"/>
  <c r="F346" i="6" s="1"/>
  <c r="B206" i="24"/>
  <c r="B205" i="24"/>
  <c r="F253" i="6"/>
  <c r="D345" i="6" s="1"/>
  <c r="C203" i="24"/>
  <c r="C201" i="24"/>
  <c r="C202" i="24"/>
  <c r="C198" i="24"/>
  <c r="C197" i="24"/>
  <c r="C199" i="24"/>
  <c r="I67" i="24"/>
  <c r="I65" i="24"/>
  <c r="G221" i="6"/>
  <c r="B37" i="12"/>
  <c r="B66" i="13" s="1"/>
  <c r="B29" i="12"/>
  <c r="B58" i="13" s="1"/>
  <c r="J297" i="6"/>
  <c r="G274" i="6"/>
  <c r="G271" i="6"/>
  <c r="G263" i="6"/>
  <c r="C209" i="24"/>
  <c r="C208" i="24"/>
  <c r="B203" i="24"/>
  <c r="B202" i="24"/>
  <c r="B201" i="24"/>
  <c r="L86" i="21"/>
  <c r="J86" i="21"/>
  <c r="J83" i="21"/>
  <c r="L83" i="21"/>
  <c r="L74" i="21"/>
  <c r="J74" i="21"/>
  <c r="B175" i="24"/>
  <c r="B174" i="24"/>
  <c r="B173" i="24"/>
  <c r="C172" i="21"/>
  <c r="O108" i="21"/>
  <c r="F61" i="20"/>
  <c r="N63" i="21"/>
  <c r="E70" i="20"/>
  <c r="G63" i="21"/>
  <c r="H70" i="20"/>
  <c r="H53" i="21"/>
  <c r="I17" i="20"/>
  <c r="C146" i="5"/>
  <c r="D146" i="5" s="1"/>
  <c r="B189" i="24"/>
  <c r="C186" i="24"/>
  <c r="C185" i="24"/>
  <c r="C187" i="24"/>
  <c r="C166" i="24"/>
  <c r="C167" i="24"/>
  <c r="C165" i="24"/>
  <c r="B129" i="5"/>
  <c r="B145" i="5"/>
  <c r="C128" i="5"/>
  <c r="C144" i="5"/>
  <c r="B124" i="5"/>
  <c r="B132" i="5"/>
  <c r="B140" i="5"/>
  <c r="B148" i="5"/>
  <c r="B118" i="5"/>
  <c r="B126" i="5"/>
  <c r="B134" i="5"/>
  <c r="B142" i="5"/>
  <c r="B150" i="5"/>
  <c r="F317" i="6"/>
  <c r="D365" i="6" s="1"/>
  <c r="D1016" i="22" s="1"/>
  <c r="H254" i="19"/>
  <c r="D254" i="19"/>
  <c r="G254" i="19"/>
  <c r="C254" i="19"/>
  <c r="F254" i="19"/>
  <c r="J214" i="6"/>
  <c r="F214" i="6"/>
  <c r="H214" i="6"/>
  <c r="E214" i="6"/>
  <c r="C214" i="6"/>
  <c r="G214" i="6" s="1"/>
  <c r="I214" i="6"/>
  <c r="I80" i="24"/>
  <c r="H240" i="24" s="1"/>
  <c r="H349" i="19"/>
  <c r="G349" i="19"/>
  <c r="F349" i="19"/>
  <c r="H309" i="6"/>
  <c r="F362" i="6" s="1"/>
  <c r="J309" i="6"/>
  <c r="H362" i="6" s="1"/>
  <c r="C309" i="6"/>
  <c r="G309" i="6" s="1"/>
  <c r="E362" i="6" s="1"/>
  <c r="E920" i="22" s="1"/>
  <c r="I309" i="6"/>
  <c r="G362" i="6" s="1"/>
  <c r="G312" i="19"/>
  <c r="C312" i="19"/>
  <c r="F312" i="19"/>
  <c r="H312" i="19"/>
  <c r="D312" i="19"/>
  <c r="H272" i="6"/>
  <c r="J272" i="6"/>
  <c r="F272" i="6"/>
  <c r="C272" i="6"/>
  <c r="E272" i="6"/>
  <c r="I272" i="6"/>
  <c r="O148" i="21"/>
  <c r="F45" i="20"/>
  <c r="G100" i="21"/>
  <c r="H59" i="20"/>
  <c r="I66" i="21"/>
  <c r="J53" i="20"/>
  <c r="H113" i="21"/>
  <c r="I82" i="20"/>
  <c r="G86" i="21"/>
  <c r="H57" i="20"/>
  <c r="B805" i="7"/>
  <c r="E805" i="7" s="1"/>
  <c r="C823" i="7" s="1"/>
  <c r="AJ831" i="7" s="1"/>
  <c r="AI281" i="7"/>
  <c r="B66" i="15"/>
  <c r="B81" i="15" s="1"/>
  <c r="B297" i="16" s="1"/>
  <c r="B290" i="3"/>
  <c r="B52" i="12" s="1"/>
  <c r="B44" i="16" s="1"/>
  <c r="B856" i="22"/>
  <c r="N151" i="21"/>
  <c r="E46" i="20"/>
  <c r="H116" i="21"/>
  <c r="I63" i="20"/>
  <c r="I105" i="21"/>
  <c r="J80" i="20"/>
  <c r="H72" i="20"/>
  <c r="G71" i="21"/>
  <c r="G50" i="21"/>
  <c r="H49" i="20"/>
  <c r="I91" i="24"/>
  <c r="B268" i="24" s="1"/>
  <c r="L156" i="21"/>
  <c r="J156" i="21"/>
  <c r="D209" i="24"/>
  <c r="D208" i="24"/>
  <c r="B39" i="12"/>
  <c r="B68" i="13" s="1"/>
  <c r="L154" i="21"/>
  <c r="J154" i="21"/>
  <c r="E206" i="24"/>
  <c r="E205" i="24"/>
  <c r="B199" i="24"/>
  <c r="B198" i="24"/>
  <c r="B197" i="24"/>
  <c r="F108" i="21"/>
  <c r="G61" i="20"/>
  <c r="G53" i="21"/>
  <c r="H17" i="20"/>
  <c r="I66" i="24"/>
  <c r="B179" i="24"/>
  <c r="B178" i="24"/>
  <c r="B177" i="24"/>
  <c r="L158" i="16"/>
  <c r="D309" i="6"/>
  <c r="B362" i="6" s="1"/>
  <c r="F333" i="19"/>
  <c r="H333" i="19"/>
  <c r="D333" i="19"/>
  <c r="G333" i="19"/>
  <c r="C333" i="19"/>
  <c r="J293" i="6"/>
  <c r="H356" i="6" s="1"/>
  <c r="F293" i="6"/>
  <c r="D356" i="6" s="1"/>
  <c r="H293" i="6"/>
  <c r="F356" i="6" s="1"/>
  <c r="I293" i="6"/>
  <c r="G356" i="6" s="1"/>
  <c r="C293" i="6"/>
  <c r="G293" i="6" s="1"/>
  <c r="E356" i="6" s="1"/>
  <c r="C728" i="22" s="1"/>
  <c r="E293" i="6"/>
  <c r="C356" i="6" s="1"/>
  <c r="B150" i="7" s="1"/>
  <c r="B664" i="22"/>
  <c r="H304" i="19"/>
  <c r="D304" i="19"/>
  <c r="G304" i="19"/>
  <c r="C304" i="19"/>
  <c r="F304" i="19"/>
  <c r="J264" i="6"/>
  <c r="F264" i="6"/>
  <c r="H264" i="6"/>
  <c r="I264" i="6"/>
  <c r="C264" i="6"/>
  <c r="E264" i="6"/>
  <c r="H265" i="19"/>
  <c r="D265" i="19"/>
  <c r="G265" i="19"/>
  <c r="C265" i="19"/>
  <c r="F265" i="19"/>
  <c r="J225" i="6"/>
  <c r="H337" i="6" s="1"/>
  <c r="F225" i="6"/>
  <c r="D337" i="6" s="1"/>
  <c r="D59" i="18" s="1"/>
  <c r="C209" i="18" s="1"/>
  <c r="H225" i="6"/>
  <c r="F337" i="6" s="1"/>
  <c r="E225" i="6"/>
  <c r="C337" i="6" s="1"/>
  <c r="C59" i="18" s="1"/>
  <c r="C176" i="18" s="1"/>
  <c r="C225" i="6"/>
  <c r="G225" i="6" s="1"/>
  <c r="E337" i="6" s="1"/>
  <c r="I225" i="6"/>
  <c r="G337" i="6" s="1"/>
  <c r="B260" i="24"/>
  <c r="I79" i="24"/>
  <c r="B236" i="24" s="1"/>
  <c r="L123" i="21"/>
  <c r="J123" i="21"/>
  <c r="E199" i="24"/>
  <c r="E198" i="24"/>
  <c r="E197" i="24"/>
  <c r="B183" i="24"/>
  <c r="B182" i="24"/>
  <c r="B181" i="24"/>
  <c r="G336" i="19"/>
  <c r="F336" i="19"/>
  <c r="I296" i="6"/>
  <c r="H296" i="6"/>
  <c r="J296" i="6"/>
  <c r="D296" i="6"/>
  <c r="G302" i="19"/>
  <c r="C302" i="19"/>
  <c r="F302" i="19"/>
  <c r="H302" i="19"/>
  <c r="D302" i="19"/>
  <c r="H262" i="6"/>
  <c r="J262" i="6"/>
  <c r="F262" i="6"/>
  <c r="C262" i="6"/>
  <c r="E262" i="6"/>
  <c r="I262" i="6"/>
  <c r="G262" i="19"/>
  <c r="C262" i="19"/>
  <c r="F262" i="19"/>
  <c r="D262" i="19"/>
  <c r="H262" i="19"/>
  <c r="H222" i="6"/>
  <c r="J222" i="6"/>
  <c r="F222" i="6"/>
  <c r="I222" i="6"/>
  <c r="E222" i="6"/>
  <c r="C222" i="6"/>
  <c r="N148" i="21"/>
  <c r="E45" i="20"/>
  <c r="G126" i="21"/>
  <c r="H37" i="20"/>
  <c r="O124" i="21"/>
  <c r="F85" i="20"/>
  <c r="G111" i="21"/>
  <c r="H33" i="20"/>
  <c r="I111" i="21"/>
  <c r="J33" i="20"/>
  <c r="H100" i="21"/>
  <c r="I59" i="20"/>
  <c r="H77" i="21"/>
  <c r="I23" i="20"/>
  <c r="H66" i="21"/>
  <c r="I53" i="20"/>
  <c r="I68" i="20"/>
  <c r="H55" i="21"/>
  <c r="H47" i="20"/>
  <c r="G153" i="21"/>
  <c r="O113" i="21"/>
  <c r="F82" i="20"/>
  <c r="F103" i="21"/>
  <c r="G31" i="20"/>
  <c r="H103" i="21"/>
  <c r="I31" i="20"/>
  <c r="J25" i="20"/>
  <c r="I81" i="21"/>
  <c r="O69" i="21"/>
  <c r="F21" i="20"/>
  <c r="F58" i="21"/>
  <c r="G51" i="20"/>
  <c r="H58" i="21"/>
  <c r="I51" i="20"/>
  <c r="D805" i="7"/>
  <c r="AK281" i="7"/>
  <c r="AK310" i="7" s="1"/>
  <c r="AK595" i="7" s="1"/>
  <c r="G143" i="21"/>
  <c r="H43" i="20"/>
  <c r="D178" i="22"/>
  <c r="D209" i="3"/>
  <c r="D251" i="3" s="1"/>
  <c r="D293" i="3" s="1"/>
  <c r="D205" i="3"/>
  <c r="D247" i="3" s="1"/>
  <c r="D289" i="3" s="1"/>
  <c r="D201" i="3"/>
  <c r="D243" i="3" s="1"/>
  <c r="D285" i="3" s="1"/>
  <c r="D197" i="3"/>
  <c r="D239" i="3" s="1"/>
  <c r="D281" i="3" s="1"/>
  <c r="D193" i="3"/>
  <c r="D235" i="3" s="1"/>
  <c r="D277" i="3" s="1"/>
  <c r="D189" i="3"/>
  <c r="D231" i="3" s="1"/>
  <c r="D273" i="3" s="1"/>
  <c r="D185" i="3"/>
  <c r="D227" i="3" s="1"/>
  <c r="D269" i="3" s="1"/>
  <c r="D181" i="3"/>
  <c r="D223" i="3" s="1"/>
  <c r="D265" i="3" s="1"/>
  <c r="D177" i="3"/>
  <c r="D219" i="3" s="1"/>
  <c r="D261" i="3" s="1"/>
  <c r="D208" i="3"/>
  <c r="D250" i="3" s="1"/>
  <c r="D292" i="3" s="1"/>
  <c r="D207" i="3"/>
  <c r="D249" i="3" s="1"/>
  <c r="D291" i="3" s="1"/>
  <c r="D206" i="3"/>
  <c r="D248" i="3" s="1"/>
  <c r="D290" i="3" s="1"/>
  <c r="D204" i="3"/>
  <c r="D246" i="3" s="1"/>
  <c r="D288" i="3" s="1"/>
  <c r="D203" i="3"/>
  <c r="D245" i="3" s="1"/>
  <c r="D287" i="3" s="1"/>
  <c r="D202" i="3"/>
  <c r="D244" i="3" s="1"/>
  <c r="D286" i="3" s="1"/>
  <c r="D200" i="3"/>
  <c r="D242" i="3" s="1"/>
  <c r="D284" i="3" s="1"/>
  <c r="D199" i="3"/>
  <c r="D241" i="3" s="1"/>
  <c r="D283" i="3" s="1"/>
  <c r="D198" i="3"/>
  <c r="D240" i="3" s="1"/>
  <c r="D282" i="3" s="1"/>
  <c r="D196" i="3"/>
  <c r="D238" i="3" s="1"/>
  <c r="D280" i="3" s="1"/>
  <c r="D195" i="3"/>
  <c r="D237" i="3" s="1"/>
  <c r="D279" i="3" s="1"/>
  <c r="D194" i="3"/>
  <c r="D236" i="3" s="1"/>
  <c r="D278" i="3" s="1"/>
  <c r="D192" i="3"/>
  <c r="D234" i="3" s="1"/>
  <c r="D276" i="3" s="1"/>
  <c r="D191" i="3"/>
  <c r="D233" i="3" s="1"/>
  <c r="D275" i="3" s="1"/>
  <c r="D190" i="3"/>
  <c r="D232" i="3" s="1"/>
  <c r="D274" i="3" s="1"/>
  <c r="D188" i="3"/>
  <c r="D230" i="3" s="1"/>
  <c r="D272" i="3" s="1"/>
  <c r="D187" i="3"/>
  <c r="D229" i="3" s="1"/>
  <c r="D271" i="3" s="1"/>
  <c r="D186" i="3"/>
  <c r="D228" i="3" s="1"/>
  <c r="D270" i="3" s="1"/>
  <c r="D184" i="3"/>
  <c r="D226" i="3" s="1"/>
  <c r="D268" i="3" s="1"/>
  <c r="D183" i="3"/>
  <c r="D225" i="3" s="1"/>
  <c r="D267" i="3" s="1"/>
  <c r="D182" i="3"/>
  <c r="D224" i="3" s="1"/>
  <c r="D266" i="3" s="1"/>
  <c r="D180" i="3"/>
  <c r="D222" i="3" s="1"/>
  <c r="D264" i="3" s="1"/>
  <c r="D179" i="3"/>
  <c r="D221" i="3" s="1"/>
  <c r="D263" i="3" s="1"/>
  <c r="D178" i="3"/>
  <c r="D220" i="3" s="1"/>
  <c r="D262" i="3" s="1"/>
  <c r="E256" i="24"/>
  <c r="I81" i="24"/>
  <c r="B242" i="24" s="1"/>
  <c r="L130" i="21"/>
  <c r="J130" i="21"/>
  <c r="G276" i="6"/>
  <c r="D245" i="6"/>
  <c r="B343" i="6" s="1"/>
  <c r="E179" i="24"/>
  <c r="E178" i="24"/>
  <c r="E177" i="24"/>
  <c r="G177" i="24"/>
  <c r="G179" i="24"/>
  <c r="H86" i="21"/>
  <c r="I57" i="20"/>
  <c r="B245" i="24"/>
  <c r="C191" i="24"/>
  <c r="B797" i="7"/>
  <c r="E797" i="7" s="1"/>
  <c r="C815" i="7" s="1"/>
  <c r="D831" i="7" s="1"/>
  <c r="C281" i="7"/>
  <c r="E333" i="22"/>
  <c r="J293" i="3"/>
  <c r="J289" i="3"/>
  <c r="J285" i="3"/>
  <c r="J281" i="3"/>
  <c r="J277" i="3"/>
  <c r="J273" i="3"/>
  <c r="J269" i="3"/>
  <c r="J265" i="3"/>
  <c r="J261" i="3"/>
  <c r="J291" i="3"/>
  <c r="J287" i="3"/>
  <c r="J283" i="3"/>
  <c r="J279" i="3"/>
  <c r="J275" i="3"/>
  <c r="J271" i="3"/>
  <c r="J267" i="3"/>
  <c r="J263" i="3"/>
  <c r="J286" i="3"/>
  <c r="J278" i="3"/>
  <c r="J270" i="3"/>
  <c r="J262" i="3"/>
  <c r="J288" i="3"/>
  <c r="J280" i="3"/>
  <c r="J272" i="3"/>
  <c r="J264" i="3"/>
  <c r="J282" i="3"/>
  <c r="J266" i="3"/>
  <c r="J292" i="3"/>
  <c r="J276" i="3"/>
  <c r="J284" i="3"/>
  <c r="J268" i="3"/>
  <c r="J290" i="3"/>
  <c r="J274" i="3"/>
  <c r="C804" i="7"/>
  <c r="AF281" i="7"/>
  <c r="B802" i="7"/>
  <c r="C800" i="7"/>
  <c r="P281" i="7"/>
  <c r="D253" i="6"/>
  <c r="B345" i="6" s="1"/>
  <c r="B386" i="22" s="1"/>
  <c r="O151" i="21"/>
  <c r="F46" i="20"/>
  <c r="O119" i="21"/>
  <c r="F35" i="20"/>
  <c r="O74" i="21"/>
  <c r="F55" i="20"/>
  <c r="B40" i="12"/>
  <c r="B69" i="13" s="1"/>
  <c r="D307" i="6"/>
  <c r="B361" i="6" s="1"/>
  <c r="B888" i="22" s="1"/>
  <c r="D194" i="24"/>
  <c r="D222" i="6"/>
  <c r="B336" i="6" s="1"/>
  <c r="B799" i="7"/>
  <c r="E799" i="7" s="1"/>
  <c r="C817" i="7" s="1"/>
  <c r="L831" i="7" s="1"/>
  <c r="K281" i="7"/>
  <c r="G138" i="21"/>
  <c r="H41" i="20"/>
  <c r="F116" i="21"/>
  <c r="G63" i="20"/>
  <c r="I80" i="20"/>
  <c r="H105" i="21"/>
  <c r="H74" i="20"/>
  <c r="G83" i="21"/>
  <c r="I72" i="20"/>
  <c r="H71" i="21"/>
  <c r="H61" i="21"/>
  <c r="I19" i="20"/>
  <c r="H50" i="21"/>
  <c r="I49" i="20"/>
  <c r="B135" i="5"/>
  <c r="I89" i="24"/>
  <c r="B263" i="24" s="1"/>
  <c r="J151" i="21"/>
  <c r="L151" i="21"/>
  <c r="F309" i="6"/>
  <c r="D362" i="6" s="1"/>
  <c r="D920" i="22" s="1"/>
  <c r="E297" i="6"/>
  <c r="L112" i="21"/>
  <c r="J112" i="21"/>
  <c r="I75" i="24"/>
  <c r="E221" i="24" s="1"/>
  <c r="D264" i="6"/>
  <c r="B348" i="6" s="1"/>
  <c r="H209" i="24"/>
  <c r="H208" i="24"/>
  <c r="F206" i="24"/>
  <c r="F205" i="24"/>
  <c r="E250" i="6"/>
  <c r="B191" i="24"/>
  <c r="B187" i="24"/>
  <c r="B186" i="24"/>
  <c r="B185" i="24"/>
  <c r="J66" i="21"/>
  <c r="L66" i="21"/>
  <c r="B35" i="12"/>
  <c r="B64" i="13" s="1"/>
  <c r="B22" i="15" s="1"/>
  <c r="B34" i="15" s="1"/>
  <c r="B280" i="16" s="1"/>
  <c r="F265" i="3"/>
  <c r="F267" i="3"/>
  <c r="C13" i="7"/>
  <c r="F307" i="6"/>
  <c r="D361" i="6" s="1"/>
  <c r="D888" i="22" s="1"/>
  <c r="L134" i="21"/>
  <c r="J134" i="21"/>
  <c r="E239" i="24"/>
  <c r="I253" i="6"/>
  <c r="G345" i="6" s="1"/>
  <c r="G386" i="22" s="1"/>
  <c r="D250" i="6"/>
  <c r="B344" i="6" s="1"/>
  <c r="B354" i="22" s="1"/>
  <c r="I68" i="24"/>
  <c r="G234" i="6"/>
  <c r="E183" i="24"/>
  <c r="E182" i="24"/>
  <c r="E181" i="24"/>
  <c r="E163" i="24"/>
  <c r="E162" i="24"/>
  <c r="E161" i="24"/>
  <c r="G163" i="24"/>
  <c r="G161" i="24"/>
  <c r="H291" i="3"/>
  <c r="H287" i="3"/>
  <c r="H283" i="3"/>
  <c r="H279" i="3"/>
  <c r="H275" i="3"/>
  <c r="H271" i="3"/>
  <c r="H267" i="3"/>
  <c r="H263" i="3"/>
  <c r="H293" i="3"/>
  <c r="H289" i="3"/>
  <c r="H285" i="3"/>
  <c r="H281" i="3"/>
  <c r="H277" i="3"/>
  <c r="H273" i="3"/>
  <c r="H269" i="3"/>
  <c r="H265" i="3"/>
  <c r="H261" i="3"/>
  <c r="H288" i="3"/>
  <c r="H280" i="3"/>
  <c r="H272" i="3"/>
  <c r="H264" i="3"/>
  <c r="H290" i="3"/>
  <c r="H282" i="3"/>
  <c r="H274" i="3"/>
  <c r="H266" i="3"/>
  <c r="H284" i="3"/>
  <c r="H268" i="3"/>
  <c r="H278" i="3"/>
  <c r="H262" i="3"/>
  <c r="H292" i="3"/>
  <c r="H286" i="3"/>
  <c r="H270" i="3"/>
  <c r="H276" i="3"/>
  <c r="I108" i="21"/>
  <c r="J61" i="20"/>
  <c r="H63" i="21"/>
  <c r="I70" i="20"/>
  <c r="O53" i="21"/>
  <c r="F17" i="20"/>
  <c r="B141" i="5"/>
  <c r="E209" i="24"/>
  <c r="E208" i="24"/>
  <c r="D228" i="6"/>
  <c r="B338" i="6" s="1"/>
  <c r="B60" i="18" s="1"/>
  <c r="C144" i="18" s="1"/>
  <c r="I61" i="24"/>
  <c r="C118" i="5"/>
  <c r="C134" i="5"/>
  <c r="C150" i="5"/>
  <c r="B131" i="5"/>
  <c r="B147" i="5"/>
  <c r="C125" i="5"/>
  <c r="C133" i="5"/>
  <c r="C141" i="5"/>
  <c r="C149" i="5"/>
  <c r="C119" i="5"/>
  <c r="D119" i="5" s="1"/>
  <c r="C127" i="5"/>
  <c r="C135" i="5"/>
  <c r="C143" i="5"/>
  <c r="J307" i="6"/>
  <c r="H361" i="6" s="1"/>
  <c r="F888" i="22" s="1"/>
  <c r="B24" i="12"/>
  <c r="B53" i="13" s="1"/>
  <c r="F296" i="6"/>
  <c r="D357" i="6" s="1"/>
  <c r="D760" i="22" s="1"/>
  <c r="H315" i="19"/>
  <c r="D315" i="19"/>
  <c r="G315" i="19"/>
  <c r="C315" i="19"/>
  <c r="F315" i="19"/>
  <c r="J275" i="6"/>
  <c r="H351" i="6" s="1"/>
  <c r="F275" i="6"/>
  <c r="D351" i="6" s="1"/>
  <c r="D73" i="18" s="1"/>
  <c r="C223" i="18" s="1"/>
  <c r="H275" i="6"/>
  <c r="F351" i="6" s="1"/>
  <c r="I275" i="6"/>
  <c r="G351" i="6" s="1"/>
  <c r="C275" i="6"/>
  <c r="E275" i="6"/>
  <c r="C351" i="6" s="1"/>
  <c r="C73" i="18" s="1"/>
  <c r="C190" i="18" s="1"/>
  <c r="H270" i="19"/>
  <c r="D270" i="19"/>
  <c r="G270" i="19"/>
  <c r="F270" i="19"/>
  <c r="J230" i="6"/>
  <c r="F230" i="6"/>
  <c r="H230" i="6"/>
  <c r="I230" i="6"/>
  <c r="C230" i="6"/>
  <c r="G230" i="6" s="1"/>
  <c r="E230" i="6"/>
  <c r="J133" i="21"/>
  <c r="L133" i="21"/>
  <c r="B209" i="24"/>
  <c r="B208" i="24"/>
  <c r="C66" i="17"/>
  <c r="H324" i="19"/>
  <c r="D324" i="19"/>
  <c r="G324" i="19"/>
  <c r="C324" i="19"/>
  <c r="F324" i="19"/>
  <c r="I284" i="6"/>
  <c r="E284" i="6"/>
  <c r="F284" i="6"/>
  <c r="J284" i="6"/>
  <c r="H284" i="6"/>
  <c r="G273" i="19"/>
  <c r="C273" i="19"/>
  <c r="F273" i="19"/>
  <c r="H273" i="19"/>
  <c r="D273" i="19"/>
  <c r="H233" i="6"/>
  <c r="F339" i="6" s="1"/>
  <c r="J233" i="6"/>
  <c r="H339" i="6" s="1"/>
  <c r="F233" i="6"/>
  <c r="D339" i="6" s="1"/>
  <c r="D61" i="18" s="1"/>
  <c r="C211" i="18" s="1"/>
  <c r="I233" i="6"/>
  <c r="G339" i="6" s="1"/>
  <c r="E233" i="6"/>
  <c r="C339" i="6" s="1"/>
  <c r="C61" i="18" s="1"/>
  <c r="C178" i="18" s="1"/>
  <c r="C233" i="6"/>
  <c r="H126" i="21"/>
  <c r="I37" i="20"/>
  <c r="H85" i="20"/>
  <c r="G124" i="21"/>
  <c r="I77" i="21"/>
  <c r="J23" i="20"/>
  <c r="I55" i="21"/>
  <c r="J68" i="20"/>
  <c r="I103" i="21"/>
  <c r="J31" i="20"/>
  <c r="H69" i="21"/>
  <c r="I21" i="20"/>
  <c r="I58" i="21"/>
  <c r="J51" i="20"/>
  <c r="D797" i="7"/>
  <c r="E281" i="7"/>
  <c r="E311" i="7" s="1"/>
  <c r="E596" i="7" s="1"/>
  <c r="C676" i="22"/>
  <c r="J127" i="21"/>
  <c r="L127" i="21"/>
  <c r="G119" i="21"/>
  <c r="H35" i="20"/>
  <c r="G74" i="21"/>
  <c r="H55" i="20"/>
  <c r="I41" i="20"/>
  <c r="H138" i="21"/>
  <c r="H80" i="20"/>
  <c r="G105" i="21"/>
  <c r="I83" i="21"/>
  <c r="J74" i="20"/>
  <c r="I71" i="21"/>
  <c r="J72" i="20"/>
  <c r="I61" i="21"/>
  <c r="J19" i="20"/>
  <c r="K148" i="16"/>
  <c r="L117" i="21"/>
  <c r="J117" i="21"/>
  <c r="I71" i="24"/>
  <c r="J70" i="21"/>
  <c r="L70" i="21"/>
  <c r="B64" i="18"/>
  <c r="C148" i="18" s="1"/>
  <c r="B31" i="12"/>
  <c r="B60" i="13" s="1"/>
  <c r="H108" i="21"/>
  <c r="I61" i="20"/>
  <c r="J70" i="20"/>
  <c r="I63" i="21"/>
  <c r="L174" i="16"/>
  <c r="L176" i="16"/>
  <c r="H191" i="24"/>
  <c r="H344" i="19"/>
  <c r="D344" i="19"/>
  <c r="G344" i="19"/>
  <c r="C344" i="19"/>
  <c r="F344" i="19"/>
  <c r="J304" i="6"/>
  <c r="H360" i="6" s="1"/>
  <c r="F304" i="6"/>
  <c r="D360" i="6" s="1"/>
  <c r="H304" i="6"/>
  <c r="F360" i="6" s="1"/>
  <c r="E304" i="6"/>
  <c r="C360" i="6" s="1"/>
  <c r="I304" i="6"/>
  <c r="G360" i="6" s="1"/>
  <c r="C304" i="6"/>
  <c r="G304" i="6" s="1"/>
  <c r="E360" i="6" s="1"/>
  <c r="C856" i="22" s="1"/>
  <c r="D331" i="19"/>
  <c r="G331" i="19"/>
  <c r="C331" i="19"/>
  <c r="F331" i="19"/>
  <c r="I291" i="6"/>
  <c r="E291" i="6"/>
  <c r="J291" i="6"/>
  <c r="F291" i="6"/>
  <c r="H291" i="6"/>
  <c r="H320" i="19"/>
  <c r="G320" i="19"/>
  <c r="F320" i="19"/>
  <c r="J280" i="6"/>
  <c r="H280" i="6"/>
  <c r="C280" i="6"/>
  <c r="I280" i="6"/>
  <c r="H288" i="19"/>
  <c r="G288" i="19"/>
  <c r="F288" i="19"/>
  <c r="J248" i="6"/>
  <c r="H248" i="6"/>
  <c r="C248" i="6"/>
  <c r="G248" i="6" s="1"/>
  <c r="I248" i="6"/>
  <c r="H276" i="19"/>
  <c r="D276" i="19"/>
  <c r="G276" i="19"/>
  <c r="F276" i="19"/>
  <c r="J236" i="6"/>
  <c r="F236" i="6"/>
  <c r="H236" i="6"/>
  <c r="C236" i="6"/>
  <c r="G236" i="6" s="1"/>
  <c r="I236" i="6"/>
  <c r="H260" i="19"/>
  <c r="D260" i="19"/>
  <c r="G260" i="19"/>
  <c r="C260" i="19"/>
  <c r="F260" i="19"/>
  <c r="J220" i="6"/>
  <c r="F220" i="6"/>
  <c r="D336" i="6" s="1"/>
  <c r="D58" i="18" s="1"/>
  <c r="C208" i="18" s="1"/>
  <c r="H220" i="6"/>
  <c r="I220" i="6"/>
  <c r="C220" i="6"/>
  <c r="E220" i="6"/>
  <c r="D100" i="4"/>
  <c r="E163" i="3"/>
  <c r="I90" i="24"/>
  <c r="B265" i="24" s="1"/>
  <c r="I87" i="24"/>
  <c r="C258" i="24" s="1"/>
  <c r="J146" i="21"/>
  <c r="L146" i="21"/>
  <c r="I85" i="24"/>
  <c r="B253" i="24" s="1"/>
  <c r="L141" i="21"/>
  <c r="J141" i="21"/>
  <c r="I76" i="24"/>
  <c r="B224" i="24" s="1"/>
  <c r="I72" i="24"/>
  <c r="E203" i="24"/>
  <c r="E202" i="24"/>
  <c r="E201" i="24"/>
  <c r="J75" i="21"/>
  <c r="L75" i="21"/>
  <c r="E171" i="24"/>
  <c r="E170" i="24"/>
  <c r="E169" i="24"/>
  <c r="G171" i="24"/>
  <c r="G169" i="24"/>
  <c r="E167" i="24"/>
  <c r="E166" i="24"/>
  <c r="E165" i="24"/>
  <c r="G166" i="24"/>
  <c r="I59" i="24"/>
  <c r="B172" i="21"/>
  <c r="G357" i="19"/>
  <c r="F357" i="19"/>
  <c r="I317" i="6"/>
  <c r="G365" i="6" s="1"/>
  <c r="H317" i="6"/>
  <c r="F365" i="6" s="1"/>
  <c r="D317" i="6"/>
  <c r="B365" i="6" s="1"/>
  <c r="F339" i="19"/>
  <c r="H339" i="19"/>
  <c r="G339" i="19"/>
  <c r="H299" i="6"/>
  <c r="F358" i="6" s="1"/>
  <c r="J299" i="6"/>
  <c r="H358" i="6" s="1"/>
  <c r="I299" i="6"/>
  <c r="G358" i="6" s="1"/>
  <c r="C299" i="6"/>
  <c r="G299" i="6" s="1"/>
  <c r="E358" i="6" s="1"/>
  <c r="E792" i="22" s="1"/>
  <c r="H326" i="19"/>
  <c r="D326" i="19"/>
  <c r="G326" i="19"/>
  <c r="C326" i="19"/>
  <c r="F326" i="19"/>
  <c r="H286" i="6"/>
  <c r="F354" i="6" s="1"/>
  <c r="J286" i="6"/>
  <c r="H354" i="6" s="1"/>
  <c r="F286" i="6"/>
  <c r="D354" i="6" s="1"/>
  <c r="C286" i="6"/>
  <c r="G286" i="6" s="1"/>
  <c r="E354" i="6" s="1"/>
  <c r="C664" i="22" s="1"/>
  <c r="E286" i="6"/>
  <c r="C354" i="6" s="1"/>
  <c r="I286" i="6"/>
  <c r="G354" i="6" s="1"/>
  <c r="G318" i="19"/>
  <c r="F318" i="19"/>
  <c r="H318" i="19"/>
  <c r="H278" i="6"/>
  <c r="J278" i="6"/>
  <c r="I278" i="6"/>
  <c r="C278" i="6"/>
  <c r="H259" i="6"/>
  <c r="F347" i="6" s="1"/>
  <c r="G290" i="19"/>
  <c r="F290" i="19"/>
  <c r="H290" i="19"/>
  <c r="H250" i="6"/>
  <c r="J250" i="6"/>
  <c r="C250" i="6"/>
  <c r="G250" i="6" s="1"/>
  <c r="I250" i="6"/>
  <c r="G278" i="19"/>
  <c r="F278" i="19"/>
  <c r="H278" i="19"/>
  <c r="D278" i="19"/>
  <c r="H238" i="6"/>
  <c r="J238" i="6"/>
  <c r="F238" i="6"/>
  <c r="C238" i="6"/>
  <c r="G238" i="6" s="1"/>
  <c r="I238" i="6"/>
  <c r="G257" i="19"/>
  <c r="F257" i="19"/>
  <c r="H257" i="19"/>
  <c r="D257" i="19"/>
  <c r="H217" i="6"/>
  <c r="F335" i="6" s="1"/>
  <c r="J217" i="6"/>
  <c r="H335" i="6" s="1"/>
  <c r="F217" i="6"/>
  <c r="D335" i="6" s="1"/>
  <c r="D57" i="18" s="1"/>
  <c r="C207" i="18" s="1"/>
  <c r="C217" i="6"/>
  <c r="G217" i="6" s="1"/>
  <c r="E335" i="6" s="1"/>
  <c r="D74" i="22" s="1"/>
  <c r="I217" i="6"/>
  <c r="G335" i="6" s="1"/>
  <c r="H148" i="21"/>
  <c r="I45" i="20"/>
  <c r="N126" i="21"/>
  <c r="E37" i="20"/>
  <c r="J85" i="20"/>
  <c r="I124" i="21"/>
  <c r="N111" i="21"/>
  <c r="E33" i="20"/>
  <c r="F100" i="21"/>
  <c r="G59" i="20"/>
  <c r="O100" i="21"/>
  <c r="F59" i="20"/>
  <c r="O77" i="21"/>
  <c r="F23" i="20"/>
  <c r="O66" i="21"/>
  <c r="F53" i="20"/>
  <c r="O55" i="21"/>
  <c r="F68" i="20"/>
  <c r="H153" i="21"/>
  <c r="I47" i="20"/>
  <c r="J82" i="20"/>
  <c r="I113" i="21"/>
  <c r="O103" i="21"/>
  <c r="F31" i="20"/>
  <c r="G81" i="21"/>
  <c r="H25" i="20"/>
  <c r="J21" i="20"/>
  <c r="I69" i="21"/>
  <c r="O58" i="21"/>
  <c r="F51" i="20"/>
  <c r="C50" i="4"/>
  <c r="D49" i="4"/>
  <c r="D801" i="7"/>
  <c r="U281" i="7"/>
  <c r="U307" i="7" s="1"/>
  <c r="U592" i="7" s="1"/>
  <c r="D302" i="6"/>
  <c r="B359" i="6" s="1"/>
  <c r="B824" i="22" s="1"/>
  <c r="E278" i="6"/>
  <c r="C352" i="6" s="1"/>
  <c r="C602" i="22" s="1"/>
  <c r="E260" i="24"/>
  <c r="J82" i="21"/>
  <c r="L82" i="21"/>
  <c r="I86" i="21"/>
  <c r="J57" i="20"/>
  <c r="D290" i="6"/>
  <c r="B355" i="6" s="1"/>
  <c r="B696" i="22" s="1"/>
  <c r="H203" i="24"/>
  <c r="H202" i="24"/>
  <c r="H201" i="24"/>
  <c r="F248" i="6"/>
  <c r="D344" i="6" s="1"/>
  <c r="D354" i="22" s="1"/>
  <c r="D225" i="6"/>
  <c r="B337" i="6" s="1"/>
  <c r="X281" i="7"/>
  <c r="D798" i="7"/>
  <c r="I281" i="7"/>
  <c r="I294" i="7" s="1"/>
  <c r="I402" i="7" s="1"/>
  <c r="E307" i="6"/>
  <c r="C361" i="6" s="1"/>
  <c r="C888" i="22" s="1"/>
  <c r="B23" i="12"/>
  <c r="B52" i="13" s="1"/>
  <c r="G151" i="21"/>
  <c r="H46" i="20"/>
  <c r="I119" i="21"/>
  <c r="J35" i="20"/>
  <c r="I74" i="21"/>
  <c r="J55" i="20"/>
  <c r="C130" i="5"/>
  <c r="J144" i="21"/>
  <c r="L144" i="21"/>
  <c r="D195" i="24"/>
  <c r="J59" i="21"/>
  <c r="L59" i="21"/>
  <c r="N138" i="21"/>
  <c r="E41" i="20"/>
  <c r="H63" i="20"/>
  <c r="G116" i="21"/>
  <c r="F105" i="21"/>
  <c r="G80" i="20"/>
  <c r="O105" i="21"/>
  <c r="F80" i="20"/>
  <c r="H83" i="21"/>
  <c r="I74" i="20"/>
  <c r="F71" i="21"/>
  <c r="G72" i="20"/>
  <c r="F72" i="20"/>
  <c r="O71" i="21"/>
  <c r="O61" i="21"/>
  <c r="F19" i="20"/>
  <c r="F49" i="20"/>
  <c r="O50" i="21"/>
  <c r="C124" i="5"/>
  <c r="D319" i="6"/>
  <c r="B366" i="6" s="1"/>
  <c r="D299" i="6"/>
  <c r="B358" i="6" s="1"/>
  <c r="J121" i="21"/>
  <c r="L121" i="21"/>
  <c r="D280" i="6"/>
  <c r="B352" i="6" s="1"/>
  <c r="B74" i="18" s="1"/>
  <c r="C158" i="18" s="1"/>
  <c r="I77" i="24"/>
  <c r="E228" i="24" s="1"/>
  <c r="D272" i="6"/>
  <c r="F259" i="6"/>
  <c r="D347" i="6" s="1"/>
  <c r="D256" i="6"/>
  <c r="B346" i="6" s="1"/>
  <c r="B68" i="18" s="1"/>
  <c r="C152" i="18" s="1"/>
  <c r="G203" i="24"/>
  <c r="G201" i="24"/>
  <c r="G202" i="24"/>
  <c r="C195" i="24"/>
  <c r="C193" i="24"/>
  <c r="C194" i="24"/>
  <c r="D233" i="6"/>
  <c r="B339" i="6" s="1"/>
  <c r="E175" i="24"/>
  <c r="E174" i="24"/>
  <c r="E173" i="24"/>
  <c r="G174" i="24"/>
  <c r="I60" i="24"/>
  <c r="B66" i="18"/>
  <c r="C150" i="18" s="1"/>
  <c r="B33" i="12"/>
  <c r="B62" i="13" s="1"/>
  <c r="J312" i="6"/>
  <c r="H363" i="6" s="1"/>
  <c r="D952" i="22" s="1"/>
  <c r="E296" i="6"/>
  <c r="J290" i="6"/>
  <c r="H355" i="6" s="1"/>
  <c r="D696" i="22" s="1"/>
  <c r="G279" i="6"/>
  <c r="G268" i="6"/>
  <c r="I69" i="24"/>
  <c r="B195" i="24"/>
  <c r="B194" i="24"/>
  <c r="B193" i="24"/>
  <c r="N108" i="21"/>
  <c r="E61" i="20"/>
  <c r="G108" i="21"/>
  <c r="H61" i="20"/>
  <c r="O63" i="21"/>
  <c r="F70" i="20"/>
  <c r="J17" i="20"/>
  <c r="I53" i="21"/>
  <c r="B125" i="5"/>
  <c r="B258" i="22"/>
  <c r="B135" i="7"/>
  <c r="I63" i="24"/>
  <c r="B171" i="24"/>
  <c r="B170" i="24"/>
  <c r="B169" i="24"/>
  <c r="B121" i="5"/>
  <c r="B137" i="5"/>
  <c r="C120" i="5"/>
  <c r="C136" i="5"/>
  <c r="B120" i="5"/>
  <c r="B128" i="5"/>
  <c r="B136" i="5"/>
  <c r="B144" i="5"/>
  <c r="B122" i="5"/>
  <c r="B130" i="5"/>
  <c r="B138" i="5"/>
  <c r="J302" i="6"/>
  <c r="H359" i="6" s="1"/>
  <c r="D824" i="22" s="1"/>
  <c r="E245" i="6"/>
  <c r="C343" i="6" s="1"/>
  <c r="B69" i="18" l="1"/>
  <c r="C153" i="18" s="1"/>
  <c r="B450" i="22"/>
  <c r="D258" i="24"/>
  <c r="D127" i="5"/>
  <c r="C348" i="6"/>
  <c r="C70" i="18" s="1"/>
  <c r="C187" i="18" s="1"/>
  <c r="M308" i="7"/>
  <c r="M593" i="7" s="1"/>
  <c r="E242" i="24"/>
  <c r="L166" i="16"/>
  <c r="H336" i="6"/>
  <c r="C255" i="24"/>
  <c r="B220" i="24"/>
  <c r="C357" i="6"/>
  <c r="C760" i="22" s="1"/>
  <c r="B235" i="24"/>
  <c r="E804" i="22"/>
  <c r="B256" i="24"/>
  <c r="E219" i="24"/>
  <c r="E344" i="6"/>
  <c r="C256" i="24"/>
  <c r="E223" i="24"/>
  <c r="L150" i="16"/>
  <c r="E224" i="24"/>
  <c r="E800" i="7"/>
  <c r="C818" i="7" s="1"/>
  <c r="P831" i="7" s="1"/>
  <c r="E804" i="7"/>
  <c r="C822" i="7" s="1"/>
  <c r="AF831" i="7" s="1"/>
  <c r="F357" i="6"/>
  <c r="E798" i="7"/>
  <c r="C816" i="7" s="1"/>
  <c r="H831" i="7" s="1"/>
  <c r="D136" i="5"/>
  <c r="C64" i="18"/>
  <c r="C181" i="18" s="1"/>
  <c r="B255" i="24"/>
  <c r="C34" i="14"/>
  <c r="E976" i="22"/>
  <c r="W37" i="23" s="1"/>
  <c r="E225" i="24"/>
  <c r="F336" i="6"/>
  <c r="D348" i="6"/>
  <c r="D70" i="18" s="1"/>
  <c r="C220" i="18" s="1"/>
  <c r="B216" i="24"/>
  <c r="H352" i="6"/>
  <c r="E215" i="24"/>
  <c r="B217" i="24"/>
  <c r="H350" i="6"/>
  <c r="E235" i="24"/>
  <c r="C344" i="6"/>
  <c r="B138" i="7" s="1"/>
  <c r="D352" i="6"/>
  <c r="E268" i="24"/>
  <c r="E720" i="22"/>
  <c r="W29" i="23" s="1"/>
  <c r="B482" i="22"/>
  <c r="C493" i="22" s="1"/>
  <c r="J22" i="23" s="1"/>
  <c r="B70" i="18"/>
  <c r="C154" i="18" s="1"/>
  <c r="C29" i="14"/>
  <c r="C134" i="22"/>
  <c r="D120" i="5"/>
  <c r="H238" i="24"/>
  <c r="F799" i="7"/>
  <c r="B817" i="7" s="1"/>
  <c r="K831" i="7" s="1"/>
  <c r="E240" i="24"/>
  <c r="B239" i="24"/>
  <c r="Y308" i="7"/>
  <c r="Y593" i="7" s="1"/>
  <c r="C74" i="18"/>
  <c r="C191" i="18" s="1"/>
  <c r="B221" i="24"/>
  <c r="H239" i="24"/>
  <c r="B74" i="22"/>
  <c r="G348" i="6"/>
  <c r="H357" i="6"/>
  <c r="F760" i="22" s="1"/>
  <c r="D353" i="6"/>
  <c r="Y294" i="7"/>
  <c r="Y402" i="7" s="1"/>
  <c r="AG306" i="7"/>
  <c r="AG591" i="7" s="1"/>
  <c r="AK309" i="7"/>
  <c r="AK594" i="7" s="1"/>
  <c r="D66" i="18"/>
  <c r="C216" i="18" s="1"/>
  <c r="E238" i="24"/>
  <c r="D68" i="18"/>
  <c r="C218" i="18" s="1"/>
  <c r="G357" i="6"/>
  <c r="D132" i="5"/>
  <c r="C821" i="7"/>
  <c r="AB831" i="7" s="1"/>
  <c r="F803" i="7"/>
  <c r="B821" i="7" s="1"/>
  <c r="AA831" i="7" s="1"/>
  <c r="AG297" i="7"/>
  <c r="AG403" i="7" s="1"/>
  <c r="Y307" i="7"/>
  <c r="Y592" i="7" s="1"/>
  <c r="Y306" i="7"/>
  <c r="Y591" i="7" s="1"/>
  <c r="Y309" i="7"/>
  <c r="Y594" i="7" s="1"/>
  <c r="AK306" i="7"/>
  <c r="AK591" i="7" s="1"/>
  <c r="AK308" i="7"/>
  <c r="AK593" i="7" s="1"/>
  <c r="AK307" i="7"/>
  <c r="AK592" i="7" s="1"/>
  <c r="Q311" i="7"/>
  <c r="Q596" i="7" s="1"/>
  <c r="I308" i="7"/>
  <c r="I593" i="7" s="1"/>
  <c r="I306" i="7"/>
  <c r="I591" i="7" s="1"/>
  <c r="U311" i="7"/>
  <c r="U596" i="7" s="1"/>
  <c r="Q294" i="7"/>
  <c r="Q402" i="7" s="1"/>
  <c r="AK297" i="7"/>
  <c r="AK403" i="7" s="1"/>
  <c r="Q307" i="7"/>
  <c r="Q592" i="7" s="1"/>
  <c r="I311" i="7"/>
  <c r="I596" i="7" s="1"/>
  <c r="Q308" i="7"/>
  <c r="Q593" i="7" s="1"/>
  <c r="AK311" i="7"/>
  <c r="AK596" i="7" s="1"/>
  <c r="I297" i="7"/>
  <c r="I403" i="7" s="1"/>
  <c r="E294" i="7"/>
  <c r="E402" i="7" s="1"/>
  <c r="AG294" i="7"/>
  <c r="AG402" i="7" s="1"/>
  <c r="I309" i="7"/>
  <c r="I594" i="7" s="1"/>
  <c r="U310" i="7"/>
  <c r="U595" i="7" s="1"/>
  <c r="E310" i="7"/>
  <c r="E595" i="7" s="1"/>
  <c r="E309" i="7"/>
  <c r="E594" i="7" s="1"/>
  <c r="AG310" i="7"/>
  <c r="AG595" i="7" s="1"/>
  <c r="E308" i="7"/>
  <c r="E593" i="7" s="1"/>
  <c r="AG309" i="7"/>
  <c r="AG594" i="7" s="1"/>
  <c r="Y311" i="7"/>
  <c r="Y596" i="7" s="1"/>
  <c r="E307" i="7"/>
  <c r="E592" i="7" s="1"/>
  <c r="AG308" i="7"/>
  <c r="AG593" i="7" s="1"/>
  <c r="Y310" i="7"/>
  <c r="Y595" i="7" s="1"/>
  <c r="U297" i="7"/>
  <c r="U403" i="7" s="1"/>
  <c r="U306" i="7"/>
  <c r="U591" i="7" s="1"/>
  <c r="Q306" i="7"/>
  <c r="Q591" i="7" s="1"/>
  <c r="I307" i="7"/>
  <c r="I592" i="7" s="1"/>
  <c r="Q310" i="7"/>
  <c r="Q595" i="7" s="1"/>
  <c r="Q309" i="7"/>
  <c r="Q594" i="7" s="1"/>
  <c r="I310" i="7"/>
  <c r="I595" i="7" s="1"/>
  <c r="AG307" i="7"/>
  <c r="AG592" i="7" s="1"/>
  <c r="U294" i="7"/>
  <c r="U402" i="7" s="1"/>
  <c r="AK294" i="7"/>
  <c r="AK402" i="7" s="1"/>
  <c r="E306" i="7"/>
  <c r="E591" i="7" s="1"/>
  <c r="E297" i="7"/>
  <c r="E403" i="7" s="1"/>
  <c r="U309" i="7"/>
  <c r="U594" i="7" s="1"/>
  <c r="U308" i="7"/>
  <c r="U593" i="7" s="1"/>
  <c r="F656" i="22"/>
  <c r="D386" i="22"/>
  <c r="D67" i="18"/>
  <c r="C217" i="18" s="1"/>
  <c r="B229" i="24"/>
  <c r="B227" i="24"/>
  <c r="E229" i="24"/>
  <c r="F340" i="6"/>
  <c r="B154" i="7"/>
  <c r="H99" i="8" s="1"/>
  <c r="H142" i="8" s="1"/>
  <c r="B58" i="18"/>
  <c r="C142" i="18" s="1"/>
  <c r="B106" i="22"/>
  <c r="E292" i="18"/>
  <c r="C28" i="14"/>
  <c r="E212" i="24"/>
  <c r="B211" i="24"/>
  <c r="E213" i="24"/>
  <c r="B233" i="24"/>
  <c r="B232" i="24"/>
  <c r="F386" i="22"/>
  <c r="G71" i="9"/>
  <c r="G111" i="9" s="1"/>
  <c r="I71" i="9"/>
  <c r="I111" i="9" s="1"/>
  <c r="E231" i="24"/>
  <c r="C74" i="22"/>
  <c r="C57" i="18"/>
  <c r="C174" i="18" s="1"/>
  <c r="C322" i="22"/>
  <c r="C65" i="18"/>
  <c r="C182" i="18" s="1"/>
  <c r="E227" i="24"/>
  <c r="B61" i="18"/>
  <c r="C145" i="18" s="1"/>
  <c r="B198" i="22"/>
  <c r="D450" i="22"/>
  <c r="D69" i="18"/>
  <c r="C219" i="18" s="1"/>
  <c r="B350" i="6"/>
  <c r="B72" i="18" s="1"/>
  <c r="C156" i="18" s="1"/>
  <c r="E246" i="24"/>
  <c r="H245" i="24"/>
  <c r="E244" i="24"/>
  <c r="B244" i="24"/>
  <c r="H246" i="24"/>
  <c r="B246" i="24"/>
  <c r="B143" i="7"/>
  <c r="F88" i="8" s="1"/>
  <c r="C71" i="18"/>
  <c r="C188" i="18" s="1"/>
  <c r="G353" i="6"/>
  <c r="B602" i="22"/>
  <c r="B226" i="22"/>
  <c r="B62" i="18"/>
  <c r="C146" i="18" s="1"/>
  <c r="B155" i="7"/>
  <c r="H100" i="8" s="1"/>
  <c r="H260" i="24"/>
  <c r="B261" i="24"/>
  <c r="C386" i="22"/>
  <c r="J398" i="22" s="1"/>
  <c r="C67" i="18"/>
  <c r="C184" i="18" s="1"/>
  <c r="C336" i="6"/>
  <c r="E340" i="6"/>
  <c r="D226" i="22" s="1"/>
  <c r="E964" i="22"/>
  <c r="E211" i="24"/>
  <c r="B213" i="24"/>
  <c r="E220" i="24"/>
  <c r="B219" i="24"/>
  <c r="C71" i="9"/>
  <c r="C111" i="9" s="1"/>
  <c r="H912" i="22"/>
  <c r="C355" i="6"/>
  <c r="B56" i="18"/>
  <c r="C140" i="18" s="1"/>
  <c r="B42" i="22"/>
  <c r="G352" i="6"/>
  <c r="B159" i="7"/>
  <c r="G104" i="8" s="1"/>
  <c r="B1016" i="22"/>
  <c r="H1040" i="22" s="1"/>
  <c r="E296" i="18"/>
  <c r="B67" i="18"/>
  <c r="C151" i="18" s="1"/>
  <c r="B139" i="7"/>
  <c r="H84" i="8" s="1"/>
  <c r="J71" i="9"/>
  <c r="J111" i="9" s="1"/>
  <c r="B65" i="18"/>
  <c r="C149" i="18" s="1"/>
  <c r="B322" i="22"/>
  <c r="B357" i="6"/>
  <c r="B137" i="7"/>
  <c r="J92" i="9" s="1"/>
  <c r="J109" i="9" s="1"/>
  <c r="E338" i="6"/>
  <c r="C30" i="14" s="1"/>
  <c r="F353" i="6"/>
  <c r="C353" i="6"/>
  <c r="E708" i="22"/>
  <c r="E848" i="22"/>
  <c r="W33" i="23" s="1"/>
  <c r="D322" i="22"/>
  <c r="D65" i="18"/>
  <c r="C215" i="18" s="1"/>
  <c r="F348" i="6"/>
  <c r="C418" i="22"/>
  <c r="C68" i="18"/>
  <c r="C185" i="18" s="1"/>
  <c r="G338" i="6"/>
  <c r="H338" i="6"/>
  <c r="B215" i="24"/>
  <c r="E216" i="24"/>
  <c r="B134" i="22"/>
  <c r="B59" i="18"/>
  <c r="C143" i="18" s="1"/>
  <c r="F71" i="9"/>
  <c r="F111" i="9" s="1"/>
  <c r="C62" i="18"/>
  <c r="C179" i="18" s="1"/>
  <c r="E334" i="6"/>
  <c r="C27" i="14" s="1"/>
  <c r="C338" i="6"/>
  <c r="B132" i="7" s="1"/>
  <c r="H353" i="6"/>
  <c r="C350" i="6"/>
  <c r="C72" i="18" s="1"/>
  <c r="C189" i="18" s="1"/>
  <c r="G355" i="6"/>
  <c r="F1011" i="22"/>
  <c r="C450" i="22"/>
  <c r="C69" i="18"/>
  <c r="C186" i="18" s="1"/>
  <c r="B129" i="7"/>
  <c r="D86" i="9" s="1"/>
  <c r="D103" i="9" s="1"/>
  <c r="B133" i="7"/>
  <c r="G78" i="8" s="1"/>
  <c r="B131" i="7"/>
  <c r="H87" i="9" s="1"/>
  <c r="H104" i="9" s="1"/>
  <c r="E294" i="18"/>
  <c r="B157" i="7"/>
  <c r="B102" i="8" s="1"/>
  <c r="B145" i="8" s="1"/>
  <c r="B153" i="7"/>
  <c r="E290" i="18"/>
  <c r="D334" i="6"/>
  <c r="D56" i="18" s="1"/>
  <c r="C206" i="18" s="1"/>
  <c r="H348" i="6"/>
  <c r="H334" i="6"/>
  <c r="F338" i="6"/>
  <c r="C512" i="22"/>
  <c r="G336" i="6"/>
  <c r="D340" i="6"/>
  <c r="F344" i="6"/>
  <c r="B141" i="7"/>
  <c r="J86" i="8" s="1"/>
  <c r="B142" i="7"/>
  <c r="I87" i="8" s="1"/>
  <c r="C334" i="6"/>
  <c r="F334" i="6"/>
  <c r="F350" i="6"/>
  <c r="D355" i="6"/>
  <c r="D996" i="22"/>
  <c r="K38" i="23" s="1"/>
  <c r="G344" i="6"/>
  <c r="B145" i="7"/>
  <c r="F352" i="6"/>
  <c r="G340" i="6"/>
  <c r="H340" i="6"/>
  <c r="H344" i="6"/>
  <c r="H900" i="22"/>
  <c r="J88" i="8"/>
  <c r="G334" i="6"/>
  <c r="D338" i="6"/>
  <c r="D60" i="18" s="1"/>
  <c r="C210" i="18" s="1"/>
  <c r="G350" i="6"/>
  <c r="D350" i="6"/>
  <c r="F355" i="6"/>
  <c r="B71" i="9"/>
  <c r="B111" i="9" s="1"/>
  <c r="D149" i="5"/>
  <c r="K168" i="16"/>
  <c r="L177" i="16"/>
  <c r="E462" i="22"/>
  <c r="D143" i="5"/>
  <c r="D135" i="5"/>
  <c r="L168" i="16"/>
  <c r="D134" i="5"/>
  <c r="L155" i="16"/>
  <c r="K172" i="16"/>
  <c r="D123" i="5"/>
  <c r="E1027" i="22"/>
  <c r="C707" i="22"/>
  <c r="D133" i="5"/>
  <c r="D728" i="22"/>
  <c r="I95" i="8"/>
  <c r="I138" i="8" s="1"/>
  <c r="H95" i="8"/>
  <c r="H138" i="8" s="1"/>
  <c r="D95" i="8"/>
  <c r="D138" i="8" s="1"/>
  <c r="G95" i="8"/>
  <c r="G138" i="8" s="1"/>
  <c r="C95" i="8"/>
  <c r="C138" i="8" s="1"/>
  <c r="F95" i="8"/>
  <c r="F138" i="8" s="1"/>
  <c r="B95" i="8"/>
  <c r="B138" i="8" s="1"/>
  <c r="J95" i="8"/>
  <c r="J138" i="8" s="1"/>
  <c r="C867" i="22"/>
  <c r="K173" i="16"/>
  <c r="D144" i="5"/>
  <c r="E258" i="22"/>
  <c r="F258" i="22" s="1"/>
  <c r="B32" i="14"/>
  <c r="H90" i="9"/>
  <c r="H107" i="9" s="1"/>
  <c r="D90" i="9"/>
  <c r="D107" i="9" s="1"/>
  <c r="H80" i="8"/>
  <c r="D80" i="8"/>
  <c r="G90" i="9"/>
  <c r="G107" i="9" s="1"/>
  <c r="C90" i="9"/>
  <c r="C107" i="9" s="1"/>
  <c r="G80" i="8"/>
  <c r="C80" i="8"/>
  <c r="J90" i="9"/>
  <c r="J107" i="9" s="1"/>
  <c r="F90" i="9"/>
  <c r="F107" i="9" s="1"/>
  <c r="B90" i="9"/>
  <c r="B107" i="9" s="1"/>
  <c r="J80" i="8"/>
  <c r="F80" i="8"/>
  <c r="B80" i="8"/>
  <c r="D196" i="7"/>
  <c r="I90" i="9"/>
  <c r="I107" i="9" s="1"/>
  <c r="I80" i="8"/>
  <c r="B196" i="7"/>
  <c r="E196" i="7" s="1"/>
  <c r="B240" i="7" s="1"/>
  <c r="C240" i="7" s="1"/>
  <c r="C196" i="7"/>
  <c r="G87" i="21"/>
  <c r="H75" i="20"/>
  <c r="G115" i="21"/>
  <c r="H34" i="20"/>
  <c r="E354" i="22"/>
  <c r="C35" i="14"/>
  <c r="I117" i="21"/>
  <c r="J83" i="20"/>
  <c r="O70" i="21"/>
  <c r="F54" i="20"/>
  <c r="I84" i="20"/>
  <c r="H121" i="21"/>
  <c r="E62" i="20"/>
  <c r="N112" i="21"/>
  <c r="E1060" i="22"/>
  <c r="L179" i="16"/>
  <c r="D823" i="7"/>
  <c r="AK831" i="7" s="1"/>
  <c r="F805" i="7"/>
  <c r="B823" i="7" s="1"/>
  <c r="AI831" i="7" s="1"/>
  <c r="H101" i="21"/>
  <c r="I79" i="20"/>
  <c r="E291" i="18"/>
  <c r="O109" i="21"/>
  <c r="F81" i="20"/>
  <c r="E932" i="22"/>
  <c r="L175" i="16"/>
  <c r="D166" i="22"/>
  <c r="I82" i="21"/>
  <c r="J56" i="20"/>
  <c r="G104" i="21"/>
  <c r="H60" i="20"/>
  <c r="G134" i="21"/>
  <c r="H87" i="20"/>
  <c r="G156" i="21"/>
  <c r="H48" i="20"/>
  <c r="I107" i="21"/>
  <c r="J32" i="20"/>
  <c r="G149" i="21"/>
  <c r="H90" i="20"/>
  <c r="D822" i="7"/>
  <c r="AG831" i="7" s="1"/>
  <c r="B1048" i="22"/>
  <c r="G1072" i="22" s="1"/>
  <c r="W40" i="23" s="1"/>
  <c r="B160" i="7"/>
  <c r="E297" i="18"/>
  <c r="I50" i="20"/>
  <c r="H54" i="21"/>
  <c r="G75" i="21"/>
  <c r="H73" i="20"/>
  <c r="I75" i="20"/>
  <c r="H87" i="21"/>
  <c r="I34" i="20"/>
  <c r="H115" i="21"/>
  <c r="N123" i="21"/>
  <c r="E36" i="20"/>
  <c r="I810" i="22"/>
  <c r="I817" i="22"/>
  <c r="I816" i="22"/>
  <c r="I814" i="22"/>
  <c r="I812" i="22"/>
  <c r="I808" i="22"/>
  <c r="I804" i="22"/>
  <c r="I815" i="22"/>
  <c r="I811" i="22"/>
  <c r="I805" i="22"/>
  <c r="I800" i="22"/>
  <c r="I796" i="22"/>
  <c r="I813" i="22"/>
  <c r="I803" i="22"/>
  <c r="I802" i="22"/>
  <c r="I807" i="22"/>
  <c r="I801" i="22"/>
  <c r="I798" i="22"/>
  <c r="G792" i="22"/>
  <c r="I797" i="22"/>
  <c r="I799" i="22"/>
  <c r="I809" i="22"/>
  <c r="I806" i="22"/>
  <c r="I795" i="22"/>
  <c r="H136" i="21"/>
  <c r="I40" i="20"/>
  <c r="F224" i="24"/>
  <c r="G224" i="24"/>
  <c r="H225" i="24"/>
  <c r="G223" i="24"/>
  <c r="C225" i="24"/>
  <c r="D223" i="24"/>
  <c r="C224" i="24"/>
  <c r="H224" i="24"/>
  <c r="D225" i="24"/>
  <c r="F225" i="24"/>
  <c r="G225" i="24"/>
  <c r="C223" i="24"/>
  <c r="H223" i="24"/>
  <c r="D224" i="24"/>
  <c r="F223" i="24"/>
  <c r="H258" i="24"/>
  <c r="F258" i="24"/>
  <c r="G258" i="24"/>
  <c r="E208" i="3"/>
  <c r="E250" i="3" s="1"/>
  <c r="E292" i="3" s="1"/>
  <c r="E204" i="3"/>
  <c r="E246" i="3" s="1"/>
  <c r="E288" i="3" s="1"/>
  <c r="E200" i="3"/>
  <c r="E242" i="3" s="1"/>
  <c r="E284" i="3" s="1"/>
  <c r="E196" i="3"/>
  <c r="E238" i="3" s="1"/>
  <c r="E280" i="3" s="1"/>
  <c r="E192" i="3"/>
  <c r="E234" i="3" s="1"/>
  <c r="E276" i="3" s="1"/>
  <c r="E188" i="3"/>
  <c r="E230" i="3" s="1"/>
  <c r="E272" i="3" s="1"/>
  <c r="E184" i="3"/>
  <c r="E226" i="3" s="1"/>
  <c r="E268" i="3" s="1"/>
  <c r="E90" i="9" s="1"/>
  <c r="E107" i="9" s="1"/>
  <c r="E180" i="3"/>
  <c r="E222" i="3" s="1"/>
  <c r="E264" i="3" s="1"/>
  <c r="E209" i="3"/>
  <c r="E251" i="3" s="1"/>
  <c r="E293" i="3" s="1"/>
  <c r="E203" i="3"/>
  <c r="E245" i="3" s="1"/>
  <c r="E287" i="3" s="1"/>
  <c r="E198" i="3"/>
  <c r="E240" i="3" s="1"/>
  <c r="E282" i="3" s="1"/>
  <c r="E190" i="3"/>
  <c r="E232" i="3" s="1"/>
  <c r="E274" i="3" s="1"/>
  <c r="E73" i="9" s="1"/>
  <c r="E113" i="9" s="1"/>
  <c r="E187" i="3"/>
  <c r="E229" i="3" s="1"/>
  <c r="E271" i="3" s="1"/>
  <c r="E178" i="3"/>
  <c r="E220" i="3" s="1"/>
  <c r="E262" i="3" s="1"/>
  <c r="E199" i="3"/>
  <c r="E241" i="3" s="1"/>
  <c r="E283" i="3" s="1"/>
  <c r="E95" i="8" s="1"/>
  <c r="E138" i="8" s="1"/>
  <c r="E179" i="3"/>
  <c r="E221" i="3" s="1"/>
  <c r="E263" i="3" s="1"/>
  <c r="E205" i="3"/>
  <c r="E247" i="3" s="1"/>
  <c r="E289" i="3" s="1"/>
  <c r="E201" i="3"/>
  <c r="E243" i="3" s="1"/>
  <c r="E285" i="3" s="1"/>
  <c r="E197" i="3"/>
  <c r="E239" i="3" s="1"/>
  <c r="E281" i="3" s="1"/>
  <c r="E193" i="3"/>
  <c r="E235" i="3" s="1"/>
  <c r="E277" i="3" s="1"/>
  <c r="E189" i="3"/>
  <c r="E231" i="3" s="1"/>
  <c r="E273" i="3" s="1"/>
  <c r="E72" i="9" s="1"/>
  <c r="E112" i="9" s="1"/>
  <c r="E185" i="3"/>
  <c r="E227" i="3" s="1"/>
  <c r="E269" i="3" s="1"/>
  <c r="E181" i="3"/>
  <c r="E223" i="3" s="1"/>
  <c r="E265" i="3" s="1"/>
  <c r="E177" i="3"/>
  <c r="E219" i="3" s="1"/>
  <c r="E261" i="3" s="1"/>
  <c r="E207" i="3"/>
  <c r="E249" i="3" s="1"/>
  <c r="E291" i="3" s="1"/>
  <c r="E103" i="8" s="1"/>
  <c r="E146" i="8" s="1"/>
  <c r="E206" i="3"/>
  <c r="E248" i="3" s="1"/>
  <c r="E290" i="3" s="1"/>
  <c r="E202" i="3"/>
  <c r="E244" i="3" s="1"/>
  <c r="E286" i="3" s="1"/>
  <c r="E195" i="3"/>
  <c r="E237" i="3" s="1"/>
  <c r="E279" i="3" s="1"/>
  <c r="E194" i="3"/>
  <c r="E236" i="3" s="1"/>
  <c r="E278" i="3" s="1"/>
  <c r="E191" i="3"/>
  <c r="E233" i="3" s="1"/>
  <c r="E275" i="3" s="1"/>
  <c r="E186" i="3"/>
  <c r="E228" i="3" s="1"/>
  <c r="E270" i="3" s="1"/>
  <c r="E183" i="3"/>
  <c r="E225" i="3" s="1"/>
  <c r="E267" i="3" s="1"/>
  <c r="E182" i="3"/>
  <c r="E224" i="3" s="1"/>
  <c r="E266" i="3" s="1"/>
  <c r="E78" i="8" s="1"/>
  <c r="G57" i="21"/>
  <c r="H18" i="20"/>
  <c r="I57" i="21"/>
  <c r="J18" i="20"/>
  <c r="O73" i="21"/>
  <c r="F22" i="20"/>
  <c r="I85" i="21"/>
  <c r="J26" i="20"/>
  <c r="F86" i="20"/>
  <c r="O128" i="21"/>
  <c r="E42" i="20"/>
  <c r="N141" i="21"/>
  <c r="D815" i="7"/>
  <c r="E831" i="7" s="1"/>
  <c r="F797" i="7"/>
  <c r="B815" i="7" s="1"/>
  <c r="C831" i="7" s="1"/>
  <c r="I70" i="21"/>
  <c r="J54" i="20"/>
  <c r="O121" i="21"/>
  <c r="F84" i="20"/>
  <c r="G67" i="21"/>
  <c r="H71" i="20"/>
  <c r="H112" i="21"/>
  <c r="I62" i="20"/>
  <c r="L148" i="16"/>
  <c r="D86" i="22"/>
  <c r="D270" i="22"/>
  <c r="F270" i="22" s="1"/>
  <c r="K15" i="23" s="1"/>
  <c r="L154" i="16"/>
  <c r="AA311" i="7"/>
  <c r="AA596" i="7" s="1"/>
  <c r="K311" i="7"/>
  <c r="K596" i="7" s="1"/>
  <c r="AE310" i="7"/>
  <c r="AE595" i="7" s="1"/>
  <c r="O310" i="7"/>
  <c r="O595" i="7" s="1"/>
  <c r="AI309" i="7"/>
  <c r="AI594" i="7" s="1"/>
  <c r="S309" i="7"/>
  <c r="S594" i="7" s="1"/>
  <c r="C309" i="7"/>
  <c r="C594" i="7" s="1"/>
  <c r="W308" i="7"/>
  <c r="W593" i="7" s="1"/>
  <c r="G308" i="7"/>
  <c r="G593" i="7" s="1"/>
  <c r="AA307" i="7"/>
  <c r="AA592" i="7" s="1"/>
  <c r="K307" i="7"/>
  <c r="K592" i="7" s="1"/>
  <c r="AE306" i="7"/>
  <c r="AE591" i="7" s="1"/>
  <c r="O306" i="7"/>
  <c r="O591" i="7" s="1"/>
  <c r="AE311" i="7"/>
  <c r="AE596" i="7" s="1"/>
  <c r="O311" i="7"/>
  <c r="O596" i="7" s="1"/>
  <c r="AI310" i="7"/>
  <c r="AI595" i="7" s="1"/>
  <c r="S310" i="7"/>
  <c r="S595" i="7" s="1"/>
  <c r="C310" i="7"/>
  <c r="C595" i="7" s="1"/>
  <c r="W309" i="7"/>
  <c r="W594" i="7" s="1"/>
  <c r="G309" i="7"/>
  <c r="G594" i="7" s="1"/>
  <c r="AA308" i="7"/>
  <c r="AA593" i="7" s="1"/>
  <c r="K308" i="7"/>
  <c r="K593" i="7" s="1"/>
  <c r="AE307" i="7"/>
  <c r="AE592" i="7" s="1"/>
  <c r="O307" i="7"/>
  <c r="O592" i="7" s="1"/>
  <c r="AI306" i="7"/>
  <c r="AI591" i="7" s="1"/>
  <c r="S306" i="7"/>
  <c r="S591" i="7" s="1"/>
  <c r="C306" i="7"/>
  <c r="C591" i="7" s="1"/>
  <c r="AI311" i="7"/>
  <c r="AI596" i="7" s="1"/>
  <c r="S311" i="7"/>
  <c r="S596" i="7" s="1"/>
  <c r="C311" i="7"/>
  <c r="C596" i="7" s="1"/>
  <c r="W310" i="7"/>
  <c r="W595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W306" i="7"/>
  <c r="W591" i="7" s="1"/>
  <c r="G306" i="7"/>
  <c r="G591" i="7" s="1"/>
  <c r="AA310" i="7"/>
  <c r="AA595" i="7" s="1"/>
  <c r="AI308" i="7"/>
  <c r="AI593" i="7" s="1"/>
  <c r="G307" i="7"/>
  <c r="G592" i="7" s="1"/>
  <c r="AI297" i="7"/>
  <c r="AI403" i="7" s="1"/>
  <c r="S297" i="7"/>
  <c r="S403" i="7" s="1"/>
  <c r="C297" i="7"/>
  <c r="C403" i="7" s="1"/>
  <c r="AE294" i="7"/>
  <c r="AE402" i="7" s="1"/>
  <c r="O294" i="7"/>
  <c r="O402" i="7" s="1"/>
  <c r="G311" i="7"/>
  <c r="G596" i="7" s="1"/>
  <c r="O309" i="7"/>
  <c r="O594" i="7" s="1"/>
  <c r="W307" i="7"/>
  <c r="W592" i="7" s="1"/>
  <c r="W297" i="7"/>
  <c r="W403" i="7" s="1"/>
  <c r="G297" i="7"/>
  <c r="G403" i="7" s="1"/>
  <c r="AI294" i="7"/>
  <c r="AI402" i="7" s="1"/>
  <c r="S294" i="7"/>
  <c r="S402" i="7" s="1"/>
  <c r="W311" i="7"/>
  <c r="W596" i="7" s="1"/>
  <c r="AE309" i="7"/>
  <c r="AE594" i="7" s="1"/>
  <c r="C308" i="7"/>
  <c r="C593" i="7" s="1"/>
  <c r="K306" i="7"/>
  <c r="K591" i="7" s="1"/>
  <c r="AA297" i="7"/>
  <c r="AA403" i="7" s="1"/>
  <c r="K297" i="7"/>
  <c r="K403" i="7" s="1"/>
  <c r="W294" i="7"/>
  <c r="W402" i="7" s="1"/>
  <c r="G294" i="7"/>
  <c r="G402" i="7" s="1"/>
  <c r="S308" i="7"/>
  <c r="S593" i="7" s="1"/>
  <c r="O297" i="7"/>
  <c r="O403" i="7" s="1"/>
  <c r="C294" i="7"/>
  <c r="C402" i="7" s="1"/>
  <c r="AA306" i="7"/>
  <c r="AA591" i="7" s="1"/>
  <c r="AA294" i="7"/>
  <c r="AA402" i="7" s="1"/>
  <c r="K310" i="7"/>
  <c r="K595" i="7" s="1"/>
  <c r="AE297" i="7"/>
  <c r="AE403" i="7" s="1"/>
  <c r="K294" i="7"/>
  <c r="K402" i="7" s="1"/>
  <c r="B250" i="24"/>
  <c r="D71" i="9"/>
  <c r="D111" i="9" s="1"/>
  <c r="E250" i="24"/>
  <c r="G242" i="24"/>
  <c r="C242" i="24"/>
  <c r="D242" i="24"/>
  <c r="F242" i="24"/>
  <c r="H242" i="24"/>
  <c r="N59" i="21"/>
  <c r="E69" i="20"/>
  <c r="E302" i="19"/>
  <c r="G262" i="6"/>
  <c r="O99" i="21"/>
  <c r="F30" i="20"/>
  <c r="I30" i="20"/>
  <c r="H99" i="21"/>
  <c r="H62" i="21"/>
  <c r="I52" i="20"/>
  <c r="E304" i="19"/>
  <c r="G264" i="6"/>
  <c r="F79" i="20"/>
  <c r="O101" i="21"/>
  <c r="O130" i="21"/>
  <c r="F38" i="20"/>
  <c r="I109" i="21"/>
  <c r="J81" i="20"/>
  <c r="G146" i="21"/>
  <c r="H44" i="20"/>
  <c r="B223" i="24"/>
  <c r="G240" i="24"/>
  <c r="F239" i="24"/>
  <c r="G239" i="24"/>
  <c r="D238" i="24"/>
  <c r="C238" i="24"/>
  <c r="G238" i="24"/>
  <c r="C239" i="24"/>
  <c r="F240" i="24"/>
  <c r="C240" i="24"/>
  <c r="D240" i="24"/>
  <c r="F238" i="24"/>
  <c r="D239" i="24"/>
  <c r="G51" i="21"/>
  <c r="H67" i="20"/>
  <c r="I51" i="21"/>
  <c r="J67" i="20"/>
  <c r="E1059" i="22"/>
  <c r="K179" i="16"/>
  <c r="D150" i="5"/>
  <c r="C53" i="22"/>
  <c r="K147" i="16"/>
  <c r="D118" i="5"/>
  <c r="D237" i="22"/>
  <c r="K153" i="16"/>
  <c r="D124" i="5"/>
  <c r="E397" i="22"/>
  <c r="K158" i="16"/>
  <c r="D129" i="5"/>
  <c r="E258" i="24"/>
  <c r="F418" i="22"/>
  <c r="G72" i="9"/>
  <c r="G112" i="9" s="1"/>
  <c r="C72" i="9"/>
  <c r="C112" i="9" s="1"/>
  <c r="J72" i="9"/>
  <c r="J112" i="9" s="1"/>
  <c r="F72" i="9"/>
  <c r="F112" i="9" s="1"/>
  <c r="B72" i="9"/>
  <c r="B112" i="9" s="1"/>
  <c r="I72" i="9"/>
  <c r="I112" i="9" s="1"/>
  <c r="H72" i="9"/>
  <c r="H112" i="9" s="1"/>
  <c r="D72" i="9"/>
  <c r="D112" i="9" s="1"/>
  <c r="C211" i="24"/>
  <c r="F213" i="24"/>
  <c r="H212" i="24"/>
  <c r="D212" i="24"/>
  <c r="G213" i="24"/>
  <c r="H211" i="24"/>
  <c r="D211" i="24"/>
  <c r="F211" i="24"/>
  <c r="C213" i="24"/>
  <c r="G211" i="24"/>
  <c r="H213" i="24"/>
  <c r="G212" i="24"/>
  <c r="F212" i="24"/>
  <c r="C212" i="24"/>
  <c r="D213" i="24"/>
  <c r="C233" i="24"/>
  <c r="D232" i="24"/>
  <c r="F233" i="24"/>
  <c r="G233" i="24"/>
  <c r="H233" i="24"/>
  <c r="D231" i="24"/>
  <c r="F232" i="24"/>
  <c r="G232" i="24"/>
  <c r="C231" i="24"/>
  <c r="H231" i="24"/>
  <c r="D233" i="24"/>
  <c r="F231" i="24"/>
  <c r="G231" i="24"/>
  <c r="C232" i="24"/>
  <c r="H232" i="24"/>
  <c r="AF311" i="7"/>
  <c r="AF596" i="7" s="1"/>
  <c r="P311" i="7"/>
  <c r="P596" i="7" s="1"/>
  <c r="AJ310" i="7"/>
  <c r="AJ595" i="7" s="1"/>
  <c r="T310" i="7"/>
  <c r="T595" i="7" s="1"/>
  <c r="D310" i="7"/>
  <c r="D595" i="7" s="1"/>
  <c r="X309" i="7"/>
  <c r="X594" i="7" s="1"/>
  <c r="H309" i="7"/>
  <c r="H594" i="7" s="1"/>
  <c r="AB308" i="7"/>
  <c r="AB593" i="7" s="1"/>
  <c r="L308" i="7"/>
  <c r="L593" i="7" s="1"/>
  <c r="AF307" i="7"/>
  <c r="AF592" i="7" s="1"/>
  <c r="P307" i="7"/>
  <c r="P592" i="7" s="1"/>
  <c r="AJ306" i="7"/>
  <c r="AJ591" i="7" s="1"/>
  <c r="T306" i="7"/>
  <c r="T591" i="7" s="1"/>
  <c r="D306" i="7"/>
  <c r="D591" i="7" s="1"/>
  <c r="AJ311" i="7"/>
  <c r="AJ596" i="7" s="1"/>
  <c r="T311" i="7"/>
  <c r="T596" i="7" s="1"/>
  <c r="D311" i="7"/>
  <c r="D596" i="7" s="1"/>
  <c r="X310" i="7"/>
  <c r="X595" i="7" s="1"/>
  <c r="H310" i="7"/>
  <c r="H595" i="7" s="1"/>
  <c r="AB309" i="7"/>
  <c r="AB594" i="7" s="1"/>
  <c r="L309" i="7"/>
  <c r="L594" i="7" s="1"/>
  <c r="AF308" i="7"/>
  <c r="AF593" i="7" s="1"/>
  <c r="P308" i="7"/>
  <c r="P593" i="7" s="1"/>
  <c r="AJ307" i="7"/>
  <c r="AJ592" i="7" s="1"/>
  <c r="T307" i="7"/>
  <c r="T592" i="7" s="1"/>
  <c r="D307" i="7"/>
  <c r="D592" i="7" s="1"/>
  <c r="X306" i="7"/>
  <c r="X591" i="7" s="1"/>
  <c r="H306" i="7"/>
  <c r="H591" i="7" s="1"/>
  <c r="X311" i="7"/>
  <c r="X596" i="7" s="1"/>
  <c r="H311" i="7"/>
  <c r="H596" i="7" s="1"/>
  <c r="AB310" i="7"/>
  <c r="AB595" i="7" s="1"/>
  <c r="L310" i="7"/>
  <c r="L595" i="7" s="1"/>
  <c r="AF309" i="7"/>
  <c r="AF594" i="7" s="1"/>
  <c r="P309" i="7"/>
  <c r="P594" i="7" s="1"/>
  <c r="AJ308" i="7"/>
  <c r="AJ593" i="7" s="1"/>
  <c r="T308" i="7"/>
  <c r="T593" i="7" s="1"/>
  <c r="D308" i="7"/>
  <c r="D593" i="7" s="1"/>
  <c r="X307" i="7"/>
  <c r="X592" i="7" s="1"/>
  <c r="H307" i="7"/>
  <c r="H592" i="7" s="1"/>
  <c r="AB306" i="7"/>
  <c r="AB591" i="7" s="1"/>
  <c r="L306" i="7"/>
  <c r="L591" i="7" s="1"/>
  <c r="L311" i="7"/>
  <c r="L596" i="7" s="1"/>
  <c r="T309" i="7"/>
  <c r="T594" i="7" s="1"/>
  <c r="AB307" i="7"/>
  <c r="AB592" i="7" s="1"/>
  <c r="AF299" i="7"/>
  <c r="AF584" i="7" s="1"/>
  <c r="X297" i="7"/>
  <c r="X403" i="7" s="1"/>
  <c r="H297" i="7"/>
  <c r="H403" i="7" s="1"/>
  <c r="AJ294" i="7"/>
  <c r="AJ402" i="7" s="1"/>
  <c r="T294" i="7"/>
  <c r="T402" i="7" s="1"/>
  <c r="D294" i="7"/>
  <c r="D402" i="7" s="1"/>
  <c r="AB311" i="7"/>
  <c r="AB596" i="7" s="1"/>
  <c r="AJ309" i="7"/>
  <c r="AJ594" i="7" s="1"/>
  <c r="H308" i="7"/>
  <c r="H593" i="7" s="1"/>
  <c r="P306" i="7"/>
  <c r="P591" i="7" s="1"/>
  <c r="AB297" i="7"/>
  <c r="AB403" i="7" s="1"/>
  <c r="L297" i="7"/>
  <c r="L403" i="7" s="1"/>
  <c r="X294" i="7"/>
  <c r="X402" i="7" s="1"/>
  <c r="P310" i="7"/>
  <c r="P595" i="7" s="1"/>
  <c r="X308" i="7"/>
  <c r="X593" i="7" s="1"/>
  <c r="AF306" i="7"/>
  <c r="AF591" i="7" s="1"/>
  <c r="AB299" i="7"/>
  <c r="AB584" i="7" s="1"/>
  <c r="AF297" i="7"/>
  <c r="AF403" i="7" s="1"/>
  <c r="P297" i="7"/>
  <c r="P403" i="7" s="1"/>
  <c r="AB294" i="7"/>
  <c r="AB402" i="7" s="1"/>
  <c r="L294" i="7"/>
  <c r="L402" i="7" s="1"/>
  <c r="AF310" i="7"/>
  <c r="AF595" i="7" s="1"/>
  <c r="AJ297" i="7"/>
  <c r="AJ403" i="7" s="1"/>
  <c r="P294" i="7"/>
  <c r="P402" i="7" s="1"/>
  <c r="D309" i="7"/>
  <c r="D594" i="7" s="1"/>
  <c r="T297" i="7"/>
  <c r="T403" i="7" s="1"/>
  <c r="AF294" i="7"/>
  <c r="AF402" i="7" s="1"/>
  <c r="L307" i="7"/>
  <c r="L592" i="7" s="1"/>
  <c r="D297" i="7"/>
  <c r="D403" i="7" s="1"/>
  <c r="H294" i="7"/>
  <c r="H402" i="7" s="1"/>
  <c r="D820" i="7"/>
  <c r="Y831" i="7" s="1"/>
  <c r="F802" i="7"/>
  <c r="B820" i="7" s="1"/>
  <c r="W831" i="7" s="1"/>
  <c r="E233" i="24"/>
  <c r="C245" i="24"/>
  <c r="D246" i="24"/>
  <c r="C246" i="24"/>
  <c r="G246" i="24"/>
  <c r="F244" i="24"/>
  <c r="D245" i="24"/>
  <c r="C244" i="24"/>
  <c r="G245" i="24"/>
  <c r="F246" i="24"/>
  <c r="D244" i="24"/>
  <c r="F245" i="24"/>
  <c r="G244" i="24"/>
  <c r="O49" i="21"/>
  <c r="F16" i="20"/>
  <c r="H49" i="21"/>
  <c r="I16" i="20"/>
  <c r="I65" i="21"/>
  <c r="J20" i="20"/>
  <c r="G82" i="21"/>
  <c r="H56" i="20"/>
  <c r="N104" i="21"/>
  <c r="E60" i="20"/>
  <c r="O120" i="21"/>
  <c r="F64" i="20"/>
  <c r="H120" i="21"/>
  <c r="I64" i="20"/>
  <c r="H134" i="21"/>
  <c r="I87" i="20"/>
  <c r="H144" i="21"/>
  <c r="I89" i="20"/>
  <c r="H216" i="24"/>
  <c r="F215" i="24"/>
  <c r="G217" i="24"/>
  <c r="F217" i="24"/>
  <c r="C215" i="24"/>
  <c r="D217" i="24"/>
  <c r="H215" i="24"/>
  <c r="F216" i="24"/>
  <c r="G215" i="24"/>
  <c r="H217" i="24"/>
  <c r="D216" i="24"/>
  <c r="C217" i="24"/>
  <c r="C216" i="24"/>
  <c r="G216" i="24"/>
  <c r="D215" i="24"/>
  <c r="H79" i="21"/>
  <c r="I24" i="20"/>
  <c r="N107" i="21"/>
  <c r="E32" i="20"/>
  <c r="H65" i="20"/>
  <c r="G127" i="21"/>
  <c r="N149" i="21"/>
  <c r="E90" i="20"/>
  <c r="B136" i="7"/>
  <c r="F88" i="20"/>
  <c r="O139" i="21"/>
  <c r="E287" i="18"/>
  <c r="D269" i="22"/>
  <c r="F269" i="22" s="1"/>
  <c r="J15" i="23" s="1"/>
  <c r="K154" i="16"/>
  <c r="D125" i="5"/>
  <c r="D819" i="7"/>
  <c r="U831" i="7" s="1"/>
  <c r="F801" i="7"/>
  <c r="B819" i="7" s="1"/>
  <c r="S831" i="7" s="1"/>
  <c r="G54" i="21"/>
  <c r="H50" i="20"/>
  <c r="G123" i="21"/>
  <c r="H36" i="20"/>
  <c r="H154" i="21"/>
  <c r="I91" i="20"/>
  <c r="D265" i="24"/>
  <c r="G266" i="24"/>
  <c r="F265" i="24"/>
  <c r="D266" i="24"/>
  <c r="H266" i="24"/>
  <c r="G265" i="24"/>
  <c r="H265" i="24"/>
  <c r="F266" i="24"/>
  <c r="E260" i="19"/>
  <c r="G220" i="6"/>
  <c r="H85" i="21"/>
  <c r="I26" i="20"/>
  <c r="H128" i="21"/>
  <c r="I86" i="20"/>
  <c r="I141" i="21"/>
  <c r="J42" i="20"/>
  <c r="E771" i="22"/>
  <c r="K170" i="16"/>
  <c r="D141" i="5"/>
  <c r="C266" i="24"/>
  <c r="E262" i="19"/>
  <c r="G222" i="6"/>
  <c r="B920" i="22"/>
  <c r="G944" i="22" s="1"/>
  <c r="W36" i="23" s="1"/>
  <c r="B156" i="7"/>
  <c r="E293" i="18"/>
  <c r="E312" i="19"/>
  <c r="G272" i="6"/>
  <c r="I81" i="20"/>
  <c r="H109" i="21"/>
  <c r="F67" i="20"/>
  <c r="O51" i="21"/>
  <c r="D301" i="22"/>
  <c r="K155" i="16"/>
  <c r="D126" i="5"/>
  <c r="N120" i="21"/>
  <c r="E64" i="20"/>
  <c r="G144" i="21"/>
  <c r="H89" i="20"/>
  <c r="C675" i="22"/>
  <c r="K167" i="16"/>
  <c r="D138" i="5"/>
  <c r="E429" i="22"/>
  <c r="K159" i="16"/>
  <c r="D130" i="5"/>
  <c r="E365" i="22"/>
  <c r="K157" i="16"/>
  <c r="D128" i="5"/>
  <c r="C643" i="22"/>
  <c r="K166" i="16"/>
  <c r="D137" i="5"/>
  <c r="I386" i="22"/>
  <c r="J386" i="22" s="1"/>
  <c r="I84" i="8"/>
  <c r="C228" i="24"/>
  <c r="D228" i="24"/>
  <c r="H227" i="24"/>
  <c r="F227" i="24"/>
  <c r="G228" i="24"/>
  <c r="D229" i="24"/>
  <c r="H228" i="24"/>
  <c r="D227" i="24"/>
  <c r="F229" i="24"/>
  <c r="G229" i="24"/>
  <c r="C229" i="24"/>
  <c r="H229" i="24"/>
  <c r="G227" i="24"/>
  <c r="C227" i="24"/>
  <c r="F228" i="24"/>
  <c r="B792" i="22"/>
  <c r="G816" i="22" s="1"/>
  <c r="W32" i="23" s="1"/>
  <c r="B152" i="7"/>
  <c r="E289" i="18"/>
  <c r="D238" i="22"/>
  <c r="L153" i="16"/>
  <c r="D50" i="4"/>
  <c r="C51" i="4"/>
  <c r="O54" i="21"/>
  <c r="F50" i="20"/>
  <c r="H75" i="21"/>
  <c r="I73" i="20"/>
  <c r="F450" i="22"/>
  <c r="J73" i="9"/>
  <c r="J113" i="9" s="1"/>
  <c r="F73" i="9"/>
  <c r="F113" i="9" s="1"/>
  <c r="B73" i="9"/>
  <c r="B113" i="9" s="1"/>
  <c r="I73" i="9"/>
  <c r="I113" i="9" s="1"/>
  <c r="H73" i="9"/>
  <c r="H113" i="9" s="1"/>
  <c r="D73" i="9"/>
  <c r="D113" i="9" s="1"/>
  <c r="C73" i="9"/>
  <c r="C113" i="9" s="1"/>
  <c r="G73" i="9"/>
  <c r="G113" i="9" s="1"/>
  <c r="H123" i="21"/>
  <c r="I36" i="20"/>
  <c r="J40" i="20"/>
  <c r="I136" i="21"/>
  <c r="C253" i="24"/>
  <c r="H253" i="24"/>
  <c r="G253" i="24"/>
  <c r="D253" i="24"/>
  <c r="F253" i="24"/>
  <c r="E18" i="20"/>
  <c r="N57" i="21"/>
  <c r="I73" i="21"/>
  <c r="J22" i="20"/>
  <c r="G117" i="21"/>
  <c r="H83" i="20"/>
  <c r="G128" i="21"/>
  <c r="H86" i="20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F881" i="22"/>
  <c r="D880" i="22"/>
  <c r="W34" i="23" s="1"/>
  <c r="H141" i="21"/>
  <c r="I42" i="20"/>
  <c r="E273" i="19"/>
  <c r="G233" i="6"/>
  <c r="E339" i="6" s="1"/>
  <c r="G70" i="21"/>
  <c r="H54" i="20"/>
  <c r="H84" i="20"/>
  <c r="G121" i="21"/>
  <c r="I121" i="21"/>
  <c r="J84" i="20"/>
  <c r="B266" i="24"/>
  <c r="H67" i="21"/>
  <c r="I71" i="20"/>
  <c r="E315" i="19"/>
  <c r="G275" i="6"/>
  <c r="E351" i="6" s="1"/>
  <c r="O112" i="21"/>
  <c r="F62" i="20"/>
  <c r="C836" i="22"/>
  <c r="E836" i="22" s="1"/>
  <c r="L172" i="16"/>
  <c r="E1028" i="22"/>
  <c r="L178" i="16"/>
  <c r="C963" i="22"/>
  <c r="K176" i="16"/>
  <c r="D147" i="5"/>
  <c r="C54" i="22"/>
  <c r="L147" i="16"/>
  <c r="B166" i="22"/>
  <c r="H221" i="24"/>
  <c r="D220" i="24"/>
  <c r="F221" i="24"/>
  <c r="C219" i="24"/>
  <c r="G219" i="24"/>
  <c r="H220" i="24"/>
  <c r="D219" i="24"/>
  <c r="C220" i="24"/>
  <c r="D221" i="24"/>
  <c r="F219" i="24"/>
  <c r="C221" i="24"/>
  <c r="H219" i="24"/>
  <c r="F220" i="24"/>
  <c r="G220" i="24"/>
  <c r="G221" i="24"/>
  <c r="B251" i="24"/>
  <c r="H71" i="9"/>
  <c r="H111" i="9" s="1"/>
  <c r="I59" i="21"/>
  <c r="J69" i="20"/>
  <c r="H59" i="21"/>
  <c r="I69" i="20"/>
  <c r="I99" i="21"/>
  <c r="J30" i="20"/>
  <c r="G133" i="21"/>
  <c r="H66" i="20"/>
  <c r="C235" i="24"/>
  <c r="F236" i="24"/>
  <c r="H236" i="24"/>
  <c r="D235" i="24"/>
  <c r="C236" i="24"/>
  <c r="F235" i="24"/>
  <c r="H235" i="24"/>
  <c r="G236" i="24"/>
  <c r="D236" i="24"/>
  <c r="G235" i="24"/>
  <c r="O62" i="21"/>
  <c r="F52" i="20"/>
  <c r="G101" i="21"/>
  <c r="H79" i="20"/>
  <c r="I101" i="21"/>
  <c r="J79" i="20"/>
  <c r="F753" i="22"/>
  <c r="F751" i="22"/>
  <c r="F747" i="22"/>
  <c r="F743" i="22"/>
  <c r="F739" i="22"/>
  <c r="F735" i="22"/>
  <c r="F731" i="22"/>
  <c r="F750" i="22"/>
  <c r="F746" i="22"/>
  <c r="F742" i="22"/>
  <c r="F738" i="22"/>
  <c r="F734" i="22"/>
  <c r="E728" i="22"/>
  <c r="F749" i="22"/>
  <c r="F745" i="22"/>
  <c r="F741" i="22"/>
  <c r="F737" i="22"/>
  <c r="F733" i="22"/>
  <c r="F752" i="22"/>
  <c r="F748" i="22"/>
  <c r="F744" i="22"/>
  <c r="F740" i="22"/>
  <c r="F736" i="22"/>
  <c r="F732" i="22"/>
  <c r="D752" i="22"/>
  <c r="W30" i="23" s="1"/>
  <c r="I130" i="21"/>
  <c r="J38" i="20"/>
  <c r="B228" i="24"/>
  <c r="D268" i="24"/>
  <c r="G268" i="24"/>
  <c r="H268" i="24"/>
  <c r="F268" i="24"/>
  <c r="C268" i="24"/>
  <c r="G109" i="21"/>
  <c r="H81" i="20"/>
  <c r="I938" i="22"/>
  <c r="I934" i="22"/>
  <c r="I930" i="22"/>
  <c r="I926" i="22"/>
  <c r="G920" i="22"/>
  <c r="I945" i="22"/>
  <c r="I944" i="22"/>
  <c r="I942" i="22"/>
  <c r="I940" i="22"/>
  <c r="I936" i="22"/>
  <c r="I932" i="22"/>
  <c r="I928" i="22"/>
  <c r="I924" i="22"/>
  <c r="I935" i="22"/>
  <c r="I923" i="22"/>
  <c r="I937" i="22"/>
  <c r="I931" i="22"/>
  <c r="I925" i="22"/>
  <c r="I943" i="22"/>
  <c r="I939" i="22"/>
  <c r="I927" i="22"/>
  <c r="I929" i="22"/>
  <c r="I933" i="22"/>
  <c r="I941" i="22"/>
  <c r="H146" i="21"/>
  <c r="I44" i="20"/>
  <c r="B225" i="24"/>
  <c r="B258" i="24"/>
  <c r="E67" i="20"/>
  <c r="N51" i="21"/>
  <c r="E803" i="22"/>
  <c r="K171" i="16"/>
  <c r="D142" i="5"/>
  <c r="C995" i="22"/>
  <c r="K177" i="16"/>
  <c r="D148" i="5"/>
  <c r="C868" i="22"/>
  <c r="D868" i="22" s="1"/>
  <c r="K34" i="23" s="1"/>
  <c r="L173" i="16"/>
  <c r="E265" i="24"/>
  <c r="D984" i="22"/>
  <c r="I103" i="8"/>
  <c r="I146" i="8" s="1"/>
  <c r="H103" i="8"/>
  <c r="H146" i="8" s="1"/>
  <c r="D103" i="8"/>
  <c r="D146" i="8" s="1"/>
  <c r="G103" i="8"/>
  <c r="G146" i="8" s="1"/>
  <c r="C103" i="8"/>
  <c r="C146" i="8" s="1"/>
  <c r="J103" i="8"/>
  <c r="J146" i="8" s="1"/>
  <c r="F103" i="8"/>
  <c r="F146" i="8" s="1"/>
  <c r="B103" i="8"/>
  <c r="B146" i="8" s="1"/>
  <c r="E232" i="24"/>
  <c r="I49" i="21"/>
  <c r="J16" i="20"/>
  <c r="G65" i="21"/>
  <c r="H20" i="20"/>
  <c r="H82" i="21"/>
  <c r="I56" i="20"/>
  <c r="I104" i="21"/>
  <c r="J60" i="20"/>
  <c r="H104" i="21"/>
  <c r="I60" i="20"/>
  <c r="I120" i="21"/>
  <c r="J64" i="20"/>
  <c r="I1071" i="22"/>
  <c r="I1067" i="22"/>
  <c r="I1063" i="22"/>
  <c r="I1055" i="22"/>
  <c r="I1073" i="22"/>
  <c r="I1072" i="22"/>
  <c r="I1070" i="22"/>
  <c r="I1068" i="22"/>
  <c r="I1064" i="22"/>
  <c r="I1060" i="22"/>
  <c r="I1056" i="22"/>
  <c r="I1062" i="22"/>
  <c r="I1058" i="22"/>
  <c r="G1048" i="22"/>
  <c r="I1066" i="22"/>
  <c r="I1054" i="22"/>
  <c r="I1052" i="22"/>
  <c r="I1065" i="22"/>
  <c r="I1053" i="22"/>
  <c r="I1069" i="22"/>
  <c r="I1057" i="22"/>
  <c r="I1059" i="22"/>
  <c r="I1051" i="22"/>
  <c r="I1061" i="22"/>
  <c r="H156" i="21"/>
  <c r="I48" i="20"/>
  <c r="B238" i="24"/>
  <c r="O79" i="21"/>
  <c r="F24" i="20"/>
  <c r="H107" i="21"/>
  <c r="I32" i="20"/>
  <c r="N127" i="21"/>
  <c r="E65" i="20"/>
  <c r="H149" i="21"/>
  <c r="I90" i="20"/>
  <c r="D644" i="22"/>
  <c r="D818" i="7"/>
  <c r="Q831" i="7" s="1"/>
  <c r="H88" i="20"/>
  <c r="G139" i="21"/>
  <c r="F78" i="8"/>
  <c r="B146" i="7"/>
  <c r="B418" i="22"/>
  <c r="B140" i="7"/>
  <c r="I75" i="21"/>
  <c r="J73" i="20"/>
  <c r="F689" i="22"/>
  <c r="F687" i="22"/>
  <c r="F683" i="22"/>
  <c r="F679" i="22"/>
  <c r="F677" i="22"/>
  <c r="F675" i="22"/>
  <c r="F673" i="22"/>
  <c r="F671" i="22"/>
  <c r="F669" i="22"/>
  <c r="F667" i="22"/>
  <c r="F686" i="22"/>
  <c r="F682" i="22"/>
  <c r="F685" i="22"/>
  <c r="F681" i="22"/>
  <c r="F678" i="22"/>
  <c r="F676" i="22"/>
  <c r="F674" i="22"/>
  <c r="F672" i="22"/>
  <c r="F670" i="22"/>
  <c r="F668" i="22"/>
  <c r="E664" i="22"/>
  <c r="F688" i="22"/>
  <c r="F684" i="22"/>
  <c r="F680" i="22"/>
  <c r="D688" i="22"/>
  <c r="W28" i="23" s="1"/>
  <c r="I123" i="21"/>
  <c r="J36" i="20"/>
  <c r="O57" i="21"/>
  <c r="F18" i="20"/>
  <c r="H73" i="21"/>
  <c r="I22" i="20"/>
  <c r="G141" i="21"/>
  <c r="H42" i="20"/>
  <c r="I54" i="20"/>
  <c r="H70" i="21"/>
  <c r="I67" i="21"/>
  <c r="J71" i="20"/>
  <c r="E334" i="22"/>
  <c r="L156" i="16"/>
  <c r="H263" i="24"/>
  <c r="F263" i="24"/>
  <c r="C263" i="24"/>
  <c r="G263" i="24"/>
  <c r="D263" i="24"/>
  <c r="G59" i="21"/>
  <c r="H69" i="20"/>
  <c r="N99" i="21"/>
  <c r="E30" i="20"/>
  <c r="N62" i="21"/>
  <c r="E52" i="20"/>
  <c r="H130" i="21"/>
  <c r="I38" i="20"/>
  <c r="E899" i="22"/>
  <c r="K174" i="16"/>
  <c r="D145" i="5"/>
  <c r="G251" i="24"/>
  <c r="D251" i="24"/>
  <c r="H251" i="24"/>
  <c r="G250" i="24"/>
  <c r="C251" i="24"/>
  <c r="D250" i="24"/>
  <c r="F251" i="24"/>
  <c r="H250" i="24"/>
  <c r="C250" i="24"/>
  <c r="F250" i="24"/>
  <c r="C740" i="22"/>
  <c r="D740" i="22" s="1"/>
  <c r="K30" i="23" s="1"/>
  <c r="L169" i="16"/>
  <c r="N49" i="21"/>
  <c r="E16" i="20"/>
  <c r="O65" i="21"/>
  <c r="F20" i="20"/>
  <c r="E307" i="19"/>
  <c r="G267" i="6"/>
  <c r="E349" i="6" s="1"/>
  <c r="G79" i="21"/>
  <c r="H24" i="20"/>
  <c r="G107" i="21"/>
  <c r="H32" i="20"/>
  <c r="O127" i="21"/>
  <c r="F65" i="20"/>
  <c r="I88" i="20"/>
  <c r="H139" i="21"/>
  <c r="D177" i="22"/>
  <c r="K151" i="16"/>
  <c r="D122" i="5"/>
  <c r="C145" i="22"/>
  <c r="K150" i="16"/>
  <c r="D121" i="5"/>
  <c r="E263" i="24"/>
  <c r="E430" i="22"/>
  <c r="L159" i="16"/>
  <c r="D816" i="7"/>
  <c r="I831" i="7" s="1"/>
  <c r="F798" i="7"/>
  <c r="B816" i="7" s="1"/>
  <c r="G831" i="7" s="1"/>
  <c r="I54" i="21"/>
  <c r="J50" i="20"/>
  <c r="O75" i="21"/>
  <c r="F73" i="20"/>
  <c r="J75" i="20"/>
  <c r="I87" i="21"/>
  <c r="E318" i="19"/>
  <c r="G278" i="6"/>
  <c r="I115" i="21"/>
  <c r="J34" i="20"/>
  <c r="E285" i="18"/>
  <c r="O123" i="21"/>
  <c r="F36" i="20"/>
  <c r="G136" i="21"/>
  <c r="H40" i="20"/>
  <c r="G154" i="21"/>
  <c r="H91" i="20"/>
  <c r="H57" i="21"/>
  <c r="I18" i="20"/>
  <c r="G73" i="21"/>
  <c r="H22" i="20"/>
  <c r="G85" i="21"/>
  <c r="H26" i="20"/>
  <c r="E320" i="19"/>
  <c r="G280" i="6"/>
  <c r="H117" i="21"/>
  <c r="I83" i="20"/>
  <c r="E86" i="20"/>
  <c r="N128" i="21"/>
  <c r="O141" i="21"/>
  <c r="F42" i="20"/>
  <c r="D676" i="22"/>
  <c r="K28" i="23" s="1"/>
  <c r="N70" i="21"/>
  <c r="E54" i="20"/>
  <c r="N121" i="21"/>
  <c r="E84" i="20"/>
  <c r="F71" i="20"/>
  <c r="O67" i="21"/>
  <c r="G112" i="21"/>
  <c r="H62" i="20"/>
  <c r="I112" i="21"/>
  <c r="J62" i="20"/>
  <c r="E772" i="22"/>
  <c r="L170" i="16"/>
  <c r="E461" i="22"/>
  <c r="K160" i="16"/>
  <c r="D131" i="5"/>
  <c r="B81" i="4"/>
  <c r="C265" i="24"/>
  <c r="E71" i="9"/>
  <c r="E111" i="9" s="1"/>
  <c r="O59" i="21"/>
  <c r="F69" i="20"/>
  <c r="G99" i="21"/>
  <c r="H30" i="20"/>
  <c r="H133" i="21"/>
  <c r="I66" i="20"/>
  <c r="G62" i="21"/>
  <c r="H52" i="20"/>
  <c r="I62" i="21"/>
  <c r="J52" i="20"/>
  <c r="E79" i="20"/>
  <c r="N101" i="21"/>
  <c r="B148" i="7"/>
  <c r="N130" i="21"/>
  <c r="E38" i="20"/>
  <c r="G130" i="21"/>
  <c r="H38" i="20"/>
  <c r="C100" i="8"/>
  <c r="I100" i="8"/>
  <c r="N109" i="21"/>
  <c r="E81" i="20"/>
  <c r="I146" i="21"/>
  <c r="J44" i="20"/>
  <c r="H51" i="21"/>
  <c r="I67" i="20"/>
  <c r="C739" i="22"/>
  <c r="K169" i="16"/>
  <c r="D140" i="5"/>
  <c r="E366" i="22"/>
  <c r="L157" i="16"/>
  <c r="E266" i="24"/>
  <c r="E253" i="24"/>
  <c r="F256" i="24"/>
  <c r="H256" i="24"/>
  <c r="G255" i="24"/>
  <c r="F255" i="24"/>
  <c r="H255" i="24"/>
  <c r="D256" i="24"/>
  <c r="G256" i="24"/>
  <c r="D255" i="24"/>
  <c r="J82" i="8"/>
  <c r="B216" i="7"/>
  <c r="B448" i="7" s="1"/>
  <c r="G49" i="21"/>
  <c r="H16" i="20"/>
  <c r="I20" i="20"/>
  <c r="H65" i="21"/>
  <c r="O104" i="21"/>
  <c r="F60" i="20"/>
  <c r="G120" i="21"/>
  <c r="H64" i="20"/>
  <c r="I156" i="21"/>
  <c r="J48" i="20"/>
  <c r="B240" i="24"/>
  <c r="C261" i="24"/>
  <c r="G261" i="24"/>
  <c r="C260" i="24"/>
  <c r="D261" i="24"/>
  <c r="F261" i="24"/>
  <c r="G260" i="24"/>
  <c r="D260" i="24"/>
  <c r="F260" i="24"/>
  <c r="D290" i="22"/>
  <c r="C33" i="14"/>
  <c r="I79" i="21"/>
  <c r="J24" i="20"/>
  <c r="E310" i="19"/>
  <c r="G270" i="6"/>
  <c r="O107" i="21"/>
  <c r="F32" i="20"/>
  <c r="H127" i="21"/>
  <c r="I65" i="20"/>
  <c r="O149" i="21"/>
  <c r="F90" i="20"/>
  <c r="F302" i="22"/>
  <c r="K16" i="23" s="1"/>
  <c r="E236" i="24"/>
  <c r="D248" i="24"/>
  <c r="G248" i="24"/>
  <c r="F248" i="24"/>
  <c r="C248" i="24"/>
  <c r="H248" i="24"/>
  <c r="E835" i="22"/>
  <c r="N139" i="21"/>
  <c r="E88" i="20"/>
  <c r="J78" i="8"/>
  <c r="C482" i="22" l="1"/>
  <c r="G86" i="8"/>
  <c r="D92" i="9"/>
  <c r="D109" i="9" s="1"/>
  <c r="F800" i="7"/>
  <c r="B818" i="7" s="1"/>
  <c r="O831" i="7" s="1"/>
  <c r="F87" i="8"/>
  <c r="H78" i="8"/>
  <c r="B84" i="8"/>
  <c r="B74" i="8"/>
  <c r="B218" i="7"/>
  <c r="E218" i="7" s="1"/>
  <c r="B244" i="7" s="1"/>
  <c r="C244" i="7" s="1"/>
  <c r="AE303" i="7" s="1"/>
  <c r="AE588" i="7" s="1"/>
  <c r="G84" i="8"/>
  <c r="F86" i="22"/>
  <c r="K9" i="23" s="1"/>
  <c r="B149" i="7"/>
  <c r="D94" i="8" s="1"/>
  <c r="D137" i="8" s="1"/>
  <c r="G720" i="22"/>
  <c r="B356" i="7"/>
  <c r="F804" i="7"/>
  <c r="B822" i="7" s="1"/>
  <c r="AE831" i="7" s="1"/>
  <c r="G931" i="22"/>
  <c r="J36" i="23" s="1"/>
  <c r="H74" i="8"/>
  <c r="C218" i="7"/>
  <c r="C84" i="8"/>
  <c r="I88" i="8"/>
  <c r="G976" i="22"/>
  <c r="C92" i="9"/>
  <c r="C109" i="9" s="1"/>
  <c r="F86" i="9"/>
  <c r="F103" i="9" s="1"/>
  <c r="J74" i="8"/>
  <c r="E92" i="9"/>
  <c r="E109" i="9" s="1"/>
  <c r="I86" i="9"/>
  <c r="I103" i="9" s="1"/>
  <c r="E74" i="8"/>
  <c r="H86" i="9"/>
  <c r="H103" i="9" s="1"/>
  <c r="C216" i="7"/>
  <c r="C448" i="7" s="1"/>
  <c r="D82" i="8"/>
  <c r="B82" i="8"/>
  <c r="C74" i="8"/>
  <c r="C86" i="9"/>
  <c r="C103" i="9" s="1"/>
  <c r="E74" i="22"/>
  <c r="F74" i="22" s="1"/>
  <c r="F92" i="9"/>
  <c r="F109" i="9" s="1"/>
  <c r="C66" i="18"/>
  <c r="C183" i="18" s="1"/>
  <c r="E82" i="8"/>
  <c r="E86" i="9"/>
  <c r="E103" i="9" s="1"/>
  <c r="G92" i="9"/>
  <c r="G109" i="9" s="1"/>
  <c r="B34" i="14"/>
  <c r="E102" i="8"/>
  <c r="E145" i="8" s="1"/>
  <c r="C82" i="8"/>
  <c r="D216" i="7"/>
  <c r="D448" i="7" s="1"/>
  <c r="H92" i="9"/>
  <c r="H109" i="9" s="1"/>
  <c r="I92" i="9"/>
  <c r="I109" i="9" s="1"/>
  <c r="B92" i="9"/>
  <c r="B109" i="9" s="1"/>
  <c r="F322" i="22"/>
  <c r="G322" i="22" s="1"/>
  <c r="C193" i="7"/>
  <c r="C374" i="7" s="1"/>
  <c r="D193" i="7"/>
  <c r="D374" i="7" s="1"/>
  <c r="B86" i="9"/>
  <c r="B103" i="9" s="1"/>
  <c r="I74" i="8"/>
  <c r="F74" i="8"/>
  <c r="B28" i="14"/>
  <c r="B542" i="22"/>
  <c r="C553" i="22" s="1"/>
  <c r="J24" i="23" s="1"/>
  <c r="D76" i="8"/>
  <c r="E76" i="8"/>
  <c r="G99" i="8"/>
  <c r="G142" i="8" s="1"/>
  <c r="E90" i="8"/>
  <c r="B430" i="7"/>
  <c r="G82" i="8"/>
  <c r="H82" i="8"/>
  <c r="I82" i="8"/>
  <c r="F82" i="8"/>
  <c r="G74" i="8"/>
  <c r="B193" i="7"/>
  <c r="B374" i="7" s="1"/>
  <c r="D74" i="8"/>
  <c r="J86" i="9"/>
  <c r="J103" i="9" s="1"/>
  <c r="G86" i="9"/>
  <c r="G103" i="9" s="1"/>
  <c r="B86" i="8"/>
  <c r="C87" i="8"/>
  <c r="G76" i="8"/>
  <c r="G87" i="9"/>
  <c r="G104" i="9" s="1"/>
  <c r="F85" i="22"/>
  <c r="H85" i="22" s="1"/>
  <c r="H90" i="8"/>
  <c r="C354" i="22"/>
  <c r="G366" i="22" s="1"/>
  <c r="D146" i="22"/>
  <c r="K11" i="23" s="1"/>
  <c r="E80" i="8"/>
  <c r="B147" i="7"/>
  <c r="B92" i="8" s="1"/>
  <c r="B135" i="8" s="1"/>
  <c r="H102" i="8"/>
  <c r="H145" i="8" s="1"/>
  <c r="G848" i="22"/>
  <c r="D602" i="22"/>
  <c r="F613" i="22" s="1"/>
  <c r="J26" i="23" s="1"/>
  <c r="D74" i="18"/>
  <c r="C224" i="18" s="1"/>
  <c r="P303" i="7"/>
  <c r="P588" i="7" s="1"/>
  <c r="L303" i="7"/>
  <c r="L588" i="7" s="1"/>
  <c r="H303" i="7"/>
  <c r="H588" i="7" s="1"/>
  <c r="AF303" i="7"/>
  <c r="AF588" i="7" s="1"/>
  <c r="E99" i="8"/>
  <c r="E142" i="8" s="1"/>
  <c r="G888" i="22"/>
  <c r="H888" i="22" s="1"/>
  <c r="H1028" i="22"/>
  <c r="E84" i="8"/>
  <c r="F84" i="8"/>
  <c r="D84" i="8"/>
  <c r="J90" i="8"/>
  <c r="I450" i="22"/>
  <c r="J450" i="22" s="1"/>
  <c r="F99" i="8"/>
  <c r="F142" i="8" s="1"/>
  <c r="I99" i="8"/>
  <c r="I142" i="8" s="1"/>
  <c r="G90" i="8"/>
  <c r="E87" i="9"/>
  <c r="E104" i="9" s="1"/>
  <c r="G88" i="8"/>
  <c r="E286" i="18"/>
  <c r="E216" i="7"/>
  <c r="B242" i="7" s="1"/>
  <c r="C242" i="7" s="1"/>
  <c r="AK301" i="7" s="1"/>
  <c r="AK439" i="7" s="1"/>
  <c r="H76" i="8"/>
  <c r="D87" i="9"/>
  <c r="D104" i="9" s="1"/>
  <c r="H86" i="22"/>
  <c r="D218" i="7"/>
  <c r="J84" i="8"/>
  <c r="B220" i="7"/>
  <c r="E220" i="7" s="1"/>
  <c r="B246" i="7" s="1"/>
  <c r="C246" i="7" s="1"/>
  <c r="X305" i="7" s="1"/>
  <c r="X590" i="7" s="1"/>
  <c r="C99" i="8"/>
  <c r="C142" i="8" s="1"/>
  <c r="J76" i="8"/>
  <c r="G333" i="22"/>
  <c r="I333" i="22" s="1"/>
  <c r="Q299" i="7"/>
  <c r="Q584" i="7" s="1"/>
  <c r="I299" i="7"/>
  <c r="I584" i="7" s="1"/>
  <c r="AC299" i="7"/>
  <c r="AC584" i="7" s="1"/>
  <c r="E299" i="7"/>
  <c r="E584" i="7" s="1"/>
  <c r="AG299" i="7"/>
  <c r="AG584" i="7" s="1"/>
  <c r="M299" i="7"/>
  <c r="M584" i="7" s="1"/>
  <c r="Y299" i="7"/>
  <c r="Y584" i="7" s="1"/>
  <c r="AK299" i="7"/>
  <c r="AK584" i="7" s="1"/>
  <c r="U299" i="7"/>
  <c r="U584" i="7" s="1"/>
  <c r="AI299" i="7"/>
  <c r="AI584" i="7" s="1"/>
  <c r="C299" i="7"/>
  <c r="C584" i="7" s="1"/>
  <c r="P299" i="7"/>
  <c r="P584" i="7" s="1"/>
  <c r="H299" i="7"/>
  <c r="H584" i="7" s="1"/>
  <c r="T299" i="7"/>
  <c r="T584" i="7" s="1"/>
  <c r="K299" i="7"/>
  <c r="K584" i="7" s="1"/>
  <c r="AA299" i="7"/>
  <c r="AA584" i="7" s="1"/>
  <c r="AJ299" i="7"/>
  <c r="AJ584" i="7" s="1"/>
  <c r="S299" i="7"/>
  <c r="S584" i="7" s="1"/>
  <c r="D299" i="7"/>
  <c r="D584" i="7" s="1"/>
  <c r="AE299" i="7"/>
  <c r="AE584" i="7" s="1"/>
  <c r="G299" i="7"/>
  <c r="G584" i="7" s="1"/>
  <c r="L299" i="7"/>
  <c r="L584" i="7" s="1"/>
  <c r="W299" i="7"/>
  <c r="W584" i="7" s="1"/>
  <c r="O299" i="7"/>
  <c r="O584" i="7" s="1"/>
  <c r="X299" i="7"/>
  <c r="X584" i="7" s="1"/>
  <c r="Y301" i="7"/>
  <c r="Y439" i="7" s="1"/>
  <c r="I303" i="7"/>
  <c r="I588" i="7" s="1"/>
  <c r="AC303" i="7"/>
  <c r="AC588" i="7" s="1"/>
  <c r="E193" i="7"/>
  <c r="B234" i="7" s="1"/>
  <c r="C234" i="7" s="1"/>
  <c r="G92" i="8"/>
  <c r="G135" i="8" s="1"/>
  <c r="D632" i="22"/>
  <c r="E632" i="22" s="1"/>
  <c r="I92" i="8"/>
  <c r="I135" i="8" s="1"/>
  <c r="J92" i="8"/>
  <c r="J135" i="8" s="1"/>
  <c r="D92" i="8"/>
  <c r="D135" i="8" s="1"/>
  <c r="J17" i="23"/>
  <c r="K19" i="23"/>
  <c r="L398" i="22"/>
  <c r="M398" i="22"/>
  <c r="I947" i="22"/>
  <c r="K33" i="23"/>
  <c r="G836" i="22"/>
  <c r="B144" i="7"/>
  <c r="C735" i="7" s="1"/>
  <c r="D72" i="18"/>
  <c r="C222" i="18" s="1"/>
  <c r="K35" i="23"/>
  <c r="J900" i="22"/>
  <c r="B128" i="7"/>
  <c r="D42" i="22" s="1"/>
  <c r="C56" i="18"/>
  <c r="C173" i="18" s="1"/>
  <c r="G1016" i="22"/>
  <c r="I104" i="8"/>
  <c r="C104" i="8"/>
  <c r="D104" i="8"/>
  <c r="B104" i="8"/>
  <c r="K37" i="23"/>
  <c r="G964" i="22"/>
  <c r="E350" i="6"/>
  <c r="C42" i="22"/>
  <c r="D53" i="22" s="1"/>
  <c r="J8" i="23" s="1"/>
  <c r="B100" i="8"/>
  <c r="G100" i="8"/>
  <c r="I1075" i="22"/>
  <c r="F883" i="22"/>
  <c r="E284" i="18"/>
  <c r="F104" i="8"/>
  <c r="H104" i="8"/>
  <c r="C88" i="8"/>
  <c r="B88" i="8"/>
  <c r="D734" i="7"/>
  <c r="E104" i="8"/>
  <c r="J87" i="9"/>
  <c r="J104" i="9" s="1"/>
  <c r="F100" i="8"/>
  <c r="D100" i="8"/>
  <c r="C31" i="14"/>
  <c r="B53" i="14" s="1"/>
  <c r="D145" i="22"/>
  <c r="H270" i="22"/>
  <c r="G334" i="22"/>
  <c r="F691" i="22"/>
  <c r="F87" i="9"/>
  <c r="F104" i="9" s="1"/>
  <c r="E336" i="6"/>
  <c r="B94" i="8"/>
  <c r="B137" i="8" s="1"/>
  <c r="I819" i="22"/>
  <c r="D86" i="8"/>
  <c r="J99" i="8"/>
  <c r="J142" i="8" s="1"/>
  <c r="D99" i="8"/>
  <c r="D142" i="8" s="1"/>
  <c r="D856" i="22"/>
  <c r="E875" i="22" s="1"/>
  <c r="B734" i="7"/>
  <c r="E734" i="7" s="1"/>
  <c r="B770" i="7" s="1"/>
  <c r="C770" i="7" s="1"/>
  <c r="D88" i="8"/>
  <c r="F102" i="8"/>
  <c r="F145" i="8" s="1"/>
  <c r="E88" i="8"/>
  <c r="D770" i="7"/>
  <c r="B760" i="22"/>
  <c r="H784" i="22" s="1"/>
  <c r="E288" i="18"/>
  <c r="B151" i="7"/>
  <c r="J104" i="8"/>
  <c r="W35" i="23"/>
  <c r="J912" i="22"/>
  <c r="B130" i="7"/>
  <c r="C58" i="18"/>
  <c r="C175" i="18" s="1"/>
  <c r="F76" i="8"/>
  <c r="H88" i="8"/>
  <c r="J33" i="23"/>
  <c r="G835" i="22"/>
  <c r="E100" i="8"/>
  <c r="J100" i="8"/>
  <c r="E352" i="6"/>
  <c r="H269" i="22"/>
  <c r="D523" i="22"/>
  <c r="K27" i="23"/>
  <c r="F644" i="22"/>
  <c r="F755" i="22"/>
  <c r="E348" i="6"/>
  <c r="C220" i="7"/>
  <c r="I86" i="8"/>
  <c r="H87" i="8"/>
  <c r="B99" i="8"/>
  <c r="B142" i="8" s="1"/>
  <c r="B29" i="10"/>
  <c r="C734" i="7"/>
  <c r="B134" i="7"/>
  <c r="D62" i="18"/>
  <c r="C212" i="18" s="1"/>
  <c r="C166" i="22"/>
  <c r="F178" i="22" s="1"/>
  <c r="K12" i="23" s="1"/>
  <c r="C60" i="18"/>
  <c r="C177" i="18" s="1"/>
  <c r="K29" i="23"/>
  <c r="G708" i="22"/>
  <c r="W39" i="23"/>
  <c r="J1040" i="22"/>
  <c r="I98" i="8"/>
  <c r="I141" i="8" s="1"/>
  <c r="C98" i="8"/>
  <c r="C141" i="8" s="1"/>
  <c r="D98" i="8"/>
  <c r="D141" i="8" s="1"/>
  <c r="B98" i="8"/>
  <c r="B141" i="8" s="1"/>
  <c r="E824" i="22"/>
  <c r="F824" i="22" s="1"/>
  <c r="H98" i="8"/>
  <c r="H141" i="8" s="1"/>
  <c r="J98" i="8"/>
  <c r="J141" i="8" s="1"/>
  <c r="G98" i="8"/>
  <c r="G141" i="8" s="1"/>
  <c r="J87" i="8"/>
  <c r="F98" i="8"/>
  <c r="F141" i="8" s="1"/>
  <c r="E98" i="8"/>
  <c r="E141" i="8" s="1"/>
  <c r="J430" i="22"/>
  <c r="C86" i="8"/>
  <c r="H86" i="8"/>
  <c r="F86" i="8"/>
  <c r="D769" i="7"/>
  <c r="B28" i="10"/>
  <c r="C733" i="7"/>
  <c r="E87" i="8"/>
  <c r="J85" i="9"/>
  <c r="J102" i="9" s="1"/>
  <c r="B31" i="10"/>
  <c r="C736" i="7"/>
  <c r="D772" i="7"/>
  <c r="B90" i="8"/>
  <c r="B736" i="7"/>
  <c r="E736" i="7" s="1"/>
  <c r="B772" i="7" s="1"/>
  <c r="C772" i="7" s="1"/>
  <c r="D736" i="7"/>
  <c r="C90" i="8"/>
  <c r="C572" i="22"/>
  <c r="I90" i="8"/>
  <c r="G94" i="8"/>
  <c r="G137" i="8" s="1"/>
  <c r="D102" i="8"/>
  <c r="D145" i="8" s="1"/>
  <c r="J102" i="8"/>
  <c r="J145" i="8" s="1"/>
  <c r="I102" i="8"/>
  <c r="I145" i="8" s="1"/>
  <c r="E952" i="22"/>
  <c r="F952" i="22" s="1"/>
  <c r="G102" i="8"/>
  <c r="G145" i="8" s="1"/>
  <c r="C102" i="8"/>
  <c r="C145" i="8" s="1"/>
  <c r="C87" i="9"/>
  <c r="C104" i="9" s="1"/>
  <c r="C76" i="8"/>
  <c r="I76" i="8"/>
  <c r="B29" i="14"/>
  <c r="B76" i="8"/>
  <c r="C176" i="7"/>
  <c r="D134" i="22"/>
  <c r="E134" i="22" s="1"/>
  <c r="B329" i="7"/>
  <c r="I87" i="9"/>
  <c r="I104" i="9" s="1"/>
  <c r="B176" i="7"/>
  <c r="E176" i="7" s="1"/>
  <c r="B236" i="7" s="1"/>
  <c r="C236" i="7" s="1"/>
  <c r="B87" i="9"/>
  <c r="B104" i="9" s="1"/>
  <c r="D176" i="7"/>
  <c r="G87" i="8"/>
  <c r="D733" i="7"/>
  <c r="I78" i="8"/>
  <c r="C198" i="22"/>
  <c r="C78" i="8"/>
  <c r="B394" i="7"/>
  <c r="B78" i="8"/>
  <c r="D220" i="7"/>
  <c r="E86" i="8"/>
  <c r="B87" i="8"/>
  <c r="B733" i="7"/>
  <c r="E733" i="7" s="1"/>
  <c r="B769" i="7" s="1"/>
  <c r="C769" i="7" s="1"/>
  <c r="D87" i="8"/>
  <c r="J462" i="22"/>
  <c r="F90" i="8"/>
  <c r="D78" i="8"/>
  <c r="D90" i="8"/>
  <c r="E707" i="22"/>
  <c r="H1027" i="22"/>
  <c r="G32" i="20"/>
  <c r="F107" i="21"/>
  <c r="F117" i="21"/>
  <c r="G83" i="20"/>
  <c r="F109" i="21"/>
  <c r="G81" i="20"/>
  <c r="F354" i="22"/>
  <c r="I93" i="9"/>
  <c r="I110" i="9" s="1"/>
  <c r="E93" i="9"/>
  <c r="E110" i="9" s="1"/>
  <c r="I83" i="8"/>
  <c r="E83" i="8"/>
  <c r="H93" i="9"/>
  <c r="H110" i="9" s="1"/>
  <c r="D93" i="9"/>
  <c r="D110" i="9" s="1"/>
  <c r="H83" i="8"/>
  <c r="D83" i="8"/>
  <c r="B35" i="14"/>
  <c r="G93" i="9"/>
  <c r="G110" i="9" s="1"/>
  <c r="C93" i="9"/>
  <c r="C110" i="9" s="1"/>
  <c r="G83" i="8"/>
  <c r="C83" i="8"/>
  <c r="B431" i="7"/>
  <c r="B93" i="9"/>
  <c r="B110" i="9" s="1"/>
  <c r="B83" i="8"/>
  <c r="D217" i="7"/>
  <c r="D449" i="7" s="1"/>
  <c r="J93" i="9"/>
  <c r="J110" i="9" s="1"/>
  <c r="J83" i="8"/>
  <c r="B217" i="7"/>
  <c r="F83" i="8"/>
  <c r="F93" i="9"/>
  <c r="F110" i="9" s="1"/>
  <c r="C217" i="7"/>
  <c r="C449" i="7" s="1"/>
  <c r="E290" i="22"/>
  <c r="G91" i="9"/>
  <c r="G108" i="9" s="1"/>
  <c r="C91" i="9"/>
  <c r="C108" i="9" s="1"/>
  <c r="G81" i="8"/>
  <c r="C81" i="8"/>
  <c r="J91" i="9"/>
  <c r="J108" i="9" s="1"/>
  <c r="F91" i="9"/>
  <c r="F108" i="9" s="1"/>
  <c r="B91" i="9"/>
  <c r="B108" i="9" s="1"/>
  <c r="J81" i="8"/>
  <c r="F81" i="8"/>
  <c r="B81" i="8"/>
  <c r="I91" i="9"/>
  <c r="I108" i="9" s="1"/>
  <c r="E91" i="9"/>
  <c r="E108" i="9" s="1"/>
  <c r="I81" i="8"/>
  <c r="E81" i="8"/>
  <c r="D91" i="9"/>
  <c r="D108" i="9" s="1"/>
  <c r="D81" i="8"/>
  <c r="D197" i="7"/>
  <c r="B197" i="7"/>
  <c r="E197" i="7" s="1"/>
  <c r="B241" i="7" s="1"/>
  <c r="C241" i="7" s="1"/>
  <c r="H91" i="9"/>
  <c r="H108" i="9" s="1"/>
  <c r="C197" i="7"/>
  <c r="H81" i="8"/>
  <c r="B33" i="14"/>
  <c r="E877" i="22"/>
  <c r="E880" i="22"/>
  <c r="E860" i="22"/>
  <c r="G86" i="22"/>
  <c r="G85" i="22"/>
  <c r="E86" i="22"/>
  <c r="J461" i="22"/>
  <c r="B30" i="10"/>
  <c r="H89" i="8"/>
  <c r="I418" i="22"/>
  <c r="J418" i="22" s="1"/>
  <c r="G85" i="8"/>
  <c r="C85" i="8"/>
  <c r="J85" i="8"/>
  <c r="F85" i="8"/>
  <c r="B85" i="8"/>
  <c r="I85" i="8"/>
  <c r="E85" i="8"/>
  <c r="D219" i="7"/>
  <c r="H85" i="8"/>
  <c r="B219" i="7"/>
  <c r="E219" i="7" s="1"/>
  <c r="B245" i="7" s="1"/>
  <c r="C245" i="7" s="1"/>
  <c r="AC304" i="7" s="1"/>
  <c r="AC589" i="7" s="1"/>
  <c r="D85" i="8"/>
  <c r="C219" i="7"/>
  <c r="E602" i="22"/>
  <c r="I91" i="8"/>
  <c r="E91" i="8"/>
  <c r="D755" i="7"/>
  <c r="H91" i="8"/>
  <c r="D91" i="8"/>
  <c r="C755" i="7"/>
  <c r="G91" i="8"/>
  <c r="C91" i="8"/>
  <c r="B755" i="7"/>
  <c r="E755" i="7" s="1"/>
  <c r="B773" i="7" s="1"/>
  <c r="C773" i="7" s="1"/>
  <c r="B32" i="10"/>
  <c r="J91" i="8"/>
  <c r="F91" i="8"/>
  <c r="B91" i="8"/>
  <c r="D773" i="7"/>
  <c r="G803" i="22"/>
  <c r="J32" i="23" s="1"/>
  <c r="F70" i="21"/>
  <c r="G54" i="20"/>
  <c r="C52" i="4"/>
  <c r="D51" i="4"/>
  <c r="B82" i="4"/>
  <c r="F238" i="22"/>
  <c r="K14" i="23" s="1"/>
  <c r="H421" i="7"/>
  <c r="H643" i="7"/>
  <c r="H926" i="7" s="1"/>
  <c r="H619" i="7"/>
  <c r="H901" i="7" s="1"/>
  <c r="H662" i="7"/>
  <c r="H946" i="7" s="1"/>
  <c r="G421" i="7"/>
  <c r="D643" i="7"/>
  <c r="D926" i="7" s="1"/>
  <c r="D619" i="7"/>
  <c r="D901" i="7" s="1"/>
  <c r="D662" i="7"/>
  <c r="D946" i="7" s="1"/>
  <c r="F421" i="7"/>
  <c r="F422" i="7"/>
  <c r="H647" i="7"/>
  <c r="H930" i="7" s="1"/>
  <c r="H623" i="7"/>
  <c r="H905" i="7" s="1"/>
  <c r="H666" i="7"/>
  <c r="H950" i="7" s="1"/>
  <c r="C643" i="7"/>
  <c r="C926" i="7" s="1"/>
  <c r="C619" i="7"/>
  <c r="C901" i="7" s="1"/>
  <c r="C662" i="7"/>
  <c r="C946" i="7" s="1"/>
  <c r="J644" i="7"/>
  <c r="J927" i="7" s="1"/>
  <c r="J620" i="7"/>
  <c r="J902" i="7" s="1"/>
  <c r="J663" i="7"/>
  <c r="J947" i="7" s="1"/>
  <c r="H646" i="7"/>
  <c r="H929" i="7" s="1"/>
  <c r="H622" i="7"/>
  <c r="H904" i="7" s="1"/>
  <c r="H665" i="7"/>
  <c r="H949" i="7" s="1"/>
  <c r="F648" i="7"/>
  <c r="F931" i="7" s="1"/>
  <c r="F624" i="7"/>
  <c r="F906" i="7" s="1"/>
  <c r="F667" i="7"/>
  <c r="F951" i="7" s="1"/>
  <c r="J662" i="7"/>
  <c r="J946" i="7" s="1"/>
  <c r="J643" i="7"/>
  <c r="J926" i="7" s="1"/>
  <c r="J619" i="7"/>
  <c r="J901" i="7" s="1"/>
  <c r="H664" i="7"/>
  <c r="H948" i="7" s="1"/>
  <c r="H645" i="7"/>
  <c r="H928" i="7" s="1"/>
  <c r="H621" i="7"/>
  <c r="H903" i="7" s="1"/>
  <c r="F666" i="7"/>
  <c r="F950" i="7" s="1"/>
  <c r="F647" i="7"/>
  <c r="F930" i="7" s="1"/>
  <c r="F623" i="7"/>
  <c r="F905" i="7" s="1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G804" i="22"/>
  <c r="K32" i="23" s="1"/>
  <c r="E269" i="22"/>
  <c r="G270" i="22"/>
  <c r="E281" i="22"/>
  <c r="G269" i="22"/>
  <c r="E280" i="22"/>
  <c r="E270" i="22"/>
  <c r="D739" i="22"/>
  <c r="J30" i="23" s="1"/>
  <c r="J429" i="22"/>
  <c r="F920" i="22"/>
  <c r="G101" i="8"/>
  <c r="C101" i="8"/>
  <c r="J101" i="8"/>
  <c r="F101" i="8"/>
  <c r="B101" i="8"/>
  <c r="I101" i="8"/>
  <c r="E101" i="8"/>
  <c r="H101" i="8"/>
  <c r="D101" i="8"/>
  <c r="G648" i="7"/>
  <c r="G931" i="7" s="1"/>
  <c r="G624" i="7"/>
  <c r="G906" i="7" s="1"/>
  <c r="G667" i="7"/>
  <c r="G951" i="7" s="1"/>
  <c r="G422" i="7"/>
  <c r="D646" i="7"/>
  <c r="D929" i="7" s="1"/>
  <c r="D622" i="7"/>
  <c r="D904" i="7" s="1"/>
  <c r="D665" i="7"/>
  <c r="D949" i="7" s="1"/>
  <c r="D664" i="7"/>
  <c r="D948" i="7" s="1"/>
  <c r="D645" i="7"/>
  <c r="D928" i="7" s="1"/>
  <c r="D621" i="7"/>
  <c r="D903" i="7" s="1"/>
  <c r="I667" i="7"/>
  <c r="I951" i="7" s="1"/>
  <c r="I648" i="7"/>
  <c r="I931" i="7" s="1"/>
  <c r="I624" i="7"/>
  <c r="I906" i="7" s="1"/>
  <c r="D644" i="7"/>
  <c r="D927" i="7" s="1"/>
  <c r="D620" i="7"/>
  <c r="D902" i="7" s="1"/>
  <c r="D663" i="7"/>
  <c r="D947" i="7" s="1"/>
  <c r="I647" i="7"/>
  <c r="I930" i="7" s="1"/>
  <c r="I623" i="7"/>
  <c r="I905" i="7" s="1"/>
  <c r="I666" i="7"/>
  <c r="I950" i="7" s="1"/>
  <c r="G1060" i="22"/>
  <c r="K40" i="23" s="1"/>
  <c r="D867" i="22"/>
  <c r="J34" i="23" s="1"/>
  <c r="H899" i="22"/>
  <c r="E1009" i="22"/>
  <c r="E1008" i="22"/>
  <c r="E1006" i="22"/>
  <c r="E1004" i="22"/>
  <c r="E1002" i="22"/>
  <c r="E1000" i="22"/>
  <c r="E998" i="22"/>
  <c r="E996" i="22"/>
  <c r="E994" i="22"/>
  <c r="E992" i="22"/>
  <c r="E990" i="22"/>
  <c r="E988" i="22"/>
  <c r="E1007" i="22"/>
  <c r="E1005" i="22"/>
  <c r="E1003" i="22"/>
  <c r="E1001" i="22"/>
  <c r="E999" i="22"/>
  <c r="E997" i="22"/>
  <c r="E995" i="22"/>
  <c r="E993" i="22"/>
  <c r="E991" i="22"/>
  <c r="E989" i="22"/>
  <c r="E987" i="22"/>
  <c r="D995" i="22"/>
  <c r="J38" i="23" s="1"/>
  <c r="E963" i="22"/>
  <c r="F112" i="21"/>
  <c r="G62" i="20"/>
  <c r="D643" i="22"/>
  <c r="F301" i="22"/>
  <c r="J16" i="23" s="1"/>
  <c r="G18" i="20"/>
  <c r="F57" i="21"/>
  <c r="F237" i="22"/>
  <c r="J14" i="23" s="1"/>
  <c r="G79" i="20"/>
  <c r="F101" i="21"/>
  <c r="F99" i="21"/>
  <c r="G30" i="20"/>
  <c r="D421" i="7"/>
  <c r="B421" i="7"/>
  <c r="B645" i="7"/>
  <c r="B928" i="7" s="1"/>
  <c r="B621" i="7"/>
  <c r="B903" i="7" s="1"/>
  <c r="B664" i="7"/>
  <c r="B948" i="7" s="1"/>
  <c r="J421" i="7"/>
  <c r="G644" i="7"/>
  <c r="G927" i="7" s="1"/>
  <c r="G620" i="7"/>
  <c r="G902" i="7" s="1"/>
  <c r="G663" i="7"/>
  <c r="G947" i="7" s="1"/>
  <c r="E421" i="7"/>
  <c r="J422" i="7"/>
  <c r="G643" i="7"/>
  <c r="G926" i="7" s="1"/>
  <c r="G619" i="7"/>
  <c r="G901" i="7" s="1"/>
  <c r="G662" i="7"/>
  <c r="G946" i="7" s="1"/>
  <c r="E645" i="7"/>
  <c r="E928" i="7" s="1"/>
  <c r="E621" i="7"/>
  <c r="E903" i="7" s="1"/>
  <c r="E664" i="7"/>
  <c r="E948" i="7" s="1"/>
  <c r="C647" i="7"/>
  <c r="C930" i="7" s="1"/>
  <c r="C623" i="7"/>
  <c r="C905" i="7" s="1"/>
  <c r="C666" i="7"/>
  <c r="C950" i="7" s="1"/>
  <c r="J648" i="7"/>
  <c r="J931" i="7" s="1"/>
  <c r="J624" i="7"/>
  <c r="J906" i="7" s="1"/>
  <c r="J667" i="7"/>
  <c r="J951" i="7" s="1"/>
  <c r="E663" i="7"/>
  <c r="E947" i="7" s="1"/>
  <c r="E644" i="7"/>
  <c r="E927" i="7" s="1"/>
  <c r="E620" i="7"/>
  <c r="E902" i="7" s="1"/>
  <c r="C665" i="7"/>
  <c r="C949" i="7" s="1"/>
  <c r="C646" i="7"/>
  <c r="C929" i="7" s="1"/>
  <c r="C622" i="7"/>
  <c r="C904" i="7" s="1"/>
  <c r="J666" i="7"/>
  <c r="J950" i="7" s="1"/>
  <c r="J647" i="7"/>
  <c r="J930" i="7" s="1"/>
  <c r="J623" i="7"/>
  <c r="J905" i="7" s="1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48" i="7"/>
  <c r="H931" i="7" s="1"/>
  <c r="H624" i="7"/>
  <c r="H906" i="7" s="1"/>
  <c r="H667" i="7"/>
  <c r="H951" i="7" s="1"/>
  <c r="F1048" i="22"/>
  <c r="G105" i="8"/>
  <c r="C105" i="8"/>
  <c r="J105" i="8"/>
  <c r="F105" i="8"/>
  <c r="B105" i="8"/>
  <c r="I105" i="8"/>
  <c r="E105" i="8"/>
  <c r="H105" i="8"/>
  <c r="D105" i="8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D493" i="22"/>
  <c r="H302" i="22"/>
  <c r="F290" i="22"/>
  <c r="D664" i="22"/>
  <c r="G93" i="8"/>
  <c r="G136" i="8" s="1"/>
  <c r="C93" i="8"/>
  <c r="C136" i="8" s="1"/>
  <c r="J93" i="8"/>
  <c r="J136" i="8" s="1"/>
  <c r="F93" i="8"/>
  <c r="F136" i="8" s="1"/>
  <c r="B93" i="8"/>
  <c r="B136" i="8" s="1"/>
  <c r="I93" i="8"/>
  <c r="I136" i="8" s="1"/>
  <c r="E93" i="8"/>
  <c r="E136" i="8" s="1"/>
  <c r="H93" i="8"/>
  <c r="H136" i="8" s="1"/>
  <c r="D93" i="8"/>
  <c r="D136" i="8" s="1"/>
  <c r="F104" i="21"/>
  <c r="G60" i="20"/>
  <c r="F59" i="21"/>
  <c r="G69" i="20"/>
  <c r="G1059" i="22"/>
  <c r="J40" i="23" s="1"/>
  <c r="D647" i="7"/>
  <c r="D930" i="7" s="1"/>
  <c r="D623" i="7"/>
  <c r="D905" i="7" s="1"/>
  <c r="D666" i="7"/>
  <c r="D950" i="7" s="1"/>
  <c r="E422" i="7"/>
  <c r="C421" i="7"/>
  <c r="H422" i="7"/>
  <c r="C648" i="7"/>
  <c r="C931" i="7" s="1"/>
  <c r="C624" i="7"/>
  <c r="C906" i="7" s="1"/>
  <c r="C667" i="7"/>
  <c r="C951" i="7" s="1"/>
  <c r="B422" i="7"/>
  <c r="J645" i="7"/>
  <c r="J928" i="7" s="1"/>
  <c r="J621" i="7"/>
  <c r="J903" i="7" s="1"/>
  <c r="J664" i="7"/>
  <c r="J948" i="7" s="1"/>
  <c r="F644" i="7"/>
  <c r="F927" i="7" s="1"/>
  <c r="F620" i="7"/>
  <c r="F902" i="7" s="1"/>
  <c r="F663" i="7"/>
  <c r="F947" i="7" s="1"/>
  <c r="B648" i="7"/>
  <c r="B931" i="7" s="1"/>
  <c r="B624" i="7"/>
  <c r="B906" i="7" s="1"/>
  <c r="B667" i="7"/>
  <c r="B951" i="7" s="1"/>
  <c r="F662" i="7"/>
  <c r="F946" i="7" s="1"/>
  <c r="F643" i="7"/>
  <c r="F926" i="7" s="1"/>
  <c r="F619" i="7"/>
  <c r="F901" i="7" s="1"/>
  <c r="B666" i="7"/>
  <c r="B950" i="7" s="1"/>
  <c r="B647" i="7"/>
  <c r="B930" i="7" s="1"/>
  <c r="B623" i="7"/>
  <c r="B905" i="7" s="1"/>
  <c r="B646" i="7"/>
  <c r="B929" i="7" s="1"/>
  <c r="B622" i="7"/>
  <c r="B904" i="7" s="1"/>
  <c r="B665" i="7"/>
  <c r="B949" i="7" s="1"/>
  <c r="F345" i="22"/>
  <c r="F333" i="22"/>
  <c r="F115" i="21"/>
  <c r="G34" i="20"/>
  <c r="E166" i="22"/>
  <c r="F166" i="22" s="1"/>
  <c r="B30" i="14"/>
  <c r="J88" i="9"/>
  <c r="J105" i="9" s="1"/>
  <c r="F88" i="9"/>
  <c r="F105" i="9" s="1"/>
  <c r="B88" i="9"/>
  <c r="B105" i="9" s="1"/>
  <c r="G77" i="8"/>
  <c r="C77" i="8"/>
  <c r="I88" i="9"/>
  <c r="I105" i="9" s="1"/>
  <c r="E88" i="9"/>
  <c r="E105" i="9" s="1"/>
  <c r="J77" i="8"/>
  <c r="F77" i="8"/>
  <c r="B77" i="8"/>
  <c r="H88" i="9"/>
  <c r="H105" i="9" s="1"/>
  <c r="D88" i="9"/>
  <c r="D105" i="9" s="1"/>
  <c r="I77" i="8"/>
  <c r="E77" i="8"/>
  <c r="B357" i="7"/>
  <c r="H77" i="8"/>
  <c r="D194" i="7"/>
  <c r="D375" i="7" s="1"/>
  <c r="D77" i="8"/>
  <c r="G88" i="9"/>
  <c r="G105" i="9" s="1"/>
  <c r="B194" i="7"/>
  <c r="C194" i="7"/>
  <c r="C375" i="7" s="1"/>
  <c r="C88" i="9"/>
  <c r="C105" i="9" s="1"/>
  <c r="F792" i="22"/>
  <c r="G97" i="8"/>
  <c r="C97" i="8"/>
  <c r="J97" i="8"/>
  <c r="F97" i="8"/>
  <c r="B97" i="8"/>
  <c r="I97" i="8"/>
  <c r="E97" i="8"/>
  <c r="D97" i="8"/>
  <c r="H97" i="8"/>
  <c r="I398" i="22"/>
  <c r="I409" i="22"/>
  <c r="K398" i="22"/>
  <c r="I397" i="22"/>
  <c r="I408" i="22"/>
  <c r="D675" i="22"/>
  <c r="J28" i="23" s="1"/>
  <c r="J397" i="22"/>
  <c r="I422" i="7"/>
  <c r="F645" i="7"/>
  <c r="F928" i="7" s="1"/>
  <c r="F621" i="7"/>
  <c r="F903" i="7" s="1"/>
  <c r="F664" i="7"/>
  <c r="F948" i="7" s="1"/>
  <c r="D422" i="7"/>
  <c r="I646" i="7"/>
  <c r="I929" i="7" s="1"/>
  <c r="I622" i="7"/>
  <c r="I904" i="7" s="1"/>
  <c r="I665" i="7"/>
  <c r="I949" i="7" s="1"/>
  <c r="C422" i="7"/>
  <c r="E646" i="7"/>
  <c r="E929" i="7" s="1"/>
  <c r="E622" i="7"/>
  <c r="E904" i="7" s="1"/>
  <c r="E665" i="7"/>
  <c r="E949" i="7" s="1"/>
  <c r="I421" i="7"/>
  <c r="C644" i="7"/>
  <c r="C927" i="7" s="1"/>
  <c r="C620" i="7"/>
  <c r="C902" i="7" s="1"/>
  <c r="C663" i="7"/>
  <c r="C947" i="7" s="1"/>
  <c r="B644" i="7"/>
  <c r="B927" i="7" s="1"/>
  <c r="B620" i="7"/>
  <c r="B902" i="7" s="1"/>
  <c r="B663" i="7"/>
  <c r="B947" i="7" s="1"/>
  <c r="I645" i="7"/>
  <c r="I928" i="7" s="1"/>
  <c r="I621" i="7"/>
  <c r="I903" i="7" s="1"/>
  <c r="I664" i="7"/>
  <c r="I948" i="7" s="1"/>
  <c r="G647" i="7"/>
  <c r="G930" i="7" s="1"/>
  <c r="G623" i="7"/>
  <c r="G905" i="7" s="1"/>
  <c r="G666" i="7"/>
  <c r="G950" i="7" s="1"/>
  <c r="B662" i="7"/>
  <c r="B946" i="7" s="1"/>
  <c r="B643" i="7"/>
  <c r="B926" i="7" s="1"/>
  <c r="B619" i="7"/>
  <c r="B901" i="7" s="1"/>
  <c r="I663" i="7"/>
  <c r="I947" i="7" s="1"/>
  <c r="I644" i="7"/>
  <c r="I927" i="7" s="1"/>
  <c r="I620" i="7"/>
  <c r="I902" i="7" s="1"/>
  <c r="G665" i="7"/>
  <c r="G949" i="7" s="1"/>
  <c r="G622" i="7"/>
  <c r="G904" i="7" s="1"/>
  <c r="G646" i="7"/>
  <c r="G929" i="7" s="1"/>
  <c r="E667" i="7"/>
  <c r="E951" i="7" s="1"/>
  <c r="E624" i="7"/>
  <c r="E906" i="7" s="1"/>
  <c r="E648" i="7"/>
  <c r="E931" i="7" s="1"/>
  <c r="I643" i="7"/>
  <c r="I926" i="7" s="1"/>
  <c r="I619" i="7"/>
  <c r="I901" i="7" s="1"/>
  <c r="I662" i="7"/>
  <c r="I946" i="7" s="1"/>
  <c r="G645" i="7"/>
  <c r="G928" i="7" s="1"/>
  <c r="G621" i="7"/>
  <c r="G903" i="7" s="1"/>
  <c r="G664" i="7"/>
  <c r="G948" i="7" s="1"/>
  <c r="E647" i="7"/>
  <c r="E930" i="7" s="1"/>
  <c r="E623" i="7"/>
  <c r="E905" i="7" s="1"/>
  <c r="E666" i="7"/>
  <c r="E950" i="7" s="1"/>
  <c r="G932" i="22"/>
  <c r="K36" i="23" s="1"/>
  <c r="I462" i="22"/>
  <c r="G354" i="22"/>
  <c r="C542" i="22" l="1"/>
  <c r="E96" i="22"/>
  <c r="G899" i="22"/>
  <c r="F94" i="8"/>
  <c r="F137" i="8" s="1"/>
  <c r="H73" i="8"/>
  <c r="J94" i="8"/>
  <c r="J137" i="8" s="1"/>
  <c r="C94" i="8"/>
  <c r="C137" i="8" s="1"/>
  <c r="E92" i="8"/>
  <c r="E135" i="8" s="1"/>
  <c r="C92" i="8"/>
  <c r="C135" i="8" s="1"/>
  <c r="D54" i="22"/>
  <c r="K8" i="23" s="1"/>
  <c r="E85" i="22"/>
  <c r="E97" i="22"/>
  <c r="F92" i="8"/>
  <c r="F135" i="8" s="1"/>
  <c r="H92" i="8"/>
  <c r="H135" i="8" s="1"/>
  <c r="B612" i="7"/>
  <c r="B889" i="7" s="1"/>
  <c r="I472" i="22"/>
  <c r="K461" i="22"/>
  <c r="E876" i="22"/>
  <c r="E873" i="22"/>
  <c r="E696" i="22"/>
  <c r="F696" i="22" s="1"/>
  <c r="E94" i="8"/>
  <c r="E137" i="8" s="1"/>
  <c r="S303" i="7"/>
  <c r="S588" i="7" s="1"/>
  <c r="Q303" i="7"/>
  <c r="Q588" i="7" s="1"/>
  <c r="AG303" i="7"/>
  <c r="AG588" i="7" s="1"/>
  <c r="I616" i="7" s="1"/>
  <c r="I893" i="7" s="1"/>
  <c r="C303" i="7"/>
  <c r="C588" i="7" s="1"/>
  <c r="AB303" i="7"/>
  <c r="AB588" i="7" s="1"/>
  <c r="G303" i="7"/>
  <c r="G588" i="7" s="1"/>
  <c r="D303" i="7"/>
  <c r="D588" i="7" s="1"/>
  <c r="B616" i="7" s="1"/>
  <c r="B893" i="7" s="1"/>
  <c r="B78" i="12" s="1"/>
  <c r="B90" i="13" s="1"/>
  <c r="B26" i="16" s="1"/>
  <c r="D53" i="14"/>
  <c r="E864" i="22"/>
  <c r="E861" i="22"/>
  <c r="M303" i="7"/>
  <c r="M588" i="7" s="1"/>
  <c r="U303" i="7"/>
  <c r="U588" i="7" s="1"/>
  <c r="AK303" i="7"/>
  <c r="AK588" i="7" s="1"/>
  <c r="E301" i="7"/>
  <c r="E439" i="7" s="1"/>
  <c r="D612" i="7"/>
  <c r="D889" i="7" s="1"/>
  <c r="AJ303" i="7"/>
  <c r="AJ588" i="7" s="1"/>
  <c r="AA303" i="7"/>
  <c r="AA588" i="7" s="1"/>
  <c r="H640" i="7" s="1"/>
  <c r="H922" i="7" s="1"/>
  <c r="O303" i="7"/>
  <c r="O588" i="7" s="1"/>
  <c r="AI303" i="7"/>
  <c r="AI588" i="7" s="1"/>
  <c r="I473" i="22"/>
  <c r="E868" i="22"/>
  <c r="E869" i="22"/>
  <c r="I94" i="8"/>
  <c r="I137" i="8" s="1"/>
  <c r="J9" i="23"/>
  <c r="K303" i="7"/>
  <c r="K588" i="7" s="1"/>
  <c r="D640" i="7" s="1"/>
  <c r="D922" i="7" s="1"/>
  <c r="E303" i="7"/>
  <c r="E588" i="7" s="1"/>
  <c r="Y303" i="7"/>
  <c r="Y588" i="7" s="1"/>
  <c r="D301" i="7"/>
  <c r="D439" i="7" s="1"/>
  <c r="H94" i="8"/>
  <c r="H137" i="8" s="1"/>
  <c r="W303" i="7"/>
  <c r="W588" i="7" s="1"/>
  <c r="T303" i="7"/>
  <c r="T588" i="7" s="1"/>
  <c r="X303" i="7"/>
  <c r="X588" i="7" s="1"/>
  <c r="E643" i="22"/>
  <c r="F177" i="22"/>
  <c r="J12" i="23" s="1"/>
  <c r="C53" i="14"/>
  <c r="G640" i="7"/>
  <c r="G922" i="7" s="1"/>
  <c r="L305" i="7"/>
  <c r="L590" i="7" s="1"/>
  <c r="E53" i="14"/>
  <c r="H301" i="22"/>
  <c r="H178" i="22"/>
  <c r="G900" i="22"/>
  <c r="E872" i="22"/>
  <c r="E865" i="22"/>
  <c r="E881" i="22"/>
  <c r="G365" i="22"/>
  <c r="J18" i="23" s="1"/>
  <c r="F146" i="22"/>
  <c r="L301" i="7"/>
  <c r="L439" i="7" s="1"/>
  <c r="K18" i="23"/>
  <c r="I366" i="22"/>
  <c r="H333" i="22"/>
  <c r="G910" i="22"/>
  <c r="I900" i="22"/>
  <c r="E305" i="7"/>
  <c r="E590" i="7" s="1"/>
  <c r="AI305" i="7"/>
  <c r="AI590" i="7" s="1"/>
  <c r="F344" i="22"/>
  <c r="G912" i="22"/>
  <c r="G911" i="22"/>
  <c r="K305" i="7"/>
  <c r="K590" i="7" s="1"/>
  <c r="AC305" i="7"/>
  <c r="AC590" i="7" s="1"/>
  <c r="O305" i="7"/>
  <c r="O590" i="7" s="1"/>
  <c r="X301" i="7"/>
  <c r="X439" i="7" s="1"/>
  <c r="U301" i="7"/>
  <c r="U439" i="7" s="1"/>
  <c r="F636" i="7"/>
  <c r="F918" i="7" s="1"/>
  <c r="F334" i="22"/>
  <c r="I912" i="22"/>
  <c r="AA301" i="7"/>
  <c r="AA439" i="7" s="1"/>
  <c r="Y305" i="7"/>
  <c r="Y590" i="7" s="1"/>
  <c r="G301" i="7"/>
  <c r="G439" i="7" s="1"/>
  <c r="T301" i="7"/>
  <c r="T439" i="7" s="1"/>
  <c r="Q304" i="7"/>
  <c r="Q589" i="7" s="1"/>
  <c r="H237" i="22"/>
  <c r="M304" i="7"/>
  <c r="M589" i="7" s="1"/>
  <c r="C636" i="7"/>
  <c r="C918" i="7" s="1"/>
  <c r="F612" i="7"/>
  <c r="F889" i="7" s="1"/>
  <c r="E616" i="7"/>
  <c r="E893" i="7" s="1"/>
  <c r="I304" i="7"/>
  <c r="I589" i="7" s="1"/>
  <c r="I659" i="7"/>
  <c r="I942" i="7" s="1"/>
  <c r="K304" i="7"/>
  <c r="K589" i="7" s="1"/>
  <c r="AG304" i="7"/>
  <c r="AG589" i="7" s="1"/>
  <c r="C616" i="7"/>
  <c r="C893" i="7" s="1"/>
  <c r="D636" i="7"/>
  <c r="D918" i="7" s="1"/>
  <c r="C640" i="7"/>
  <c r="C922" i="7" s="1"/>
  <c r="C612" i="7"/>
  <c r="C889" i="7" s="1"/>
  <c r="G305" i="7"/>
  <c r="G590" i="7" s="1"/>
  <c r="U305" i="7"/>
  <c r="U590" i="7" s="1"/>
  <c r="I305" i="7"/>
  <c r="I590" i="7" s="1"/>
  <c r="B640" i="7"/>
  <c r="B922" i="7" s="1"/>
  <c r="G636" i="7"/>
  <c r="G918" i="7" s="1"/>
  <c r="H301" i="7"/>
  <c r="H439" i="7" s="1"/>
  <c r="P301" i="7"/>
  <c r="P439" i="7" s="1"/>
  <c r="I461" i="22"/>
  <c r="E862" i="22"/>
  <c r="E870" i="22"/>
  <c r="E878" i="22"/>
  <c r="E863" i="22"/>
  <c r="E871" i="22"/>
  <c r="E879" i="22"/>
  <c r="B449" i="7"/>
  <c r="E217" i="7"/>
  <c r="B243" i="7" s="1"/>
  <c r="C243" i="7" s="1"/>
  <c r="C305" i="7"/>
  <c r="C590" i="7" s="1"/>
  <c r="U304" i="7"/>
  <c r="U589" i="7" s="1"/>
  <c r="AE305" i="7"/>
  <c r="AE590" i="7" s="1"/>
  <c r="M305" i="7"/>
  <c r="M590" i="7" s="1"/>
  <c r="AK305" i="7"/>
  <c r="AK590" i="7" s="1"/>
  <c r="AI301" i="7"/>
  <c r="AI439" i="7" s="1"/>
  <c r="C301" i="7"/>
  <c r="C439" i="7" s="1"/>
  <c r="K301" i="7"/>
  <c r="K439" i="7" s="1"/>
  <c r="AJ301" i="7"/>
  <c r="AJ439" i="7" s="1"/>
  <c r="AG301" i="7"/>
  <c r="AG439" i="7" s="1"/>
  <c r="AC301" i="7"/>
  <c r="AC439" i="7" s="1"/>
  <c r="Q301" i="7"/>
  <c r="Q439" i="7" s="1"/>
  <c r="K39" i="23"/>
  <c r="J1028" i="22"/>
  <c r="C56" i="10"/>
  <c r="H56" i="10" s="1"/>
  <c r="L68" i="10" s="1"/>
  <c r="W305" i="7"/>
  <c r="W590" i="7" s="1"/>
  <c r="H305" i="7"/>
  <c r="H590" i="7" s="1"/>
  <c r="P305" i="7"/>
  <c r="P590" i="7" s="1"/>
  <c r="AJ305" i="7"/>
  <c r="AJ590" i="7" s="1"/>
  <c r="AA305" i="7"/>
  <c r="AA590" i="7" s="1"/>
  <c r="S305" i="7"/>
  <c r="S590" i="7" s="1"/>
  <c r="AB305" i="7"/>
  <c r="AB590" i="7" s="1"/>
  <c r="D305" i="7"/>
  <c r="D590" i="7" s="1"/>
  <c r="T305" i="7"/>
  <c r="T590" i="7" s="1"/>
  <c r="E656" i="22"/>
  <c r="W304" i="7"/>
  <c r="W589" i="7" s="1"/>
  <c r="G304" i="7"/>
  <c r="G589" i="7" s="1"/>
  <c r="S304" i="7"/>
  <c r="S589" i="7" s="1"/>
  <c r="AF304" i="7"/>
  <c r="AF589" i="7" s="1"/>
  <c r="L304" i="7"/>
  <c r="L589" i="7" s="1"/>
  <c r="T304" i="7"/>
  <c r="T589" i="7" s="1"/>
  <c r="O304" i="7"/>
  <c r="O589" i="7" s="1"/>
  <c r="C304" i="7"/>
  <c r="C589" i="7" s="1"/>
  <c r="AA304" i="7"/>
  <c r="AA589" i="7" s="1"/>
  <c r="AI304" i="7"/>
  <c r="AI589" i="7" s="1"/>
  <c r="AB304" i="7"/>
  <c r="AB589" i="7" s="1"/>
  <c r="P304" i="7"/>
  <c r="P589" i="7" s="1"/>
  <c r="AJ304" i="7"/>
  <c r="AJ589" i="7" s="1"/>
  <c r="H304" i="7"/>
  <c r="H589" i="7" s="1"/>
  <c r="X304" i="7"/>
  <c r="X589" i="7" s="1"/>
  <c r="D304" i="7"/>
  <c r="D589" i="7" s="1"/>
  <c r="E866" i="22"/>
  <c r="E874" i="22"/>
  <c r="E859" i="22"/>
  <c r="E867" i="22"/>
  <c r="H772" i="22"/>
  <c r="J772" i="22" s="1"/>
  <c r="S301" i="7"/>
  <c r="S439" i="7" s="1"/>
  <c r="Y304" i="7"/>
  <c r="Y589" i="7" s="1"/>
  <c r="E304" i="7"/>
  <c r="E589" i="7" s="1"/>
  <c r="B617" i="7" s="1"/>
  <c r="B894" i="7" s="1"/>
  <c r="AK304" i="7"/>
  <c r="AK589" i="7" s="1"/>
  <c r="E640" i="7"/>
  <c r="E922" i="7" s="1"/>
  <c r="AB301" i="7"/>
  <c r="AB439" i="7" s="1"/>
  <c r="Q305" i="7"/>
  <c r="Q590" i="7" s="1"/>
  <c r="AG305" i="7"/>
  <c r="AG590" i="7" s="1"/>
  <c r="AF301" i="7"/>
  <c r="AF439" i="7" s="1"/>
  <c r="AE301" i="7"/>
  <c r="AE439" i="7" s="1"/>
  <c r="AE304" i="7"/>
  <c r="AE589" i="7" s="1"/>
  <c r="I660" i="7" s="1"/>
  <c r="I943" i="7" s="1"/>
  <c r="O301" i="7"/>
  <c r="O439" i="7" s="1"/>
  <c r="AF305" i="7"/>
  <c r="AF590" i="7" s="1"/>
  <c r="W301" i="7"/>
  <c r="W439" i="7" s="1"/>
  <c r="M301" i="7"/>
  <c r="M439" i="7" s="1"/>
  <c r="I301" i="7"/>
  <c r="I439" i="7" s="1"/>
  <c r="E636" i="7"/>
  <c r="E918" i="7" s="1"/>
  <c r="I636" i="7"/>
  <c r="I918" i="7" s="1"/>
  <c r="H636" i="7"/>
  <c r="H918" i="7" s="1"/>
  <c r="J636" i="7"/>
  <c r="J918" i="7" s="1"/>
  <c r="B636" i="7"/>
  <c r="B918" i="7" s="1"/>
  <c r="B35" i="8" s="1"/>
  <c r="B123" i="8" s="1"/>
  <c r="B137" i="9" s="1"/>
  <c r="I612" i="7"/>
  <c r="I889" i="7" s="1"/>
  <c r="J612" i="7"/>
  <c r="J889" i="7" s="1"/>
  <c r="G612" i="7"/>
  <c r="G889" i="7" s="1"/>
  <c r="C659" i="7"/>
  <c r="C942" i="7" s="1"/>
  <c r="B660" i="7"/>
  <c r="B943" i="7" s="1"/>
  <c r="B134" i="12" s="1"/>
  <c r="B128" i="13" s="1"/>
  <c r="B115" i="16" s="1"/>
  <c r="E659" i="7"/>
  <c r="E942" i="7" s="1"/>
  <c r="E612" i="7"/>
  <c r="E889" i="7" s="1"/>
  <c r="H612" i="7"/>
  <c r="H889" i="7" s="1"/>
  <c r="U293" i="7"/>
  <c r="U365" i="7" s="1"/>
  <c r="I293" i="7"/>
  <c r="I365" i="7" s="1"/>
  <c r="AK293" i="7"/>
  <c r="AK365" i="7" s="1"/>
  <c r="AC293" i="7"/>
  <c r="AC365" i="7" s="1"/>
  <c r="E293" i="7"/>
  <c r="E365" i="7" s="1"/>
  <c r="Q293" i="7"/>
  <c r="Q365" i="7" s="1"/>
  <c r="AG293" i="7"/>
  <c r="AG365" i="7" s="1"/>
  <c r="M293" i="7"/>
  <c r="M365" i="7" s="1"/>
  <c r="Y293" i="7"/>
  <c r="Y365" i="7" s="1"/>
  <c r="C293" i="7"/>
  <c r="C365" i="7" s="1"/>
  <c r="AA293" i="7"/>
  <c r="AA365" i="7" s="1"/>
  <c r="O293" i="7"/>
  <c r="O365" i="7" s="1"/>
  <c r="X293" i="7"/>
  <c r="X365" i="7" s="1"/>
  <c r="AF293" i="7"/>
  <c r="AF365" i="7" s="1"/>
  <c r="AE293" i="7"/>
  <c r="AE365" i="7" s="1"/>
  <c r="K293" i="7"/>
  <c r="K365" i="7" s="1"/>
  <c r="W293" i="7"/>
  <c r="W365" i="7" s="1"/>
  <c r="G384" i="7" s="1"/>
  <c r="H293" i="7"/>
  <c r="H365" i="7" s="1"/>
  <c r="P293" i="7"/>
  <c r="P365" i="7" s="1"/>
  <c r="T293" i="7"/>
  <c r="T365" i="7" s="1"/>
  <c r="AJ293" i="7"/>
  <c r="AJ365" i="7" s="1"/>
  <c r="D293" i="7"/>
  <c r="D365" i="7" s="1"/>
  <c r="AI293" i="7"/>
  <c r="AI365" i="7" s="1"/>
  <c r="G293" i="7"/>
  <c r="G365" i="7" s="1"/>
  <c r="AB293" i="7"/>
  <c r="AB365" i="7" s="1"/>
  <c r="L293" i="7"/>
  <c r="L365" i="7" s="1"/>
  <c r="S293" i="7"/>
  <c r="S365" i="7" s="1"/>
  <c r="B375" i="7"/>
  <c r="B487" i="7" s="1"/>
  <c r="E194" i="7"/>
  <c r="B237" i="7" s="1"/>
  <c r="C237" i="7" s="1"/>
  <c r="Q300" i="7"/>
  <c r="Q585" i="7" s="1"/>
  <c r="Y300" i="7"/>
  <c r="Y585" i="7" s="1"/>
  <c r="U300" i="7"/>
  <c r="U585" i="7" s="1"/>
  <c r="AG300" i="7"/>
  <c r="AG585" i="7" s="1"/>
  <c r="AK300" i="7"/>
  <c r="AK585" i="7" s="1"/>
  <c r="I300" i="7"/>
  <c r="I585" i="7" s="1"/>
  <c r="E300" i="7"/>
  <c r="E585" i="7" s="1"/>
  <c r="M300" i="7"/>
  <c r="M585" i="7" s="1"/>
  <c r="AC300" i="7"/>
  <c r="AC585" i="7" s="1"/>
  <c r="AA300" i="7"/>
  <c r="AA585" i="7" s="1"/>
  <c r="K300" i="7"/>
  <c r="K585" i="7" s="1"/>
  <c r="AB300" i="7"/>
  <c r="AB585" i="7" s="1"/>
  <c r="AJ300" i="7"/>
  <c r="AJ585" i="7" s="1"/>
  <c r="AE300" i="7"/>
  <c r="AE585" i="7" s="1"/>
  <c r="AF300" i="7"/>
  <c r="AF585" i="7" s="1"/>
  <c r="D300" i="7"/>
  <c r="D585" i="7" s="1"/>
  <c r="L300" i="7"/>
  <c r="L585" i="7" s="1"/>
  <c r="O300" i="7"/>
  <c r="O585" i="7" s="1"/>
  <c r="P300" i="7"/>
  <c r="P585" i="7" s="1"/>
  <c r="C300" i="7"/>
  <c r="C585" i="7" s="1"/>
  <c r="S300" i="7"/>
  <c r="S585" i="7" s="1"/>
  <c r="AI300" i="7"/>
  <c r="AI585" i="7" s="1"/>
  <c r="T300" i="7"/>
  <c r="T585" i="7" s="1"/>
  <c r="W300" i="7"/>
  <c r="W585" i="7" s="1"/>
  <c r="G300" i="7"/>
  <c r="G585" i="7" s="1"/>
  <c r="X300" i="7"/>
  <c r="X585" i="7" s="1"/>
  <c r="H300" i="7"/>
  <c r="H585" i="7" s="1"/>
  <c r="AK295" i="7"/>
  <c r="AK320" i="7" s="1"/>
  <c r="Y295" i="7"/>
  <c r="Y320" i="7" s="1"/>
  <c r="M295" i="7"/>
  <c r="M320" i="7" s="1"/>
  <c r="AG295" i="7"/>
  <c r="AG320" i="7" s="1"/>
  <c r="E295" i="7"/>
  <c r="E320" i="7" s="1"/>
  <c r="U295" i="7"/>
  <c r="U320" i="7" s="1"/>
  <c r="I295" i="7"/>
  <c r="I320" i="7" s="1"/>
  <c r="Q295" i="7"/>
  <c r="Q320" i="7" s="1"/>
  <c r="AC295" i="7"/>
  <c r="AC320" i="7" s="1"/>
  <c r="O295" i="7"/>
  <c r="O320" i="7" s="1"/>
  <c r="S295" i="7"/>
  <c r="S320" i="7" s="1"/>
  <c r="W295" i="7"/>
  <c r="W320" i="7" s="1"/>
  <c r="P295" i="7"/>
  <c r="P320" i="7" s="1"/>
  <c r="AJ295" i="7"/>
  <c r="AJ320" i="7" s="1"/>
  <c r="X295" i="7"/>
  <c r="X320" i="7" s="1"/>
  <c r="AB295" i="7"/>
  <c r="AB320" i="7" s="1"/>
  <c r="L295" i="7"/>
  <c r="L320" i="7" s="1"/>
  <c r="D295" i="7"/>
  <c r="D320" i="7" s="1"/>
  <c r="C295" i="7"/>
  <c r="C320" i="7" s="1"/>
  <c r="G295" i="7"/>
  <c r="G320" i="7" s="1"/>
  <c r="T295" i="7"/>
  <c r="T320" i="7" s="1"/>
  <c r="H295" i="7"/>
  <c r="H320" i="7" s="1"/>
  <c r="AA295" i="7"/>
  <c r="AA320" i="7" s="1"/>
  <c r="K295" i="7"/>
  <c r="K320" i="7" s="1"/>
  <c r="AE295" i="7"/>
  <c r="AE320" i="7" s="1"/>
  <c r="AI295" i="7"/>
  <c r="AI320" i="7" s="1"/>
  <c r="AF295" i="7"/>
  <c r="AF320" i="7" s="1"/>
  <c r="E755" i="22"/>
  <c r="J19" i="23"/>
  <c r="L397" i="22"/>
  <c r="M397" i="22"/>
  <c r="J20" i="23"/>
  <c r="L429" i="22"/>
  <c r="K21" i="23"/>
  <c r="L462" i="22"/>
  <c r="B40" i="10"/>
  <c r="D56" i="10" s="1"/>
  <c r="E56" i="10" s="1"/>
  <c r="G73" i="8"/>
  <c r="D85" i="9"/>
  <c r="D102" i="9" s="1"/>
  <c r="I73" i="8"/>
  <c r="B175" i="7"/>
  <c r="E175" i="7" s="1"/>
  <c r="B233" i="7" s="1"/>
  <c r="C233" i="7" s="1"/>
  <c r="I85" i="9"/>
  <c r="I102" i="9" s="1"/>
  <c r="B73" i="8"/>
  <c r="D175" i="7"/>
  <c r="E85" i="9"/>
  <c r="E102" i="9" s="1"/>
  <c r="B328" i="7"/>
  <c r="F85" i="9"/>
  <c r="F102" i="9" s="1"/>
  <c r="H85" i="9"/>
  <c r="H102" i="9" s="1"/>
  <c r="C85" i="9"/>
  <c r="C102" i="9" s="1"/>
  <c r="D73" i="8"/>
  <c r="F53" i="22"/>
  <c r="E1011" i="22"/>
  <c r="J35" i="23"/>
  <c r="J899" i="22"/>
  <c r="B735" i="7"/>
  <c r="E735" i="7" s="1"/>
  <c r="B771" i="7" s="1"/>
  <c r="C771" i="7" s="1"/>
  <c r="B89" i="8"/>
  <c r="D735" i="7"/>
  <c r="J21" i="23"/>
  <c r="L461" i="22"/>
  <c r="I899" i="22"/>
  <c r="J39" i="23"/>
  <c r="J1027" i="22"/>
  <c r="J29" i="23"/>
  <c r="G707" i="22"/>
  <c r="J73" i="8"/>
  <c r="C175" i="7"/>
  <c r="C73" i="8"/>
  <c r="B85" i="9"/>
  <c r="B102" i="9" s="1"/>
  <c r="K20" i="23"/>
  <c r="L430" i="22"/>
  <c r="B31" i="14"/>
  <c r="E79" i="8"/>
  <c r="D79" i="8"/>
  <c r="C79" i="8"/>
  <c r="B89" i="9"/>
  <c r="B106" i="9" s="1"/>
  <c r="C195" i="7"/>
  <c r="I89" i="9"/>
  <c r="I106" i="9" s="1"/>
  <c r="H89" i="9"/>
  <c r="H106" i="9" s="1"/>
  <c r="G89" i="9"/>
  <c r="G106" i="9" s="1"/>
  <c r="F89" i="9"/>
  <c r="F106" i="9" s="1"/>
  <c r="B79" i="8"/>
  <c r="J79" i="8"/>
  <c r="E89" i="9"/>
  <c r="E106" i="9" s="1"/>
  <c r="D89" i="9"/>
  <c r="D106" i="9" s="1"/>
  <c r="C89" i="9"/>
  <c r="C106" i="9" s="1"/>
  <c r="F79" i="8"/>
  <c r="B195" i="7"/>
  <c r="E195" i="7" s="1"/>
  <c r="B239" i="7" s="1"/>
  <c r="C239" i="7" s="1"/>
  <c r="E226" i="22"/>
  <c r="I79" i="8"/>
  <c r="H79" i="8"/>
  <c r="G79" i="8"/>
  <c r="D195" i="7"/>
  <c r="J89" i="9"/>
  <c r="J106" i="9" s="1"/>
  <c r="J121" i="9" s="1"/>
  <c r="W31" i="23"/>
  <c r="J784" i="22"/>
  <c r="K17" i="23"/>
  <c r="I334" i="22"/>
  <c r="K462" i="22"/>
  <c r="K397" i="22"/>
  <c r="H334" i="22"/>
  <c r="E42" i="22"/>
  <c r="F54" i="22"/>
  <c r="M429" i="22"/>
  <c r="H771" i="22"/>
  <c r="J27" i="23"/>
  <c r="F643" i="22"/>
  <c r="D771" i="7"/>
  <c r="E89" i="8"/>
  <c r="F89" i="8"/>
  <c r="C89" i="8"/>
  <c r="M462" i="22"/>
  <c r="B27" i="14"/>
  <c r="F73" i="8"/>
  <c r="J11" i="23"/>
  <c r="F145" i="22"/>
  <c r="B56" i="10"/>
  <c r="H1016" i="22"/>
  <c r="G1027" i="22"/>
  <c r="G1039" i="22"/>
  <c r="G1038" i="22"/>
  <c r="G1040" i="22"/>
  <c r="I1027" i="22"/>
  <c r="G1028" i="22"/>
  <c r="I1028" i="22"/>
  <c r="I1040" i="22"/>
  <c r="E644" i="22"/>
  <c r="M430" i="22"/>
  <c r="J37" i="23"/>
  <c r="G963" i="22"/>
  <c r="H238" i="22"/>
  <c r="D89" i="8"/>
  <c r="I89" i="8"/>
  <c r="J89" i="8"/>
  <c r="G89" i="8"/>
  <c r="M461" i="22"/>
  <c r="E73" i="8"/>
  <c r="G85" i="9"/>
  <c r="G102" i="9" s="1"/>
  <c r="E75" i="8"/>
  <c r="C75" i="8"/>
  <c r="B393" i="7"/>
  <c r="H75" i="8"/>
  <c r="J75" i="8"/>
  <c r="C106" i="22"/>
  <c r="D75" i="8"/>
  <c r="F75" i="8"/>
  <c r="I75" i="8"/>
  <c r="G75" i="8"/>
  <c r="B75" i="8"/>
  <c r="H96" i="8"/>
  <c r="J96" i="8"/>
  <c r="E96" i="8"/>
  <c r="D96" i="8"/>
  <c r="F96" i="8"/>
  <c r="G96" i="8"/>
  <c r="B96" i="8"/>
  <c r="G760" i="22"/>
  <c r="C96" i="8"/>
  <c r="I96" i="8"/>
  <c r="F964" i="22"/>
  <c r="F976" i="22"/>
  <c r="F963" i="22"/>
  <c r="E53" i="22"/>
  <c r="D583" i="22"/>
  <c r="F708" i="22"/>
  <c r="F707" i="22"/>
  <c r="E146" i="22"/>
  <c r="E145" i="22"/>
  <c r="F836" i="22"/>
  <c r="F848" i="22"/>
  <c r="F835" i="22"/>
  <c r="I58" i="8"/>
  <c r="I140" i="8" s="1"/>
  <c r="B138" i="12"/>
  <c r="B127" i="16" s="1"/>
  <c r="I60" i="8"/>
  <c r="I144" i="8" s="1"/>
  <c r="B90" i="12"/>
  <c r="B46" i="16" s="1"/>
  <c r="B61" i="8"/>
  <c r="B147" i="8" s="1"/>
  <c r="D58" i="8"/>
  <c r="D140" i="8" s="1"/>
  <c r="G60" i="8"/>
  <c r="G144" i="8" s="1"/>
  <c r="I57" i="8"/>
  <c r="I139" i="8" s="1"/>
  <c r="E62" i="8"/>
  <c r="E148" i="8" s="1"/>
  <c r="B86" i="12"/>
  <c r="B38" i="16" s="1"/>
  <c r="B57" i="8"/>
  <c r="B139" i="8" s="1"/>
  <c r="G61" i="8"/>
  <c r="G147" i="8" s="1"/>
  <c r="C58" i="8"/>
  <c r="C140" i="8" s="1"/>
  <c r="B140" i="12"/>
  <c r="B131" i="16" s="1"/>
  <c r="F57" i="8"/>
  <c r="F139" i="8" s="1"/>
  <c r="B119" i="12"/>
  <c r="B91" i="16" s="1"/>
  <c r="D61" i="8"/>
  <c r="D147" i="8" s="1"/>
  <c r="H62" i="8"/>
  <c r="H148" i="8" s="1"/>
  <c r="J61" i="8"/>
  <c r="J147" i="8" s="1"/>
  <c r="G57" i="8"/>
  <c r="G139" i="8" s="1"/>
  <c r="F60" i="8"/>
  <c r="F144" i="8" s="1"/>
  <c r="F61" i="8"/>
  <c r="F147" i="8" s="1"/>
  <c r="C57" i="8"/>
  <c r="C139" i="8" s="1"/>
  <c r="D35" i="8"/>
  <c r="D123" i="8" s="1"/>
  <c r="D137" i="9" s="1"/>
  <c r="E613" i="22"/>
  <c r="G613" i="22"/>
  <c r="I430" i="22"/>
  <c r="K429" i="22"/>
  <c r="I441" i="22"/>
  <c r="I440" i="22"/>
  <c r="K430" i="22"/>
  <c r="I429" i="22"/>
  <c r="G59" i="8"/>
  <c r="G143" i="8" s="1"/>
  <c r="E57" i="8"/>
  <c r="E139" i="8" s="1"/>
  <c r="E59" i="8"/>
  <c r="E143" i="8" s="1"/>
  <c r="B139" i="12"/>
  <c r="B130" i="16" s="1"/>
  <c r="D59" i="8"/>
  <c r="D143" i="8" s="1"/>
  <c r="F943" i="22"/>
  <c r="H941" i="22"/>
  <c r="F939" i="22"/>
  <c r="H937" i="22"/>
  <c r="F935" i="22"/>
  <c r="H933" i="22"/>
  <c r="H931" i="22"/>
  <c r="H929" i="22"/>
  <c r="F927" i="22"/>
  <c r="H925" i="22"/>
  <c r="F923" i="22"/>
  <c r="H943" i="22"/>
  <c r="F941" i="22"/>
  <c r="H939" i="22"/>
  <c r="F937" i="22"/>
  <c r="H935" i="22"/>
  <c r="F933" i="22"/>
  <c r="F931" i="22"/>
  <c r="F929" i="22"/>
  <c r="H927" i="22"/>
  <c r="F925" i="22"/>
  <c r="H923" i="22"/>
  <c r="F945" i="22"/>
  <c r="F944" i="22"/>
  <c r="F940" i="22"/>
  <c r="H934" i="22"/>
  <c r="F932" i="22"/>
  <c r="H930" i="22"/>
  <c r="F928" i="22"/>
  <c r="H942" i="22"/>
  <c r="H936" i="22"/>
  <c r="F934" i="22"/>
  <c r="F930" i="22"/>
  <c r="H924" i="22"/>
  <c r="F942" i="22"/>
  <c r="H938" i="22"/>
  <c r="F936" i="22"/>
  <c r="H926" i="22"/>
  <c r="F924" i="22"/>
  <c r="H944" i="22"/>
  <c r="F938" i="22"/>
  <c r="H928" i="22"/>
  <c r="H932" i="22"/>
  <c r="H945" i="22"/>
  <c r="F926" i="22"/>
  <c r="H940" i="22"/>
  <c r="E61" i="8"/>
  <c r="E147" i="8" s="1"/>
  <c r="B137" i="12"/>
  <c r="B126" i="16" s="1"/>
  <c r="B87" i="12"/>
  <c r="B39" i="16" s="1"/>
  <c r="B58" i="8"/>
  <c r="B140" i="8" s="1"/>
  <c r="B74" i="12"/>
  <c r="B86" i="13" s="1"/>
  <c r="B22" i="16" s="1"/>
  <c r="D487" i="7"/>
  <c r="C487" i="7"/>
  <c r="E189" i="22"/>
  <c r="E188" i="22"/>
  <c r="E178" i="22"/>
  <c r="E177" i="22"/>
  <c r="G178" i="22"/>
  <c r="B117" i="12"/>
  <c r="B87" i="16" s="1"/>
  <c r="B118" i="12"/>
  <c r="B90" i="16" s="1"/>
  <c r="B142" i="12"/>
  <c r="B135" i="16" s="1"/>
  <c r="F58" i="8"/>
  <c r="F140" i="8" s="1"/>
  <c r="C62" i="8"/>
  <c r="C148" i="8" s="1"/>
  <c r="F1073" i="22"/>
  <c r="F1072" i="22"/>
  <c r="F1070" i="22"/>
  <c r="F1068" i="22"/>
  <c r="H1066" i="22"/>
  <c r="F1064" i="22"/>
  <c r="H1062" i="22"/>
  <c r="F1060" i="22"/>
  <c r="H1058" i="22"/>
  <c r="F1056" i="22"/>
  <c r="H1054" i="22"/>
  <c r="H1071" i="22"/>
  <c r="F1069" i="22"/>
  <c r="H1067" i="22"/>
  <c r="F1065" i="22"/>
  <c r="H1063" i="22"/>
  <c r="F1061" i="22"/>
  <c r="F1059" i="22"/>
  <c r="F1057" i="22"/>
  <c r="H1055" i="22"/>
  <c r="H1073" i="22"/>
  <c r="H1072" i="22"/>
  <c r="F1071" i="22"/>
  <c r="H1069" i="22"/>
  <c r="F1067" i="22"/>
  <c r="H1061" i="22"/>
  <c r="H1057" i="22"/>
  <c r="F1055" i="22"/>
  <c r="F1051" i="22"/>
  <c r="H1065" i="22"/>
  <c r="F1063" i="22"/>
  <c r="H1059" i="22"/>
  <c r="H1053" i="22"/>
  <c r="H1051" i="22"/>
  <c r="H1070" i="22"/>
  <c r="F1058" i="22"/>
  <c r="F1052" i="22"/>
  <c r="H1060" i="22"/>
  <c r="F1053" i="22"/>
  <c r="H1064" i="22"/>
  <c r="F1062" i="22"/>
  <c r="H1052" i="22"/>
  <c r="H1068" i="22"/>
  <c r="F1066" i="22"/>
  <c r="H1056" i="22"/>
  <c r="F1054" i="22"/>
  <c r="C59" i="8"/>
  <c r="C143" i="8" s="1"/>
  <c r="E58" i="8"/>
  <c r="E140" i="8" s="1"/>
  <c r="C61" i="8"/>
  <c r="C147" i="8" s="1"/>
  <c r="B88" i="12"/>
  <c r="B42" i="16" s="1"/>
  <c r="B59" i="8"/>
  <c r="B143" i="8" s="1"/>
  <c r="I61" i="8"/>
  <c r="I147" i="8" s="1"/>
  <c r="I62" i="8"/>
  <c r="I148" i="8" s="1"/>
  <c r="B79" i="12"/>
  <c r="B91" i="13" s="1"/>
  <c r="B27" i="16" s="1"/>
  <c r="J57" i="8"/>
  <c r="J139" i="8" s="1"/>
  <c r="H60" i="8"/>
  <c r="H144" i="8" s="1"/>
  <c r="D57" i="8"/>
  <c r="D139" i="8" s="1"/>
  <c r="C35" i="8"/>
  <c r="C123" i="8" s="1"/>
  <c r="C137" i="9" s="1"/>
  <c r="C53" i="4"/>
  <c r="D52" i="4"/>
  <c r="B83" i="4"/>
  <c r="E301" i="22"/>
  <c r="G302" i="22"/>
  <c r="E313" i="22"/>
  <c r="G301" i="22"/>
  <c r="E312" i="22"/>
  <c r="E302" i="22"/>
  <c r="F376" i="22"/>
  <c r="F366" i="22"/>
  <c r="F365" i="22"/>
  <c r="F377" i="22"/>
  <c r="H366" i="22"/>
  <c r="B114" i="12"/>
  <c r="B82" i="16" s="1"/>
  <c r="E60" i="8"/>
  <c r="E144" i="8" s="1"/>
  <c r="F815" i="22"/>
  <c r="H813" i="22"/>
  <c r="F811" i="22"/>
  <c r="H815" i="22"/>
  <c r="F813" i="22"/>
  <c r="H811" i="22"/>
  <c r="F809" i="22"/>
  <c r="H807" i="22"/>
  <c r="F805" i="22"/>
  <c r="F803" i="22"/>
  <c r="F801" i="22"/>
  <c r="F814" i="22"/>
  <c r="H810" i="22"/>
  <c r="H809" i="22"/>
  <c r="F807" i="22"/>
  <c r="H806" i="22"/>
  <c r="F804" i="22"/>
  <c r="H799" i="22"/>
  <c r="F797" i="22"/>
  <c r="H795" i="22"/>
  <c r="H817" i="22"/>
  <c r="H816" i="22"/>
  <c r="H812" i="22"/>
  <c r="F810" i="22"/>
  <c r="H808" i="22"/>
  <c r="F806" i="22"/>
  <c r="H805" i="22"/>
  <c r="F817" i="22"/>
  <c r="F816" i="22"/>
  <c r="F812" i="22"/>
  <c r="H804" i="22"/>
  <c r="H803" i="22"/>
  <c r="H802" i="22"/>
  <c r="F799" i="22"/>
  <c r="H797" i="22"/>
  <c r="F795" i="22"/>
  <c r="F808" i="22"/>
  <c r="H801" i="22"/>
  <c r="H796" i="22"/>
  <c r="H798" i="22"/>
  <c r="F796" i="22"/>
  <c r="H814" i="22"/>
  <c r="H800" i="22"/>
  <c r="F798" i="22"/>
  <c r="F800" i="22"/>
  <c r="F802" i="22"/>
  <c r="B89" i="12"/>
  <c r="B43" i="16" s="1"/>
  <c r="B60" i="8"/>
  <c r="B144" i="8" s="1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89" i="22"/>
  <c r="D62" i="8"/>
  <c r="D148" i="8" s="1"/>
  <c r="J58" i="8"/>
  <c r="J140" i="8" s="1"/>
  <c r="D553" i="22"/>
  <c r="I59" i="8"/>
  <c r="I143" i="8" s="1"/>
  <c r="B115" i="12"/>
  <c r="B83" i="16" s="1"/>
  <c r="F59" i="8"/>
  <c r="F143" i="8" s="1"/>
  <c r="B141" i="12"/>
  <c r="B134" i="16" s="1"/>
  <c r="B91" i="12"/>
  <c r="B47" i="16" s="1"/>
  <c r="B62" i="8"/>
  <c r="B148" i="8" s="1"/>
  <c r="J59" i="8"/>
  <c r="J143" i="8" s="1"/>
  <c r="J60" i="8"/>
  <c r="J144" i="8" s="1"/>
  <c r="C60" i="8"/>
  <c r="C144" i="8" s="1"/>
  <c r="J62" i="8"/>
  <c r="J148" i="8" s="1"/>
  <c r="F35" i="8"/>
  <c r="F123" i="8" s="1"/>
  <c r="F137" i="9" s="1"/>
  <c r="G58" i="8"/>
  <c r="G140" i="8" s="1"/>
  <c r="B116" i="12"/>
  <c r="B86" i="16" s="1"/>
  <c r="D60" i="8"/>
  <c r="D144" i="8" s="1"/>
  <c r="G62" i="8"/>
  <c r="G148" i="8" s="1"/>
  <c r="H58" i="8"/>
  <c r="H140" i="8" s="1"/>
  <c r="H59" i="8"/>
  <c r="H143" i="8" s="1"/>
  <c r="F62" i="8"/>
  <c r="F148" i="8" s="1"/>
  <c r="H61" i="8"/>
  <c r="H147" i="8" s="1"/>
  <c r="H57" i="8"/>
  <c r="H139" i="8" s="1"/>
  <c r="F720" i="22" l="1"/>
  <c r="I640" i="7"/>
  <c r="I922" i="7" s="1"/>
  <c r="I53" i="8" s="1"/>
  <c r="I127" i="8" s="1"/>
  <c r="I141" i="9" s="1"/>
  <c r="B659" i="7"/>
  <c r="B942" i="7" s="1"/>
  <c r="B133" i="12" s="1"/>
  <c r="B127" i="13" s="1"/>
  <c r="B114" i="16" s="1"/>
  <c r="G35" i="8"/>
  <c r="G123" i="8" s="1"/>
  <c r="G137" i="9" s="1"/>
  <c r="J616" i="7"/>
  <c r="J893" i="7" s="1"/>
  <c r="F616" i="7"/>
  <c r="F893" i="7" s="1"/>
  <c r="B106" i="12"/>
  <c r="B109" i="13" s="1"/>
  <c r="B66" i="16" s="1"/>
  <c r="E54" i="22"/>
  <c r="G641" i="7"/>
  <c r="G923" i="7" s="1"/>
  <c r="G659" i="7"/>
  <c r="G942" i="7" s="1"/>
  <c r="J640" i="7"/>
  <c r="J922" i="7" s="1"/>
  <c r="E661" i="7"/>
  <c r="E944" i="7" s="1"/>
  <c r="H659" i="7"/>
  <c r="H942" i="7" s="1"/>
  <c r="F640" i="7"/>
  <c r="F922" i="7" s="1"/>
  <c r="F659" i="7"/>
  <c r="F942" i="7" s="1"/>
  <c r="F53" i="8" s="1"/>
  <c r="F127" i="8" s="1"/>
  <c r="F141" i="9" s="1"/>
  <c r="B458" i="7"/>
  <c r="J659" i="7"/>
  <c r="J942" i="7" s="1"/>
  <c r="D659" i="7"/>
  <c r="D942" i="7" s="1"/>
  <c r="G616" i="7"/>
  <c r="G893" i="7" s="1"/>
  <c r="G53" i="8" s="1"/>
  <c r="G127" i="8" s="1"/>
  <c r="G141" i="9" s="1"/>
  <c r="D458" i="7"/>
  <c r="H616" i="7"/>
  <c r="H893" i="7" s="1"/>
  <c r="H53" i="8" s="1"/>
  <c r="H127" i="8" s="1"/>
  <c r="H141" i="9" s="1"/>
  <c r="G458" i="7"/>
  <c r="D616" i="7"/>
  <c r="D893" i="7" s="1"/>
  <c r="D53" i="8" s="1"/>
  <c r="D127" i="8" s="1"/>
  <c r="D141" i="9" s="1"/>
  <c r="H35" i="8"/>
  <c r="H123" i="8" s="1"/>
  <c r="H137" i="9" s="1"/>
  <c r="F458" i="7"/>
  <c r="D618" i="7"/>
  <c r="D895" i="7" s="1"/>
  <c r="I365" i="22"/>
  <c r="G177" i="22"/>
  <c r="J35" i="8"/>
  <c r="J123" i="8" s="1"/>
  <c r="J137" i="9" s="1"/>
  <c r="C458" i="7"/>
  <c r="E883" i="22"/>
  <c r="E618" i="7"/>
  <c r="E895" i="7" s="1"/>
  <c r="H177" i="22"/>
  <c r="I617" i="7"/>
  <c r="I894" i="7" s="1"/>
  <c r="H365" i="22"/>
  <c r="C53" i="8"/>
  <c r="C127" i="8" s="1"/>
  <c r="C141" i="9" s="1"/>
  <c r="G56" i="10"/>
  <c r="K68" i="10" s="1"/>
  <c r="D44" i="14"/>
  <c r="D63" i="14" s="1"/>
  <c r="B121" i="9"/>
  <c r="H458" i="7"/>
  <c r="G660" i="7"/>
  <c r="G943" i="7" s="1"/>
  <c r="I661" i="7"/>
  <c r="I944" i="7" s="1"/>
  <c r="J617" i="7"/>
  <c r="J894" i="7" s="1"/>
  <c r="G121" i="9"/>
  <c r="K31" i="23"/>
  <c r="K46" i="23" s="1"/>
  <c r="E35" i="8"/>
  <c r="E123" i="8" s="1"/>
  <c r="E137" i="9" s="1"/>
  <c r="I641" i="7"/>
  <c r="I923" i="7" s="1"/>
  <c r="I642" i="7"/>
  <c r="I924" i="7" s="1"/>
  <c r="J660" i="7"/>
  <c r="J943" i="7" s="1"/>
  <c r="E458" i="7"/>
  <c r="J641" i="7"/>
  <c r="J923" i="7" s="1"/>
  <c r="D617" i="7"/>
  <c r="D894" i="7" s="1"/>
  <c r="B782" i="7"/>
  <c r="AI842" i="7" s="1"/>
  <c r="E53" i="8"/>
  <c r="E127" i="8" s="1"/>
  <c r="E141" i="9" s="1"/>
  <c r="D642" i="7"/>
  <c r="D924" i="7" s="1"/>
  <c r="I458" i="7"/>
  <c r="J458" i="7"/>
  <c r="J661" i="7"/>
  <c r="J944" i="7" s="1"/>
  <c r="C642" i="7"/>
  <c r="C924" i="7" s="1"/>
  <c r="F121" i="9"/>
  <c r="C348" i="7"/>
  <c r="G348" i="7"/>
  <c r="H617" i="7"/>
  <c r="H894" i="7" s="1"/>
  <c r="H660" i="7"/>
  <c r="H943" i="7" s="1"/>
  <c r="H641" i="7"/>
  <c r="H923" i="7" s="1"/>
  <c r="G617" i="7"/>
  <c r="G894" i="7" s="1"/>
  <c r="I618" i="7"/>
  <c r="I895" i="7" s="1"/>
  <c r="D641" i="7"/>
  <c r="D923" i="7" s="1"/>
  <c r="D660" i="7"/>
  <c r="D943" i="7" s="1"/>
  <c r="B110" i="12"/>
  <c r="B113" i="13" s="1"/>
  <c r="B70" i="16" s="1"/>
  <c r="C44" i="14"/>
  <c r="C63" i="14" s="1"/>
  <c r="E642" i="7"/>
  <c r="E924" i="7" s="1"/>
  <c r="E55" i="8" s="1"/>
  <c r="E129" i="8" s="1"/>
  <c r="E143" i="9" s="1"/>
  <c r="B641" i="7"/>
  <c r="B923" i="7" s="1"/>
  <c r="F642" i="7"/>
  <c r="F924" i="7" s="1"/>
  <c r="F618" i="7"/>
  <c r="F895" i="7" s="1"/>
  <c r="F661" i="7"/>
  <c r="F944" i="7" s="1"/>
  <c r="D121" i="9"/>
  <c r="E617" i="7"/>
  <c r="E894" i="7" s="1"/>
  <c r="E641" i="7"/>
  <c r="E923" i="7" s="1"/>
  <c r="E660" i="7"/>
  <c r="E943" i="7" s="1"/>
  <c r="F641" i="7"/>
  <c r="F923" i="7" s="1"/>
  <c r="F660" i="7"/>
  <c r="F943" i="7" s="1"/>
  <c r="F617" i="7"/>
  <c r="F894" i="7" s="1"/>
  <c r="H661" i="7"/>
  <c r="H944" i="7" s="1"/>
  <c r="H642" i="7"/>
  <c r="H924" i="7" s="1"/>
  <c r="H618" i="7"/>
  <c r="H895" i="7" s="1"/>
  <c r="G661" i="7"/>
  <c r="G944" i="7" s="1"/>
  <c r="G642" i="7"/>
  <c r="G924" i="7" s="1"/>
  <c r="G618" i="7"/>
  <c r="G895" i="7" s="1"/>
  <c r="B661" i="7"/>
  <c r="B944" i="7" s="1"/>
  <c r="B135" i="12" s="1"/>
  <c r="B129" i="13" s="1"/>
  <c r="B116" i="16" s="1"/>
  <c r="B642" i="7"/>
  <c r="B924" i="7" s="1"/>
  <c r="B112" i="12" s="1"/>
  <c r="B115" i="13" s="1"/>
  <c r="B72" i="16" s="1"/>
  <c r="B618" i="7"/>
  <c r="B895" i="7" s="1"/>
  <c r="C661" i="7"/>
  <c r="C944" i="7" s="1"/>
  <c r="C618" i="7"/>
  <c r="C895" i="7" s="1"/>
  <c r="I348" i="7"/>
  <c r="I35" i="8"/>
  <c r="I123" i="8" s="1"/>
  <c r="I137" i="9" s="1"/>
  <c r="C617" i="7"/>
  <c r="C894" i="7" s="1"/>
  <c r="C660" i="7"/>
  <c r="C943" i="7" s="1"/>
  <c r="C641" i="7"/>
  <c r="C923" i="7" s="1"/>
  <c r="J618" i="7"/>
  <c r="J895" i="7" s="1"/>
  <c r="O302" i="7"/>
  <c r="O440" i="7" s="1"/>
  <c r="G302" i="7"/>
  <c r="G440" i="7" s="1"/>
  <c r="T302" i="7"/>
  <c r="T440" i="7" s="1"/>
  <c r="H302" i="7"/>
  <c r="H440" i="7" s="1"/>
  <c r="AB302" i="7"/>
  <c r="AB440" i="7" s="1"/>
  <c r="P302" i="7"/>
  <c r="P440" i="7" s="1"/>
  <c r="AF302" i="7"/>
  <c r="AF440" i="7" s="1"/>
  <c r="AI302" i="7"/>
  <c r="AI440" i="7" s="1"/>
  <c r="J497" i="7" s="1"/>
  <c r="D302" i="7"/>
  <c r="D440" i="7" s="1"/>
  <c r="W302" i="7"/>
  <c r="W440" i="7" s="1"/>
  <c r="AJ302" i="7"/>
  <c r="AJ440" i="7" s="1"/>
  <c r="X302" i="7"/>
  <c r="X440" i="7" s="1"/>
  <c r="L302" i="7"/>
  <c r="L440" i="7" s="1"/>
  <c r="Q302" i="7"/>
  <c r="Q440" i="7" s="1"/>
  <c r="AK302" i="7"/>
  <c r="AK440" i="7" s="1"/>
  <c r="M302" i="7"/>
  <c r="M440" i="7" s="1"/>
  <c r="E302" i="7"/>
  <c r="E440" i="7" s="1"/>
  <c r="C302" i="7"/>
  <c r="C440" i="7" s="1"/>
  <c r="AA302" i="7"/>
  <c r="AA440" i="7" s="1"/>
  <c r="U302" i="7"/>
  <c r="U440" i="7" s="1"/>
  <c r="F497" i="7" s="1"/>
  <c r="Y302" i="7"/>
  <c r="Y440" i="7" s="1"/>
  <c r="K302" i="7"/>
  <c r="K440" i="7" s="1"/>
  <c r="S302" i="7"/>
  <c r="S440" i="7" s="1"/>
  <c r="I302" i="7"/>
  <c r="I440" i="7" s="1"/>
  <c r="C459" i="7" s="1"/>
  <c r="AC302" i="7"/>
  <c r="AC440" i="7" s="1"/>
  <c r="AG302" i="7"/>
  <c r="AG440" i="7" s="1"/>
  <c r="AE302" i="7"/>
  <c r="AE440" i="7" s="1"/>
  <c r="D661" i="7"/>
  <c r="D944" i="7" s="1"/>
  <c r="J642" i="7"/>
  <c r="J924" i="7" s="1"/>
  <c r="H348" i="7"/>
  <c r="B348" i="7"/>
  <c r="F348" i="7"/>
  <c r="C384" i="7"/>
  <c r="D384" i="7"/>
  <c r="E384" i="7"/>
  <c r="B384" i="7"/>
  <c r="D348" i="7"/>
  <c r="J348" i="7"/>
  <c r="E348" i="7"/>
  <c r="F384" i="7"/>
  <c r="J384" i="7"/>
  <c r="I384" i="7"/>
  <c r="H384" i="7"/>
  <c r="C637" i="7"/>
  <c r="C919" i="7" s="1"/>
  <c r="C613" i="7"/>
  <c r="C890" i="7" s="1"/>
  <c r="F637" i="7"/>
  <c r="F919" i="7" s="1"/>
  <c r="F613" i="7"/>
  <c r="F890" i="7" s="1"/>
  <c r="AG298" i="7"/>
  <c r="AG583" i="7" s="1"/>
  <c r="AK298" i="7"/>
  <c r="AK583" i="7" s="1"/>
  <c r="Y298" i="7"/>
  <c r="Y583" i="7" s="1"/>
  <c r="AC298" i="7"/>
  <c r="AC583" i="7" s="1"/>
  <c r="Q298" i="7"/>
  <c r="Q583" i="7" s="1"/>
  <c r="M298" i="7"/>
  <c r="M583" i="7" s="1"/>
  <c r="U298" i="7"/>
  <c r="U583" i="7" s="1"/>
  <c r="E298" i="7"/>
  <c r="E583" i="7" s="1"/>
  <c r="I298" i="7"/>
  <c r="I583" i="7" s="1"/>
  <c r="O298" i="7"/>
  <c r="O583" i="7" s="1"/>
  <c r="AI298" i="7"/>
  <c r="AI583" i="7" s="1"/>
  <c r="AJ298" i="7"/>
  <c r="AJ583" i="7" s="1"/>
  <c r="G298" i="7"/>
  <c r="G583" i="7" s="1"/>
  <c r="X298" i="7"/>
  <c r="X583" i="7" s="1"/>
  <c r="L298" i="7"/>
  <c r="L583" i="7" s="1"/>
  <c r="AE298" i="7"/>
  <c r="AE583" i="7" s="1"/>
  <c r="S298" i="7"/>
  <c r="S583" i="7" s="1"/>
  <c r="W298" i="7"/>
  <c r="W583" i="7" s="1"/>
  <c r="K298" i="7"/>
  <c r="K583" i="7" s="1"/>
  <c r="T298" i="7"/>
  <c r="T583" i="7" s="1"/>
  <c r="AB298" i="7"/>
  <c r="AB583" i="7" s="1"/>
  <c r="C298" i="7"/>
  <c r="C583" i="7" s="1"/>
  <c r="D298" i="7"/>
  <c r="D583" i="7" s="1"/>
  <c r="AA298" i="7"/>
  <c r="AA583" i="7" s="1"/>
  <c r="AF298" i="7"/>
  <c r="AF583" i="7" s="1"/>
  <c r="H298" i="7"/>
  <c r="H583" i="7" s="1"/>
  <c r="P298" i="7"/>
  <c r="P583" i="7" s="1"/>
  <c r="G637" i="7"/>
  <c r="G919" i="7" s="1"/>
  <c r="G613" i="7"/>
  <c r="G890" i="7" s="1"/>
  <c r="B637" i="7"/>
  <c r="B919" i="7" s="1"/>
  <c r="B107" i="12" s="1"/>
  <c r="B110" i="13" s="1"/>
  <c r="B67" i="16" s="1"/>
  <c r="B613" i="7"/>
  <c r="B890" i="7" s="1"/>
  <c r="Q292" i="7"/>
  <c r="Q319" i="7" s="1"/>
  <c r="Y292" i="7"/>
  <c r="Y319" i="7" s="1"/>
  <c r="U292" i="7"/>
  <c r="U319" i="7" s="1"/>
  <c r="E292" i="7"/>
  <c r="E319" i="7" s="1"/>
  <c r="AG292" i="7"/>
  <c r="AG319" i="7" s="1"/>
  <c r="AK292" i="7"/>
  <c r="AK319" i="7" s="1"/>
  <c r="AC292" i="7"/>
  <c r="AC319" i="7" s="1"/>
  <c r="I292" i="7"/>
  <c r="I319" i="7" s="1"/>
  <c r="M292" i="7"/>
  <c r="M319" i="7" s="1"/>
  <c r="C292" i="7"/>
  <c r="C319" i="7" s="1"/>
  <c r="D292" i="7"/>
  <c r="D319" i="7" s="1"/>
  <c r="S292" i="7"/>
  <c r="S319" i="7" s="1"/>
  <c r="AJ292" i="7"/>
  <c r="AJ319" i="7" s="1"/>
  <c r="H292" i="7"/>
  <c r="H319" i="7" s="1"/>
  <c r="W292" i="7"/>
  <c r="W319" i="7" s="1"/>
  <c r="G292" i="7"/>
  <c r="G319" i="7" s="1"/>
  <c r="AE292" i="7"/>
  <c r="AE319" i="7" s="1"/>
  <c r="AB292" i="7"/>
  <c r="AB319" i="7" s="1"/>
  <c r="X292" i="7"/>
  <c r="X319" i="7" s="1"/>
  <c r="P292" i="7"/>
  <c r="P319" i="7" s="1"/>
  <c r="O292" i="7"/>
  <c r="O319" i="7" s="1"/>
  <c r="E347" i="7" s="1"/>
  <c r="E472" i="7" s="1"/>
  <c r="K292" i="7"/>
  <c r="K319" i="7" s="1"/>
  <c r="AI292" i="7"/>
  <c r="AI319" i="7" s="1"/>
  <c r="AA292" i="7"/>
  <c r="AA319" i="7" s="1"/>
  <c r="AF292" i="7"/>
  <c r="AF319" i="7" s="1"/>
  <c r="L292" i="7"/>
  <c r="L319" i="7" s="1"/>
  <c r="T292" i="7"/>
  <c r="T319" i="7" s="1"/>
  <c r="D637" i="7"/>
  <c r="D919" i="7" s="1"/>
  <c r="D613" i="7"/>
  <c r="D890" i="7" s="1"/>
  <c r="AG296" i="7"/>
  <c r="AG366" i="7" s="1"/>
  <c r="Q296" i="7"/>
  <c r="Q366" i="7" s="1"/>
  <c r="E296" i="7"/>
  <c r="E366" i="7" s="1"/>
  <c r="AC296" i="7"/>
  <c r="AC366" i="7" s="1"/>
  <c r="M296" i="7"/>
  <c r="M366" i="7" s="1"/>
  <c r="AK296" i="7"/>
  <c r="AK366" i="7" s="1"/>
  <c r="Y296" i="7"/>
  <c r="Y366" i="7" s="1"/>
  <c r="U296" i="7"/>
  <c r="U366" i="7" s="1"/>
  <c r="I296" i="7"/>
  <c r="I366" i="7" s="1"/>
  <c r="W296" i="7"/>
  <c r="W366" i="7" s="1"/>
  <c r="AI296" i="7"/>
  <c r="AI366" i="7" s="1"/>
  <c r="S296" i="7"/>
  <c r="S366" i="7" s="1"/>
  <c r="H296" i="7"/>
  <c r="H366" i="7" s="1"/>
  <c r="X296" i="7"/>
  <c r="X366" i="7" s="1"/>
  <c r="K296" i="7"/>
  <c r="K366" i="7" s="1"/>
  <c r="T296" i="7"/>
  <c r="T366" i="7" s="1"/>
  <c r="G296" i="7"/>
  <c r="G366" i="7" s="1"/>
  <c r="AA296" i="7"/>
  <c r="AA366" i="7" s="1"/>
  <c r="AE296" i="7"/>
  <c r="AE366" i="7" s="1"/>
  <c r="AB296" i="7"/>
  <c r="AB366" i="7" s="1"/>
  <c r="AJ296" i="7"/>
  <c r="AJ366" i="7" s="1"/>
  <c r="O296" i="7"/>
  <c r="O366" i="7" s="1"/>
  <c r="L296" i="7"/>
  <c r="L366" i="7" s="1"/>
  <c r="AF296" i="7"/>
  <c r="AF366" i="7" s="1"/>
  <c r="C296" i="7"/>
  <c r="C366" i="7" s="1"/>
  <c r="B385" i="7" s="1"/>
  <c r="P296" i="7"/>
  <c r="P366" i="7" s="1"/>
  <c r="D296" i="7"/>
  <c r="D366" i="7" s="1"/>
  <c r="J637" i="7"/>
  <c r="J919" i="7" s="1"/>
  <c r="J613" i="7"/>
  <c r="J890" i="7" s="1"/>
  <c r="E637" i="7"/>
  <c r="E919" i="7" s="1"/>
  <c r="E613" i="7"/>
  <c r="E890" i="7" s="1"/>
  <c r="I613" i="7"/>
  <c r="I890" i="7" s="1"/>
  <c r="I637" i="7"/>
  <c r="I919" i="7" s="1"/>
  <c r="H613" i="7"/>
  <c r="H890" i="7" s="1"/>
  <c r="H637" i="7"/>
  <c r="H919" i="7" s="1"/>
  <c r="AC842" i="7"/>
  <c r="S842" i="7"/>
  <c r="H947" i="22"/>
  <c r="H760" i="22"/>
  <c r="G772" i="22"/>
  <c r="G784" i="22"/>
  <c r="G783" i="22"/>
  <c r="G782" i="22"/>
  <c r="I772" i="22"/>
  <c r="G771" i="22"/>
  <c r="I771" i="22"/>
  <c r="I784" i="22"/>
  <c r="J31" i="23"/>
  <c r="J46" i="23" s="1"/>
  <c r="J771" i="22"/>
  <c r="F226" i="22"/>
  <c r="E249" i="22"/>
  <c r="E238" i="22"/>
  <c r="G238" i="22"/>
  <c r="G237" i="22"/>
  <c r="E237" i="22"/>
  <c r="E248" i="22"/>
  <c r="D486" i="7"/>
  <c r="C486" i="7"/>
  <c r="B486" i="7"/>
  <c r="I121" i="9"/>
  <c r="E691" i="22"/>
  <c r="F819" i="22"/>
  <c r="H819" i="22"/>
  <c r="H1075" i="22"/>
  <c r="E44" i="14"/>
  <c r="E63" i="14" s="1"/>
  <c r="B44" i="14"/>
  <c r="B63" i="14" s="1"/>
  <c r="C121" i="9"/>
  <c r="E121" i="9"/>
  <c r="F1075" i="22"/>
  <c r="F947" i="22"/>
  <c r="H121" i="9"/>
  <c r="D53" i="4"/>
  <c r="C54" i="4"/>
  <c r="B84" i="4"/>
  <c r="C497" i="7" l="1"/>
  <c r="B53" i="8"/>
  <c r="B127" i="8" s="1"/>
  <c r="B141" i="9" s="1"/>
  <c r="J53" i="8"/>
  <c r="J127" i="8" s="1"/>
  <c r="J141" i="9" s="1"/>
  <c r="L842" i="7"/>
  <c r="U842" i="7"/>
  <c r="AF842" i="7"/>
  <c r="I864" i="7" s="1"/>
  <c r="I925" i="7" s="1"/>
  <c r="G54" i="8"/>
  <c r="G128" i="8" s="1"/>
  <c r="G142" i="9" s="1"/>
  <c r="H842" i="7"/>
  <c r="G842" i="7"/>
  <c r="J54" i="8"/>
  <c r="J128" i="8" s="1"/>
  <c r="J142" i="9" s="1"/>
  <c r="I54" i="8"/>
  <c r="I128" i="8" s="1"/>
  <c r="I142" i="9" s="1"/>
  <c r="C385" i="7"/>
  <c r="AJ842" i="7"/>
  <c r="I842" i="7"/>
  <c r="C873" i="7" s="1"/>
  <c r="C945" i="7" s="1"/>
  <c r="Q842" i="7"/>
  <c r="AE842" i="7"/>
  <c r="I852" i="7" s="1"/>
  <c r="I897" i="7" s="1"/>
  <c r="I17" i="8" s="1"/>
  <c r="I131" i="8" s="1"/>
  <c r="I145" i="9" s="1"/>
  <c r="AG842" i="7"/>
  <c r="M842" i="7"/>
  <c r="AB842" i="7"/>
  <c r="AK842" i="7"/>
  <c r="J873" i="7" s="1"/>
  <c r="J945" i="7" s="1"/>
  <c r="O842" i="7"/>
  <c r="D842" i="7"/>
  <c r="B873" i="7" s="1"/>
  <c r="B945" i="7" s="1"/>
  <c r="B136" i="12" s="1"/>
  <c r="W842" i="7"/>
  <c r="T842" i="7"/>
  <c r="F852" i="7" s="1"/>
  <c r="F897" i="7" s="1"/>
  <c r="F17" i="8" s="1"/>
  <c r="F131" i="8" s="1"/>
  <c r="F145" i="9" s="1"/>
  <c r="H459" i="7"/>
  <c r="E497" i="7"/>
  <c r="E507" i="7" s="1"/>
  <c r="E524" i="7" s="1"/>
  <c r="C54" i="8"/>
  <c r="C128" i="8" s="1"/>
  <c r="C142" i="9" s="1"/>
  <c r="X842" i="7"/>
  <c r="G873" i="7" s="1"/>
  <c r="G945" i="7" s="1"/>
  <c r="AA842" i="7"/>
  <c r="H851" i="7" s="1"/>
  <c r="H896" i="7" s="1"/>
  <c r="H16" i="8" s="1"/>
  <c r="H130" i="8" s="1"/>
  <c r="H144" i="9" s="1"/>
  <c r="P842" i="7"/>
  <c r="E854" i="7" s="1"/>
  <c r="E899" i="7" s="1"/>
  <c r="E19" i="8" s="1"/>
  <c r="E133" i="8" s="1"/>
  <c r="E147" i="9" s="1"/>
  <c r="Y842" i="7"/>
  <c r="C842" i="7"/>
  <c r="E842" i="7"/>
  <c r="K842" i="7"/>
  <c r="D851" i="7" s="1"/>
  <c r="D896" i="7" s="1"/>
  <c r="D16" i="8" s="1"/>
  <c r="D130" i="8" s="1"/>
  <c r="D144" i="9" s="1"/>
  <c r="I459" i="7"/>
  <c r="H54" i="8"/>
  <c r="H128" i="8" s="1"/>
  <c r="H142" i="9" s="1"/>
  <c r="D55" i="8"/>
  <c r="D129" i="8" s="1"/>
  <c r="D143" i="9" s="1"/>
  <c r="I55" i="8"/>
  <c r="I129" i="8" s="1"/>
  <c r="I143" i="9" s="1"/>
  <c r="G497" i="7"/>
  <c r="D497" i="7"/>
  <c r="B497" i="7"/>
  <c r="G55" i="8"/>
  <c r="G129" i="8" s="1"/>
  <c r="G143" i="9" s="1"/>
  <c r="F459" i="7"/>
  <c r="H497" i="7"/>
  <c r="C55" i="8"/>
  <c r="C129" i="8" s="1"/>
  <c r="C143" i="9" s="1"/>
  <c r="F385" i="7"/>
  <c r="F473" i="7" s="1"/>
  <c r="F507" i="7" s="1"/>
  <c r="F524" i="7" s="1"/>
  <c r="U534" i="7" s="1"/>
  <c r="U580" i="7" s="1"/>
  <c r="F54" i="8"/>
  <c r="F128" i="8" s="1"/>
  <c r="F142" i="9" s="1"/>
  <c r="I497" i="7"/>
  <c r="E36" i="8"/>
  <c r="E124" i="8" s="1"/>
  <c r="E138" i="9" s="1"/>
  <c r="D459" i="7"/>
  <c r="B459" i="7"/>
  <c r="E459" i="7"/>
  <c r="G459" i="7"/>
  <c r="H55" i="8"/>
  <c r="H129" i="8" s="1"/>
  <c r="H143" i="9" s="1"/>
  <c r="E54" i="8"/>
  <c r="E128" i="8" s="1"/>
  <c r="E142" i="9" s="1"/>
  <c r="F55" i="8"/>
  <c r="F129" i="8" s="1"/>
  <c r="F143" i="9" s="1"/>
  <c r="D54" i="8"/>
  <c r="D128" i="8" s="1"/>
  <c r="D142" i="9" s="1"/>
  <c r="J36" i="8"/>
  <c r="J124" i="8" s="1"/>
  <c r="J138" i="9" s="1"/>
  <c r="B473" i="7"/>
  <c r="C473" i="7"/>
  <c r="B347" i="7"/>
  <c r="B472" i="7" s="1"/>
  <c r="G36" i="8"/>
  <c r="G124" i="8" s="1"/>
  <c r="G138" i="9" s="1"/>
  <c r="J459" i="7"/>
  <c r="J55" i="8"/>
  <c r="J129" i="8" s="1"/>
  <c r="J143" i="9" s="1"/>
  <c r="B80" i="12"/>
  <c r="B92" i="13" s="1"/>
  <c r="B28" i="16" s="1"/>
  <c r="B55" i="8"/>
  <c r="B129" i="8" s="1"/>
  <c r="B143" i="9" s="1"/>
  <c r="B54" i="8"/>
  <c r="B128" i="8" s="1"/>
  <c r="B142" i="9" s="1"/>
  <c r="B111" i="12"/>
  <c r="B114" i="13" s="1"/>
  <c r="B71" i="16" s="1"/>
  <c r="I385" i="7"/>
  <c r="I473" i="7" s="1"/>
  <c r="D385" i="7"/>
  <c r="D473" i="7" s="1"/>
  <c r="D507" i="7" s="1"/>
  <c r="J385" i="7"/>
  <c r="J473" i="7" s="1"/>
  <c r="H347" i="7"/>
  <c r="H472" i="7" s="1"/>
  <c r="C347" i="7"/>
  <c r="C472" i="7" s="1"/>
  <c r="F347" i="7"/>
  <c r="F472" i="7" s="1"/>
  <c r="D347" i="7"/>
  <c r="D472" i="7" s="1"/>
  <c r="I347" i="7"/>
  <c r="I472" i="7" s="1"/>
  <c r="E385" i="7"/>
  <c r="E473" i="7" s="1"/>
  <c r="H385" i="7"/>
  <c r="H473" i="7" s="1"/>
  <c r="H507" i="7" s="1"/>
  <c r="H524" i="7" s="1"/>
  <c r="G385" i="7"/>
  <c r="G473" i="7" s="1"/>
  <c r="G507" i="7" s="1"/>
  <c r="J347" i="7"/>
  <c r="J472" i="7" s="1"/>
  <c r="G347" i="7"/>
  <c r="G472" i="7" s="1"/>
  <c r="C36" i="8"/>
  <c r="C124" i="8" s="1"/>
  <c r="C138" i="9" s="1"/>
  <c r="B75" i="12"/>
  <c r="B87" i="13" s="1"/>
  <c r="B23" i="16" s="1"/>
  <c r="B36" i="8"/>
  <c r="B124" i="8" s="1"/>
  <c r="B138" i="9" s="1"/>
  <c r="G611" i="7"/>
  <c r="G888" i="7" s="1"/>
  <c r="G635" i="7"/>
  <c r="G917" i="7" s="1"/>
  <c r="E611" i="7"/>
  <c r="E888" i="7" s="1"/>
  <c r="E635" i="7"/>
  <c r="E917" i="7" s="1"/>
  <c r="F611" i="7"/>
  <c r="F888" i="7" s="1"/>
  <c r="F635" i="7"/>
  <c r="F917" i="7" s="1"/>
  <c r="C635" i="7"/>
  <c r="C917" i="7" s="1"/>
  <c r="C611" i="7"/>
  <c r="C888" i="7" s="1"/>
  <c r="D635" i="7"/>
  <c r="D917" i="7" s="1"/>
  <c r="D611" i="7"/>
  <c r="D888" i="7" s="1"/>
  <c r="J635" i="7"/>
  <c r="J917" i="7" s="1"/>
  <c r="J611" i="7"/>
  <c r="J888" i="7" s="1"/>
  <c r="H36" i="8"/>
  <c r="H124" i="8" s="1"/>
  <c r="H138" i="9" s="1"/>
  <c r="B635" i="7"/>
  <c r="B917" i="7" s="1"/>
  <c r="B105" i="12" s="1"/>
  <c r="B108" i="13" s="1"/>
  <c r="B65" i="16" s="1"/>
  <c r="B611" i="7"/>
  <c r="B888" i="7" s="1"/>
  <c r="C507" i="7"/>
  <c r="C524" i="7" s="1"/>
  <c r="I534" i="7" s="1"/>
  <c r="I580" i="7" s="1"/>
  <c r="J507" i="7"/>
  <c r="I36" i="8"/>
  <c r="I124" i="8" s="1"/>
  <c r="I138" i="9" s="1"/>
  <c r="D36" i="8"/>
  <c r="D124" i="8" s="1"/>
  <c r="D138" i="9" s="1"/>
  <c r="H635" i="7"/>
  <c r="H917" i="7" s="1"/>
  <c r="H611" i="7"/>
  <c r="H888" i="7" s="1"/>
  <c r="I635" i="7"/>
  <c r="I917" i="7" s="1"/>
  <c r="I611" i="7"/>
  <c r="I888" i="7" s="1"/>
  <c r="F36" i="8"/>
  <c r="F124" i="8" s="1"/>
  <c r="F138" i="9" s="1"/>
  <c r="J851" i="7"/>
  <c r="J896" i="7" s="1"/>
  <c r="J16" i="8" s="1"/>
  <c r="J130" i="8" s="1"/>
  <c r="J144" i="9" s="1"/>
  <c r="I853" i="7"/>
  <c r="I898" i="7" s="1"/>
  <c r="I18" i="8" s="1"/>
  <c r="I132" i="8" s="1"/>
  <c r="I146" i="9" s="1"/>
  <c r="G864" i="7"/>
  <c r="G925" i="7" s="1"/>
  <c r="G852" i="7"/>
  <c r="G897" i="7" s="1"/>
  <c r="G17" i="8" s="1"/>
  <c r="G131" i="8" s="1"/>
  <c r="G145" i="9" s="1"/>
  <c r="G855" i="7"/>
  <c r="G900" i="7" s="1"/>
  <c r="G851" i="7"/>
  <c r="G896" i="7" s="1"/>
  <c r="G16" i="8" s="1"/>
  <c r="G130" i="8" s="1"/>
  <c r="G144" i="9" s="1"/>
  <c r="F873" i="7"/>
  <c r="F945" i="7" s="1"/>
  <c r="F864" i="7"/>
  <c r="F925" i="7" s="1"/>
  <c r="H873" i="7"/>
  <c r="H945" i="7" s="1"/>
  <c r="H855" i="7"/>
  <c r="H900" i="7" s="1"/>
  <c r="H864" i="7"/>
  <c r="H925" i="7" s="1"/>
  <c r="H854" i="7"/>
  <c r="H899" i="7" s="1"/>
  <c r="H19" i="8" s="1"/>
  <c r="H133" i="8" s="1"/>
  <c r="H147" i="9" s="1"/>
  <c r="B77" i="14"/>
  <c r="B72" i="14"/>
  <c r="B74" i="14"/>
  <c r="B73" i="14"/>
  <c r="B79" i="14"/>
  <c r="B80" i="14"/>
  <c r="B75" i="14"/>
  <c r="B76" i="14"/>
  <c r="B78" i="14"/>
  <c r="G496" i="7"/>
  <c r="H496" i="7"/>
  <c r="F496" i="7"/>
  <c r="J496" i="7"/>
  <c r="D496" i="7"/>
  <c r="I496" i="7"/>
  <c r="E496" i="7"/>
  <c r="E506" i="7" s="1"/>
  <c r="E523" i="7" s="1"/>
  <c r="P533" i="7" s="1"/>
  <c r="P577" i="7" s="1"/>
  <c r="C496" i="7"/>
  <c r="B496" i="7"/>
  <c r="D54" i="4"/>
  <c r="B194" i="9" s="1"/>
  <c r="C55" i="4"/>
  <c r="B86" i="4" s="1"/>
  <c r="B85" i="4"/>
  <c r="H554" i="7"/>
  <c r="H582" i="7" s="1"/>
  <c r="I544" i="7" l="1"/>
  <c r="I581" i="7" s="1"/>
  <c r="F851" i="7"/>
  <c r="F896" i="7" s="1"/>
  <c r="F16" i="8" s="1"/>
  <c r="F130" i="8" s="1"/>
  <c r="F144" i="9" s="1"/>
  <c r="G853" i="7"/>
  <c r="G898" i="7" s="1"/>
  <c r="G18" i="8" s="1"/>
  <c r="G132" i="8" s="1"/>
  <c r="G146" i="9" s="1"/>
  <c r="G854" i="7"/>
  <c r="G899" i="7" s="1"/>
  <c r="G19" i="8" s="1"/>
  <c r="G133" i="8" s="1"/>
  <c r="G147" i="9" s="1"/>
  <c r="J852" i="7"/>
  <c r="J897" i="7" s="1"/>
  <c r="J17" i="8" s="1"/>
  <c r="J131" i="8" s="1"/>
  <c r="J145" i="9" s="1"/>
  <c r="D855" i="7"/>
  <c r="D900" i="7" s="1"/>
  <c r="I507" i="7"/>
  <c r="I524" i="7" s="1"/>
  <c r="E873" i="7"/>
  <c r="E945" i="7" s="1"/>
  <c r="J853" i="7"/>
  <c r="J898" i="7" s="1"/>
  <c r="J18" i="8" s="1"/>
  <c r="J132" i="8" s="1"/>
  <c r="J146" i="9" s="1"/>
  <c r="C852" i="7"/>
  <c r="C897" i="7" s="1"/>
  <c r="C17" i="8" s="1"/>
  <c r="C131" i="8" s="1"/>
  <c r="C145" i="9" s="1"/>
  <c r="F854" i="7"/>
  <c r="F899" i="7" s="1"/>
  <c r="F19" i="8" s="1"/>
  <c r="F133" i="8" s="1"/>
  <c r="F147" i="9" s="1"/>
  <c r="I854" i="7"/>
  <c r="I899" i="7" s="1"/>
  <c r="I19" i="8" s="1"/>
  <c r="I133" i="8" s="1"/>
  <c r="I147" i="9" s="1"/>
  <c r="I855" i="7"/>
  <c r="I900" i="7" s="1"/>
  <c r="F506" i="7"/>
  <c r="F523" i="7" s="1"/>
  <c r="S564" i="7" s="1"/>
  <c r="S586" i="7" s="1"/>
  <c r="D854" i="7"/>
  <c r="D899" i="7" s="1"/>
  <c r="D19" i="8" s="1"/>
  <c r="D133" i="8" s="1"/>
  <c r="D147" i="9" s="1"/>
  <c r="H852" i="7"/>
  <c r="H897" i="7" s="1"/>
  <c r="H17" i="8" s="1"/>
  <c r="H131" i="8" s="1"/>
  <c r="H145" i="9" s="1"/>
  <c r="H853" i="7"/>
  <c r="H898" i="7" s="1"/>
  <c r="H18" i="8" s="1"/>
  <c r="H132" i="8" s="1"/>
  <c r="H146" i="9" s="1"/>
  <c r="C853" i="7"/>
  <c r="C898" i="7" s="1"/>
  <c r="C18" i="8" s="1"/>
  <c r="C132" i="8" s="1"/>
  <c r="C146" i="9" s="1"/>
  <c r="F855" i="7"/>
  <c r="F900" i="7" s="1"/>
  <c r="I873" i="7"/>
  <c r="I945" i="7" s="1"/>
  <c r="I851" i="7"/>
  <c r="I896" i="7" s="1"/>
  <c r="I16" i="8" s="1"/>
  <c r="I130" i="8" s="1"/>
  <c r="I144" i="9" s="1"/>
  <c r="J854" i="7"/>
  <c r="J899" i="7" s="1"/>
  <c r="J19" i="8" s="1"/>
  <c r="J133" i="8" s="1"/>
  <c r="J147" i="9" s="1"/>
  <c r="J855" i="7"/>
  <c r="J900" i="7" s="1"/>
  <c r="G524" i="7"/>
  <c r="Y544" i="7" s="1"/>
  <c r="Y581" i="7" s="1"/>
  <c r="B853" i="7"/>
  <c r="B898" i="7" s="1"/>
  <c r="B18" i="8" s="1"/>
  <c r="B132" i="8" s="1"/>
  <c r="B146" i="9" s="1"/>
  <c r="B854" i="7"/>
  <c r="B899" i="7" s="1"/>
  <c r="B19" i="8" s="1"/>
  <c r="B133" i="8" s="1"/>
  <c r="B147" i="9" s="1"/>
  <c r="F853" i="7"/>
  <c r="F898" i="7" s="1"/>
  <c r="F18" i="8" s="1"/>
  <c r="F132" i="8" s="1"/>
  <c r="F146" i="9" s="1"/>
  <c r="J864" i="7"/>
  <c r="J925" i="7" s="1"/>
  <c r="J56" i="8" s="1"/>
  <c r="J134" i="8" s="1"/>
  <c r="J148" i="9" s="1"/>
  <c r="Q565" i="7"/>
  <c r="Q587" i="7" s="1"/>
  <c r="P544" i="7"/>
  <c r="P581" i="7" s="1"/>
  <c r="O534" i="7"/>
  <c r="O580" i="7" s="1"/>
  <c r="D873" i="7"/>
  <c r="D945" i="7" s="1"/>
  <c r="C854" i="7"/>
  <c r="C899" i="7" s="1"/>
  <c r="C19" i="8" s="1"/>
  <c r="C133" i="8" s="1"/>
  <c r="C147" i="9" s="1"/>
  <c r="B113" i="4"/>
  <c r="B130" i="4" s="1"/>
  <c r="C11" i="12" s="1"/>
  <c r="D852" i="7"/>
  <c r="D897" i="7" s="1"/>
  <c r="D17" i="8" s="1"/>
  <c r="D131" i="8" s="1"/>
  <c r="D145" i="9" s="1"/>
  <c r="D853" i="7"/>
  <c r="D898" i="7" s="1"/>
  <c r="D18" i="8" s="1"/>
  <c r="D132" i="8" s="1"/>
  <c r="D146" i="9" s="1"/>
  <c r="B851" i="7"/>
  <c r="B896" i="7" s="1"/>
  <c r="B81" i="12" s="1"/>
  <c r="B852" i="7"/>
  <c r="B897" i="7" s="1"/>
  <c r="B17" i="8" s="1"/>
  <c r="B131" i="8" s="1"/>
  <c r="B145" i="9" s="1"/>
  <c r="C855" i="7"/>
  <c r="C900" i="7" s="1"/>
  <c r="E855" i="7"/>
  <c r="E900" i="7" s="1"/>
  <c r="E864" i="7"/>
  <c r="E925" i="7" s="1"/>
  <c r="E851" i="7"/>
  <c r="E896" i="7" s="1"/>
  <c r="E16" i="8" s="1"/>
  <c r="E130" i="8" s="1"/>
  <c r="E144" i="9" s="1"/>
  <c r="E852" i="7"/>
  <c r="E897" i="7" s="1"/>
  <c r="E17" i="8" s="1"/>
  <c r="E131" i="8" s="1"/>
  <c r="E145" i="9" s="1"/>
  <c r="D864" i="7"/>
  <c r="D925" i="7" s="1"/>
  <c r="B855" i="7"/>
  <c r="B900" i="7" s="1"/>
  <c r="C851" i="7"/>
  <c r="C896" i="7" s="1"/>
  <c r="C16" i="8" s="1"/>
  <c r="C130" i="8" s="1"/>
  <c r="C144" i="9" s="1"/>
  <c r="B864" i="7"/>
  <c r="B925" i="7" s="1"/>
  <c r="B113" i="12" s="1"/>
  <c r="C864" i="7"/>
  <c r="C925" i="7" s="1"/>
  <c r="C56" i="8" s="1"/>
  <c r="C134" i="8" s="1"/>
  <c r="C148" i="9" s="1"/>
  <c r="E853" i="7"/>
  <c r="E898" i="7" s="1"/>
  <c r="E18" i="8" s="1"/>
  <c r="E132" i="8" s="1"/>
  <c r="E146" i="9" s="1"/>
  <c r="D524" i="7"/>
  <c r="K565" i="7" s="1"/>
  <c r="K587" i="7" s="1"/>
  <c r="B507" i="7"/>
  <c r="B524" i="7" s="1"/>
  <c r="T544" i="7"/>
  <c r="T581" i="7" s="1"/>
  <c r="H506" i="7"/>
  <c r="H523" i="7" s="1"/>
  <c r="AC553" i="7" s="1"/>
  <c r="AC579" i="7" s="1"/>
  <c r="G534" i="7"/>
  <c r="G580" i="7" s="1"/>
  <c r="U565" i="7"/>
  <c r="U587" i="7" s="1"/>
  <c r="B506" i="7"/>
  <c r="B523" i="7" s="1"/>
  <c r="D553" i="7" s="1"/>
  <c r="D579" i="7" s="1"/>
  <c r="G506" i="7"/>
  <c r="G523" i="7" s="1"/>
  <c r="W533" i="7" s="1"/>
  <c r="W577" i="7" s="1"/>
  <c r="J524" i="7"/>
  <c r="AI554" i="7" s="1"/>
  <c r="AI582" i="7" s="1"/>
  <c r="T534" i="7"/>
  <c r="T580" i="7" s="1"/>
  <c r="I34" i="8"/>
  <c r="I122" i="8" s="1"/>
  <c r="I136" i="9" s="1"/>
  <c r="F34" i="8"/>
  <c r="F122" i="8" s="1"/>
  <c r="F136" i="9" s="1"/>
  <c r="E544" i="7"/>
  <c r="E581" i="7" s="1"/>
  <c r="C534" i="7"/>
  <c r="C580" i="7" s="1"/>
  <c r="D565" i="7"/>
  <c r="D587" i="7" s="1"/>
  <c r="D554" i="7"/>
  <c r="D582" i="7" s="1"/>
  <c r="E554" i="7"/>
  <c r="E582" i="7" s="1"/>
  <c r="C544" i="7"/>
  <c r="C581" i="7" s="1"/>
  <c r="D534" i="7"/>
  <c r="D580" i="7" s="1"/>
  <c r="E534" i="7"/>
  <c r="E580" i="7" s="1"/>
  <c r="C554" i="7"/>
  <c r="C582" i="7" s="1"/>
  <c r="D544" i="7"/>
  <c r="D581" i="7" s="1"/>
  <c r="E565" i="7"/>
  <c r="E587" i="7" s="1"/>
  <c r="C565" i="7"/>
  <c r="C587" i="7" s="1"/>
  <c r="B615" i="7" s="1"/>
  <c r="B892" i="7" s="1"/>
  <c r="B120" i="4"/>
  <c r="B137" i="4" s="1"/>
  <c r="J11" i="12" s="1"/>
  <c r="B118" i="4"/>
  <c r="B135" i="4" s="1"/>
  <c r="H11" i="12" s="1"/>
  <c r="I506" i="7"/>
  <c r="I523" i="7" s="1"/>
  <c r="AG553" i="7" s="1"/>
  <c r="AG579" i="7" s="1"/>
  <c r="D56" i="8"/>
  <c r="D134" i="8" s="1"/>
  <c r="D148" i="9" s="1"/>
  <c r="G56" i="8"/>
  <c r="G134" i="8" s="1"/>
  <c r="G148" i="9" s="1"/>
  <c r="J34" i="8"/>
  <c r="J122" i="8" s="1"/>
  <c r="J136" i="9" s="1"/>
  <c r="C34" i="8"/>
  <c r="C122" i="8" s="1"/>
  <c r="C136" i="9" s="1"/>
  <c r="B190" i="9"/>
  <c r="F203" i="9" s="1"/>
  <c r="J506" i="7"/>
  <c r="J523" i="7" s="1"/>
  <c r="AJ543" i="7" s="1"/>
  <c r="AJ578" i="7" s="1"/>
  <c r="AG554" i="7"/>
  <c r="AG582" i="7" s="1"/>
  <c r="AE534" i="7"/>
  <c r="AE580" i="7" s="1"/>
  <c r="AE544" i="7"/>
  <c r="AE581" i="7" s="1"/>
  <c r="AG544" i="7"/>
  <c r="AG581" i="7" s="1"/>
  <c r="AG534" i="7"/>
  <c r="AG580" i="7" s="1"/>
  <c r="AG565" i="7"/>
  <c r="AG587" i="7" s="1"/>
  <c r="AF534" i="7"/>
  <c r="AF580" i="7" s="1"/>
  <c r="AF544" i="7"/>
  <c r="AF581" i="7" s="1"/>
  <c r="AF554" i="7"/>
  <c r="AF582" i="7" s="1"/>
  <c r="AE565" i="7"/>
  <c r="AE587" i="7" s="1"/>
  <c r="AF565" i="7"/>
  <c r="AF587" i="7" s="1"/>
  <c r="AE554" i="7"/>
  <c r="AE582" i="7" s="1"/>
  <c r="AC534" i="7"/>
  <c r="AC580" i="7" s="1"/>
  <c r="AA544" i="7"/>
  <c r="AA581" i="7" s="1"/>
  <c r="AA565" i="7"/>
  <c r="AA587" i="7" s="1"/>
  <c r="AB554" i="7"/>
  <c r="AB582" i="7" s="1"/>
  <c r="AC544" i="7"/>
  <c r="AC581" i="7" s="1"/>
  <c r="AB534" i="7"/>
  <c r="AB580" i="7" s="1"/>
  <c r="AA534" i="7"/>
  <c r="AA580" i="7" s="1"/>
  <c r="AC554" i="7"/>
  <c r="AC582" i="7" s="1"/>
  <c r="AB544" i="7"/>
  <c r="AB581" i="7" s="1"/>
  <c r="AC565" i="7"/>
  <c r="AC587" i="7" s="1"/>
  <c r="AB565" i="7"/>
  <c r="AB587" i="7" s="1"/>
  <c r="AA554" i="7"/>
  <c r="AA582" i="7" s="1"/>
  <c r="H610" i="7" s="1"/>
  <c r="H887" i="7" s="1"/>
  <c r="S554" i="7"/>
  <c r="S582" i="7" s="1"/>
  <c r="O565" i="7"/>
  <c r="O587" i="7" s="1"/>
  <c r="Q534" i="7"/>
  <c r="Q580" i="7" s="1"/>
  <c r="H544" i="7"/>
  <c r="H581" i="7" s="1"/>
  <c r="I554" i="7"/>
  <c r="I582" i="7" s="1"/>
  <c r="S565" i="7"/>
  <c r="S587" i="7" s="1"/>
  <c r="T554" i="7"/>
  <c r="T582" i="7" s="1"/>
  <c r="U554" i="7"/>
  <c r="U582" i="7" s="1"/>
  <c r="D506" i="7"/>
  <c r="D523" i="7" s="1"/>
  <c r="M543" i="7" s="1"/>
  <c r="M578" i="7" s="1"/>
  <c r="X534" i="7"/>
  <c r="X580" i="7" s="1"/>
  <c r="T565" i="7"/>
  <c r="T587" i="7" s="1"/>
  <c r="U544" i="7"/>
  <c r="U581" i="7" s="1"/>
  <c r="O544" i="7"/>
  <c r="O581" i="7" s="1"/>
  <c r="Q544" i="7"/>
  <c r="Q581" i="7" s="1"/>
  <c r="H534" i="7"/>
  <c r="H580" i="7" s="1"/>
  <c r="Y534" i="7"/>
  <c r="Y580" i="7" s="1"/>
  <c r="S544" i="7"/>
  <c r="S581" i="7" s="1"/>
  <c r="S534" i="7"/>
  <c r="S580" i="7" s="1"/>
  <c r="C506" i="7"/>
  <c r="C523" i="7" s="1"/>
  <c r="G553" i="7" s="1"/>
  <c r="G579" i="7" s="1"/>
  <c r="W544" i="7"/>
  <c r="W581" i="7" s="1"/>
  <c r="P534" i="7"/>
  <c r="P580" i="7" s="1"/>
  <c r="P565" i="7"/>
  <c r="P587" i="7" s="1"/>
  <c r="Q554" i="7"/>
  <c r="Q582" i="7" s="1"/>
  <c r="G565" i="7"/>
  <c r="G587" i="7" s="1"/>
  <c r="G554" i="7"/>
  <c r="G582" i="7" s="1"/>
  <c r="C610" i="7" s="1"/>
  <c r="C887" i="7" s="1"/>
  <c r="C15" i="8" s="1"/>
  <c r="C121" i="8" s="1"/>
  <c r="C135" i="9" s="1"/>
  <c r="I565" i="7"/>
  <c r="I587" i="7" s="1"/>
  <c r="W534" i="7"/>
  <c r="W580" i="7" s="1"/>
  <c r="Y554" i="7"/>
  <c r="Y582" i="7" s="1"/>
  <c r="H34" i="8"/>
  <c r="H122" i="8" s="1"/>
  <c r="H136" i="9" s="1"/>
  <c r="B73" i="12"/>
  <c r="B85" i="13" s="1"/>
  <c r="B21" i="16" s="1"/>
  <c r="B34" i="8"/>
  <c r="B122" i="8" s="1"/>
  <c r="B136" i="9" s="1"/>
  <c r="W554" i="7"/>
  <c r="W582" i="7" s="1"/>
  <c r="G34" i="8"/>
  <c r="G122" i="8" s="1"/>
  <c r="G136" i="9" s="1"/>
  <c r="O554" i="7"/>
  <c r="O582" i="7" s="1"/>
  <c r="P554" i="7"/>
  <c r="P582" i="7" s="1"/>
  <c r="G544" i="7"/>
  <c r="G581" i="7" s="1"/>
  <c r="H565" i="7"/>
  <c r="H587" i="7" s="1"/>
  <c r="X554" i="7"/>
  <c r="X582" i="7" s="1"/>
  <c r="H56" i="8"/>
  <c r="H134" i="8" s="1"/>
  <c r="H148" i="9" s="1"/>
  <c r="F56" i="8"/>
  <c r="F134" i="8" s="1"/>
  <c r="F148" i="9" s="1"/>
  <c r="I56" i="8"/>
  <c r="I134" i="8" s="1"/>
  <c r="I148" i="9" s="1"/>
  <c r="D34" i="8"/>
  <c r="D122" i="8" s="1"/>
  <c r="D136" i="9" s="1"/>
  <c r="E34" i="8"/>
  <c r="E122" i="8" s="1"/>
  <c r="E136" i="9" s="1"/>
  <c r="B77" i="16"/>
  <c r="B116" i="13"/>
  <c r="B121" i="16"/>
  <c r="B130" i="13"/>
  <c r="B16" i="8"/>
  <c r="B130" i="8" s="1"/>
  <c r="B144" i="9" s="1"/>
  <c r="B82" i="12"/>
  <c r="B83" i="12"/>
  <c r="B84" i="12"/>
  <c r="B85" i="12"/>
  <c r="B56" i="8"/>
  <c r="B134" i="8" s="1"/>
  <c r="B148" i="9" s="1"/>
  <c r="AF553" i="7"/>
  <c r="AF579" i="7" s="1"/>
  <c r="AG564" i="7"/>
  <c r="AG586" i="7" s="1"/>
  <c r="Y533" i="7"/>
  <c r="Y577" i="7" s="1"/>
  <c r="X553" i="7"/>
  <c r="X579" i="7" s="1"/>
  <c r="W543" i="7"/>
  <c r="W578" i="7" s="1"/>
  <c r="X533" i="7"/>
  <c r="X577" i="7" s="1"/>
  <c r="Y553" i="7"/>
  <c r="Y579" i="7" s="1"/>
  <c r="Y543" i="7"/>
  <c r="Y578" i="7" s="1"/>
  <c r="W553" i="7"/>
  <c r="W579" i="7" s="1"/>
  <c r="Y564" i="7"/>
  <c r="Y586" i="7" s="1"/>
  <c r="X543" i="7"/>
  <c r="X578" i="7" s="1"/>
  <c r="D533" i="7"/>
  <c r="D577" i="7" s="1"/>
  <c r="AK564" i="7"/>
  <c r="AK586" i="7" s="1"/>
  <c r="AI533" i="7"/>
  <c r="AI577" i="7" s="1"/>
  <c r="AK543" i="7"/>
  <c r="AK578" i="7" s="1"/>
  <c r="AI543" i="7"/>
  <c r="AI578" i="7" s="1"/>
  <c r="AK553" i="7"/>
  <c r="AK579" i="7" s="1"/>
  <c r="AJ553" i="7"/>
  <c r="AJ579" i="7" s="1"/>
  <c r="AJ533" i="7"/>
  <c r="AJ577" i="7" s="1"/>
  <c r="AI564" i="7"/>
  <c r="AI586" i="7" s="1"/>
  <c r="AJ564" i="7"/>
  <c r="AJ586" i="7" s="1"/>
  <c r="C553" i="7"/>
  <c r="C579" i="7" s="1"/>
  <c r="Q564" i="7"/>
  <c r="Q586" i="7" s="1"/>
  <c r="O564" i="7"/>
  <c r="O586" i="7" s="1"/>
  <c r="P553" i="7"/>
  <c r="P579" i="7" s="1"/>
  <c r="Q553" i="7"/>
  <c r="Q579" i="7" s="1"/>
  <c r="O553" i="7"/>
  <c r="O579" i="7" s="1"/>
  <c r="O543" i="7"/>
  <c r="O578" i="7" s="1"/>
  <c r="Q543" i="7"/>
  <c r="Q578" i="7" s="1"/>
  <c r="P543" i="7"/>
  <c r="P578" i="7" s="1"/>
  <c r="Q533" i="7"/>
  <c r="Q577" i="7" s="1"/>
  <c r="P564" i="7"/>
  <c r="P586" i="7" s="1"/>
  <c r="S533" i="7"/>
  <c r="S577" i="7" s="1"/>
  <c r="E533" i="7"/>
  <c r="E577" i="7" s="1"/>
  <c r="O533" i="7"/>
  <c r="O577" i="7" s="1"/>
  <c r="E605" i="7" s="1"/>
  <c r="E882" i="7" s="1"/>
  <c r="E12" i="8" s="1"/>
  <c r="E116" i="8" s="1"/>
  <c r="E130" i="9" s="1"/>
  <c r="AB543" i="7"/>
  <c r="AB578" i="7" s="1"/>
  <c r="B114" i="4"/>
  <c r="B115" i="4"/>
  <c r="B117" i="4"/>
  <c r="B116" i="4"/>
  <c r="B119" i="4"/>
  <c r="B193" i="9"/>
  <c r="I203" i="9" s="1"/>
  <c r="B192" i="9"/>
  <c r="H203" i="9" s="1"/>
  <c r="B189" i="9"/>
  <c r="E203" i="9" s="1"/>
  <c r="B188" i="9"/>
  <c r="D203" i="9" s="1"/>
  <c r="B191" i="9"/>
  <c r="G203" i="9" s="1"/>
  <c r="B186" i="9"/>
  <c r="B203" i="9" s="1"/>
  <c r="B11" i="13" s="1"/>
  <c r="B187" i="9"/>
  <c r="C203" i="9" s="1"/>
  <c r="U553" i="7" l="1"/>
  <c r="U579" i="7" s="1"/>
  <c r="K534" i="7"/>
  <c r="K580" i="7" s="1"/>
  <c r="U543" i="7"/>
  <c r="U578" i="7" s="1"/>
  <c r="E553" i="7"/>
  <c r="E579" i="7" s="1"/>
  <c r="B607" i="7" s="1"/>
  <c r="B884" i="7" s="1"/>
  <c r="B69" i="12" s="1"/>
  <c r="B81" i="13" s="1"/>
  <c r="B17" i="16" s="1"/>
  <c r="X544" i="7"/>
  <c r="X581" i="7" s="1"/>
  <c r="W565" i="7"/>
  <c r="W587" i="7" s="1"/>
  <c r="G658" i="7" s="1"/>
  <c r="G941" i="7" s="1"/>
  <c r="G132" i="12" s="1"/>
  <c r="G126" i="13" s="1"/>
  <c r="Y565" i="7"/>
  <c r="Y587" i="7" s="1"/>
  <c r="X565" i="7"/>
  <c r="X587" i="7" s="1"/>
  <c r="E56" i="8"/>
  <c r="E134" i="8" s="1"/>
  <c r="E148" i="9" s="1"/>
  <c r="H615" i="7"/>
  <c r="H892" i="7" s="1"/>
  <c r="H52" i="8" s="1"/>
  <c r="H126" i="8" s="1"/>
  <c r="H140" i="9" s="1"/>
  <c r="L544" i="7"/>
  <c r="L581" i="7" s="1"/>
  <c r="M554" i="7"/>
  <c r="M582" i="7" s="1"/>
  <c r="D564" i="7"/>
  <c r="D586" i="7" s="1"/>
  <c r="T533" i="7"/>
  <c r="T577" i="7" s="1"/>
  <c r="L533" i="7"/>
  <c r="L577" i="7" s="1"/>
  <c r="C564" i="7"/>
  <c r="C586" i="7" s="1"/>
  <c r="T564" i="7"/>
  <c r="T586" i="7" s="1"/>
  <c r="S543" i="7"/>
  <c r="S578" i="7" s="1"/>
  <c r="F633" i="7" s="1"/>
  <c r="F915" i="7" s="1"/>
  <c r="T553" i="7"/>
  <c r="T579" i="7" s="1"/>
  <c r="E543" i="7"/>
  <c r="E578" i="7" s="1"/>
  <c r="C533" i="7"/>
  <c r="C577" i="7" s="1"/>
  <c r="D543" i="7"/>
  <c r="D578" i="7" s="1"/>
  <c r="AF533" i="7"/>
  <c r="AF577" i="7" s="1"/>
  <c r="AG533" i="7"/>
  <c r="AG577" i="7" s="1"/>
  <c r="L554" i="7"/>
  <c r="L582" i="7" s="1"/>
  <c r="U533" i="7"/>
  <c r="U577" i="7" s="1"/>
  <c r="F605" i="7" s="1"/>
  <c r="F882" i="7" s="1"/>
  <c r="F12" i="8" s="1"/>
  <c r="F116" i="8" s="1"/>
  <c r="F130" i="9" s="1"/>
  <c r="T543" i="7"/>
  <c r="T578" i="7" s="1"/>
  <c r="K554" i="7"/>
  <c r="K582" i="7" s="1"/>
  <c r="L565" i="7"/>
  <c r="L587" i="7" s="1"/>
  <c r="S553" i="7"/>
  <c r="S579" i="7" s="1"/>
  <c r="F607" i="7" s="1"/>
  <c r="F884" i="7" s="1"/>
  <c r="F13" i="8" s="1"/>
  <c r="F118" i="8" s="1"/>
  <c r="F132" i="9" s="1"/>
  <c r="U564" i="7"/>
  <c r="U586" i="7" s="1"/>
  <c r="F657" i="7" s="1"/>
  <c r="F940" i="7" s="1"/>
  <c r="E564" i="7"/>
  <c r="E586" i="7" s="1"/>
  <c r="C543" i="7"/>
  <c r="C578" i="7" s="1"/>
  <c r="AE564" i="7"/>
  <c r="AE586" i="7" s="1"/>
  <c r="AE533" i="7"/>
  <c r="AE577" i="7" s="1"/>
  <c r="C615" i="7"/>
  <c r="C892" i="7" s="1"/>
  <c r="C77" i="12" s="1"/>
  <c r="C89" i="13" s="1"/>
  <c r="E639" i="7"/>
  <c r="E921" i="7" s="1"/>
  <c r="C608" i="7"/>
  <c r="C885" i="7" s="1"/>
  <c r="C14" i="8" s="1"/>
  <c r="C119" i="8" s="1"/>
  <c r="C133" i="9" s="1"/>
  <c r="M544" i="7"/>
  <c r="M581" i="7" s="1"/>
  <c r="AC533" i="7"/>
  <c r="AC577" i="7" s="1"/>
  <c r="AB533" i="7"/>
  <c r="AB577" i="7" s="1"/>
  <c r="H639" i="7"/>
  <c r="H921" i="7" s="1"/>
  <c r="H109" i="12" s="1"/>
  <c r="H112" i="13" s="1"/>
  <c r="AI534" i="7"/>
  <c r="AI580" i="7" s="1"/>
  <c r="G610" i="7"/>
  <c r="G887" i="7" s="1"/>
  <c r="G15" i="8" s="1"/>
  <c r="G121" i="8" s="1"/>
  <c r="G135" i="9" s="1"/>
  <c r="AI565" i="7"/>
  <c r="AI587" i="7" s="1"/>
  <c r="M565" i="7"/>
  <c r="M587" i="7" s="1"/>
  <c r="D639" i="7" s="1"/>
  <c r="D921" i="7" s="1"/>
  <c r="L534" i="7"/>
  <c r="L580" i="7" s="1"/>
  <c r="M534" i="7"/>
  <c r="M580" i="7" s="1"/>
  <c r="K544" i="7"/>
  <c r="K581" i="7" s="1"/>
  <c r="D634" i="7" s="1"/>
  <c r="D916" i="7" s="1"/>
  <c r="AA543" i="7"/>
  <c r="AA578" i="7" s="1"/>
  <c r="H633" i="7" s="1"/>
  <c r="H915" i="7" s="1"/>
  <c r="H103" i="12" s="1"/>
  <c r="H106" i="13" s="1"/>
  <c r="H60" i="16" s="1"/>
  <c r="AC564" i="7"/>
  <c r="AC586" i="7" s="1"/>
  <c r="AA533" i="7"/>
  <c r="AA577" i="7" s="1"/>
  <c r="G634" i="7"/>
  <c r="G916" i="7" s="1"/>
  <c r="AB553" i="7"/>
  <c r="AB579" i="7" s="1"/>
  <c r="AA553" i="7"/>
  <c r="AA579" i="7" s="1"/>
  <c r="AC543" i="7"/>
  <c r="AC578" i="7" s="1"/>
  <c r="AB564" i="7"/>
  <c r="AB586" i="7" s="1"/>
  <c r="AJ554" i="7"/>
  <c r="AJ582" i="7" s="1"/>
  <c r="J610" i="7" s="1"/>
  <c r="J887" i="7" s="1"/>
  <c r="AK554" i="7"/>
  <c r="AK582" i="7" s="1"/>
  <c r="G607" i="7"/>
  <c r="G884" i="7" s="1"/>
  <c r="G13" i="8" s="1"/>
  <c r="G118" i="8" s="1"/>
  <c r="G132" i="9" s="1"/>
  <c r="F658" i="7"/>
  <c r="F941" i="7" s="1"/>
  <c r="H634" i="7"/>
  <c r="H916" i="7" s="1"/>
  <c r="AJ544" i="7"/>
  <c r="AJ581" i="7" s="1"/>
  <c r="AJ534" i="7"/>
  <c r="AJ580" i="7" s="1"/>
  <c r="AK544" i="7"/>
  <c r="AK581" i="7" s="1"/>
  <c r="B639" i="7"/>
  <c r="B921" i="7" s="1"/>
  <c r="B109" i="12" s="1"/>
  <c r="B112" i="13" s="1"/>
  <c r="B69" i="16" s="1"/>
  <c r="AA564" i="7"/>
  <c r="AA586" i="7" s="1"/>
  <c r="C639" i="7"/>
  <c r="C921" i="7" s="1"/>
  <c r="E607" i="7"/>
  <c r="E884" i="7" s="1"/>
  <c r="E13" i="8" s="1"/>
  <c r="E118" i="8" s="1"/>
  <c r="E132" i="9" s="1"/>
  <c r="I533" i="7"/>
  <c r="I577" i="7" s="1"/>
  <c r="G615" i="7"/>
  <c r="G892" i="7" s="1"/>
  <c r="G609" i="7"/>
  <c r="G886" i="7" s="1"/>
  <c r="G33" i="8" s="1"/>
  <c r="G120" i="8" s="1"/>
  <c r="G134" i="9" s="1"/>
  <c r="AK533" i="7"/>
  <c r="AK577" i="7" s="1"/>
  <c r="J605" i="7" s="1"/>
  <c r="J882" i="7" s="1"/>
  <c r="AI553" i="7"/>
  <c r="AI579" i="7" s="1"/>
  <c r="G564" i="7"/>
  <c r="G586" i="7" s="1"/>
  <c r="M533" i="7"/>
  <c r="M577" i="7" s="1"/>
  <c r="X564" i="7"/>
  <c r="X586" i="7" s="1"/>
  <c r="W564" i="7"/>
  <c r="W586" i="7" s="1"/>
  <c r="AG543" i="7"/>
  <c r="AG578" i="7" s="1"/>
  <c r="AE553" i="7"/>
  <c r="AE579" i="7" s="1"/>
  <c r="I607" i="7" s="1"/>
  <c r="I884" i="7" s="1"/>
  <c r="I13" i="8" s="1"/>
  <c r="I118" i="8" s="1"/>
  <c r="I132" i="9" s="1"/>
  <c r="AF564" i="7"/>
  <c r="AF586" i="7" s="1"/>
  <c r="I639" i="7"/>
  <c r="I921" i="7" s="1"/>
  <c r="I609" i="7"/>
  <c r="I886" i="7" s="1"/>
  <c r="B658" i="7"/>
  <c r="B941" i="7" s="1"/>
  <c r="B132" i="12" s="1"/>
  <c r="B126" i="13" s="1"/>
  <c r="B113" i="16" s="1"/>
  <c r="B610" i="7"/>
  <c r="B887" i="7" s="1"/>
  <c r="B15" i="8" s="1"/>
  <c r="B121" i="8" s="1"/>
  <c r="B135" i="9" s="1"/>
  <c r="H543" i="7"/>
  <c r="H578" i="7" s="1"/>
  <c r="B605" i="7"/>
  <c r="B882" i="7" s="1"/>
  <c r="B67" i="12" s="1"/>
  <c r="B79" i="13" s="1"/>
  <c r="B15" i="16" s="1"/>
  <c r="K543" i="7"/>
  <c r="K578" i="7" s="1"/>
  <c r="D606" i="7" s="1"/>
  <c r="D883" i="7" s="1"/>
  <c r="AE543" i="7"/>
  <c r="AE578" i="7" s="1"/>
  <c r="AF543" i="7"/>
  <c r="AF578" i="7" s="1"/>
  <c r="F608" i="7"/>
  <c r="F885" i="7" s="1"/>
  <c r="F14" i="8" s="1"/>
  <c r="F119" i="8" s="1"/>
  <c r="F133" i="9" s="1"/>
  <c r="E634" i="7"/>
  <c r="E916" i="7" s="1"/>
  <c r="H609" i="7"/>
  <c r="H886" i="7" s="1"/>
  <c r="H71" i="12" s="1"/>
  <c r="H83" i="13" s="1"/>
  <c r="B609" i="7"/>
  <c r="B886" i="7" s="1"/>
  <c r="B608" i="7"/>
  <c r="B885" i="7" s="1"/>
  <c r="B14" i="8" s="1"/>
  <c r="B119" i="8" s="1"/>
  <c r="B133" i="9" s="1"/>
  <c r="AK565" i="7"/>
  <c r="AK587" i="7" s="1"/>
  <c r="AJ565" i="7"/>
  <c r="AJ587" i="7" s="1"/>
  <c r="AI544" i="7"/>
  <c r="AI581" i="7" s="1"/>
  <c r="AK534" i="7"/>
  <c r="AK580" i="7" s="1"/>
  <c r="G639" i="7"/>
  <c r="G921" i="7" s="1"/>
  <c r="B634" i="7"/>
  <c r="B916" i="7" s="1"/>
  <c r="B104" i="12" s="1"/>
  <c r="B107" i="13" s="1"/>
  <c r="B63" i="16" s="1"/>
  <c r="G543" i="7"/>
  <c r="G578" i="7" s="1"/>
  <c r="H553" i="7"/>
  <c r="H579" i="7" s="1"/>
  <c r="I553" i="7"/>
  <c r="I579" i="7" s="1"/>
  <c r="L564" i="7"/>
  <c r="L586" i="7" s="1"/>
  <c r="K564" i="7"/>
  <c r="K586" i="7" s="1"/>
  <c r="M564" i="7"/>
  <c r="M586" i="7" s="1"/>
  <c r="F634" i="7"/>
  <c r="F916" i="7" s="1"/>
  <c r="H608" i="7"/>
  <c r="H885" i="7" s="1"/>
  <c r="H658" i="7"/>
  <c r="H941" i="7" s="1"/>
  <c r="H132" i="12" s="1"/>
  <c r="H126" i="13" s="1"/>
  <c r="I658" i="7"/>
  <c r="I941" i="7" s="1"/>
  <c r="I634" i="7"/>
  <c r="I916" i="7" s="1"/>
  <c r="G533" i="7"/>
  <c r="G577" i="7" s="1"/>
  <c r="H533" i="7"/>
  <c r="H577" i="7" s="1"/>
  <c r="I564" i="7"/>
  <c r="I586" i="7" s="1"/>
  <c r="L553" i="7"/>
  <c r="L579" i="7" s="1"/>
  <c r="M553" i="7"/>
  <c r="M579" i="7" s="1"/>
  <c r="K533" i="7"/>
  <c r="K577" i="7" s="1"/>
  <c r="E609" i="7"/>
  <c r="E886" i="7" s="1"/>
  <c r="F615" i="7"/>
  <c r="F892" i="7" s="1"/>
  <c r="E615" i="7"/>
  <c r="E892" i="7" s="1"/>
  <c r="H11" i="13"/>
  <c r="H144" i="13" s="1"/>
  <c r="I543" i="7"/>
  <c r="I578" i="7" s="1"/>
  <c r="H564" i="7"/>
  <c r="H586" i="7" s="1"/>
  <c r="L543" i="7"/>
  <c r="L578" i="7" s="1"/>
  <c r="K553" i="7"/>
  <c r="K579" i="7" s="1"/>
  <c r="C609" i="7"/>
  <c r="C886" i="7" s="1"/>
  <c r="C71" i="12" s="1"/>
  <c r="C83" i="13" s="1"/>
  <c r="E608" i="7"/>
  <c r="E885" i="7" s="1"/>
  <c r="E14" i="8" s="1"/>
  <c r="E119" i="8" s="1"/>
  <c r="E133" i="9" s="1"/>
  <c r="H72" i="12"/>
  <c r="H84" i="13" s="1"/>
  <c r="I610" i="7"/>
  <c r="I887" i="7" s="1"/>
  <c r="I15" i="8" s="1"/>
  <c r="I121" i="8" s="1"/>
  <c r="I135" i="9" s="1"/>
  <c r="H15" i="8"/>
  <c r="H121" i="8" s="1"/>
  <c r="H135" i="9" s="1"/>
  <c r="I615" i="7"/>
  <c r="I892" i="7" s="1"/>
  <c r="C658" i="7"/>
  <c r="C941" i="7" s="1"/>
  <c r="C132" i="12" s="1"/>
  <c r="C126" i="13" s="1"/>
  <c r="E658" i="7"/>
  <c r="E941" i="7" s="1"/>
  <c r="F609" i="7"/>
  <c r="F886" i="7" s="1"/>
  <c r="F639" i="7"/>
  <c r="F921" i="7" s="1"/>
  <c r="F610" i="7"/>
  <c r="F887" i="7" s="1"/>
  <c r="F15" i="8" s="1"/>
  <c r="F121" i="8" s="1"/>
  <c r="F135" i="9" s="1"/>
  <c r="I608" i="7"/>
  <c r="I885" i="7" s="1"/>
  <c r="I14" i="8" s="1"/>
  <c r="I119" i="8" s="1"/>
  <c r="I133" i="9" s="1"/>
  <c r="J607" i="7"/>
  <c r="J884" i="7" s="1"/>
  <c r="J13" i="8" s="1"/>
  <c r="J118" i="8" s="1"/>
  <c r="J132" i="9" s="1"/>
  <c r="G605" i="7"/>
  <c r="G882" i="7" s="1"/>
  <c r="G12" i="8" s="1"/>
  <c r="G116" i="8" s="1"/>
  <c r="G130" i="9" s="1"/>
  <c r="E610" i="7"/>
  <c r="E887" i="7" s="1"/>
  <c r="E15" i="8" s="1"/>
  <c r="E121" i="8" s="1"/>
  <c r="E135" i="9" s="1"/>
  <c r="G608" i="7"/>
  <c r="G885" i="7" s="1"/>
  <c r="G14" i="8" s="1"/>
  <c r="G119" i="8" s="1"/>
  <c r="G133" i="9" s="1"/>
  <c r="C634" i="7"/>
  <c r="C916" i="7" s="1"/>
  <c r="C104" i="12" s="1"/>
  <c r="C107" i="13" s="1"/>
  <c r="B96" i="13"/>
  <c r="B32" i="16"/>
  <c r="B33" i="16"/>
  <c r="B97" i="13"/>
  <c r="B31" i="16"/>
  <c r="B95" i="13"/>
  <c r="B30" i="16"/>
  <c r="B94" i="13"/>
  <c r="B29" i="16"/>
  <c r="B93" i="13"/>
  <c r="G606" i="7"/>
  <c r="G883" i="7" s="1"/>
  <c r="G633" i="7"/>
  <c r="G915" i="7" s="1"/>
  <c r="J606" i="7"/>
  <c r="J883" i="7" s="1"/>
  <c r="J633" i="7"/>
  <c r="J915" i="7" s="1"/>
  <c r="J103" i="12" s="1"/>
  <c r="J106" i="13" s="1"/>
  <c r="C84" i="22" s="1"/>
  <c r="B606" i="7"/>
  <c r="B883" i="7" s="1"/>
  <c r="E606" i="7"/>
  <c r="E883" i="7" s="1"/>
  <c r="E633" i="7"/>
  <c r="E915" i="7" s="1"/>
  <c r="E657" i="7"/>
  <c r="E940" i="7" s="1"/>
  <c r="E638" i="7"/>
  <c r="E920" i="7" s="1"/>
  <c r="E614" i="7"/>
  <c r="E891" i="7" s="1"/>
  <c r="F638" i="7"/>
  <c r="F920" i="7" s="1"/>
  <c r="J638" i="7"/>
  <c r="J920" i="7" s="1"/>
  <c r="J108" i="12" s="1"/>
  <c r="J111" i="13" s="1"/>
  <c r="J614" i="7"/>
  <c r="J891" i="7" s="1"/>
  <c r="J76" i="12" s="1"/>
  <c r="J88" i="13" s="1"/>
  <c r="B332" i="22" s="1"/>
  <c r="J657" i="7"/>
  <c r="J940" i="7" s="1"/>
  <c r="J131" i="12" s="1"/>
  <c r="J125" i="13" s="1"/>
  <c r="J112" i="16" s="1"/>
  <c r="B132" i="4"/>
  <c r="E11" i="12" s="1"/>
  <c r="C113" i="12"/>
  <c r="C136" i="12"/>
  <c r="C85" i="12"/>
  <c r="C107" i="12"/>
  <c r="C110" i="13" s="1"/>
  <c r="C117" i="12"/>
  <c r="C134" i="12"/>
  <c r="C128" i="13" s="1"/>
  <c r="C75" i="12"/>
  <c r="C87" i="13" s="1"/>
  <c r="C133" i="12"/>
  <c r="C127" i="13" s="1"/>
  <c r="C86" i="12"/>
  <c r="C67" i="15"/>
  <c r="C82" i="15" s="1"/>
  <c r="C52" i="12"/>
  <c r="C44" i="12"/>
  <c r="C36" i="12"/>
  <c r="C65" i="13" s="1"/>
  <c r="C23" i="15" s="1"/>
  <c r="C35" i="15" s="1"/>
  <c r="C28" i="12"/>
  <c r="C57" i="13" s="1"/>
  <c r="C64" i="15"/>
  <c r="C79" i="15" s="1"/>
  <c r="C51" i="12"/>
  <c r="C43" i="12"/>
  <c r="C35" i="12"/>
  <c r="C64" i="13" s="1"/>
  <c r="C22" i="15" s="1"/>
  <c r="C34" i="15" s="1"/>
  <c r="C27" i="12"/>
  <c r="C56" i="13" s="1"/>
  <c r="C82" i="12"/>
  <c r="C114" i="12"/>
  <c r="C90" i="12"/>
  <c r="C65" i="15"/>
  <c r="C80" i="15" s="1"/>
  <c r="C50" i="12"/>
  <c r="C42" i="12"/>
  <c r="C34" i="12"/>
  <c r="C63" i="13" s="1"/>
  <c r="C21" i="15" s="1"/>
  <c r="C33" i="15" s="1"/>
  <c r="C26" i="12"/>
  <c r="C55" i="13" s="1"/>
  <c r="C62" i="15"/>
  <c r="C77" i="15" s="1"/>
  <c r="C49" i="12"/>
  <c r="C41" i="12"/>
  <c r="C70" i="13" s="1"/>
  <c r="C33" i="12"/>
  <c r="C62" i="13" s="1"/>
  <c r="C25" i="12"/>
  <c r="C54" i="13" s="1"/>
  <c r="C112" i="12"/>
  <c r="C115" i="13" s="1"/>
  <c r="C83" i="12"/>
  <c r="C139" i="12"/>
  <c r="C87" i="12"/>
  <c r="C142" i="12"/>
  <c r="C63" i="15"/>
  <c r="C78" i="15" s="1"/>
  <c r="C40" i="12"/>
  <c r="C69" i="13" s="1"/>
  <c r="C24" i="12"/>
  <c r="C53" i="13" s="1"/>
  <c r="C47" i="12"/>
  <c r="C31" i="12"/>
  <c r="C60" i="13" s="1"/>
  <c r="C119" i="12"/>
  <c r="C105" i="12"/>
  <c r="C108" i="13" s="1"/>
  <c r="C135" i="12"/>
  <c r="C129" i="13" s="1"/>
  <c r="C106" i="12"/>
  <c r="C109" i="13" s="1"/>
  <c r="C88" i="12"/>
  <c r="C55" i="12"/>
  <c r="C23" i="12"/>
  <c r="C52" i="13" s="1"/>
  <c r="C115" i="12"/>
  <c r="C54" i="12"/>
  <c r="C38" i="12"/>
  <c r="C67" i="13" s="1"/>
  <c r="C66" i="15"/>
  <c r="C81" i="15" s="1"/>
  <c r="C45" i="12"/>
  <c r="C29" i="12"/>
  <c r="C58" i="13" s="1"/>
  <c r="C73" i="12"/>
  <c r="C85" i="13" s="1"/>
  <c r="C140" i="12"/>
  <c r="C80" i="12"/>
  <c r="C92" i="13" s="1"/>
  <c r="C89" i="12"/>
  <c r="C137" i="12"/>
  <c r="C48" i="12"/>
  <c r="C32" i="12"/>
  <c r="C61" i="13" s="1"/>
  <c r="C39" i="12"/>
  <c r="C68" i="13" s="1"/>
  <c r="C141" i="12"/>
  <c r="C46" i="12"/>
  <c r="C138" i="12"/>
  <c r="C110" i="12"/>
  <c r="C113" i="13" s="1"/>
  <c r="C111" i="12"/>
  <c r="C114" i="13" s="1"/>
  <c r="C37" i="12"/>
  <c r="C66" i="13" s="1"/>
  <c r="C74" i="12"/>
  <c r="C86" i="13" s="1"/>
  <c r="C91" i="12"/>
  <c r="C78" i="12"/>
  <c r="C90" i="13" s="1"/>
  <c r="C30" i="12"/>
  <c r="C59" i="13" s="1"/>
  <c r="C81" i="12"/>
  <c r="C53" i="12"/>
  <c r="C116" i="12"/>
  <c r="C118" i="12"/>
  <c r="C84" i="12"/>
  <c r="C79" i="12"/>
  <c r="C91" i="13" s="1"/>
  <c r="J83" i="12"/>
  <c r="J63" i="15"/>
  <c r="J78" i="15" s="1"/>
  <c r="J48" i="12"/>
  <c r="J40" i="12"/>
  <c r="J69" i="13" s="1"/>
  <c r="J32" i="12"/>
  <c r="J61" i="13" s="1"/>
  <c r="J24" i="12"/>
  <c r="J53" i="13" s="1"/>
  <c r="J25" i="12"/>
  <c r="J54" i="13" s="1"/>
  <c r="J39" i="12"/>
  <c r="J68" i="13" s="1"/>
  <c r="J53" i="12"/>
  <c r="J51" i="12"/>
  <c r="J27" i="12"/>
  <c r="J56" i="13" s="1"/>
  <c r="J118" i="12"/>
  <c r="J119" i="12"/>
  <c r="J137" i="12"/>
  <c r="J138" i="12"/>
  <c r="J54" i="12"/>
  <c r="J46" i="12"/>
  <c r="J38" i="12"/>
  <c r="J67" i="13" s="1"/>
  <c r="J30" i="12"/>
  <c r="J59" i="13" s="1"/>
  <c r="J49" i="12"/>
  <c r="J66" i="15"/>
  <c r="J81" i="15" s="1"/>
  <c r="J31" i="12"/>
  <c r="J60" i="13" s="1"/>
  <c r="J45" i="12"/>
  <c r="J43" i="12"/>
  <c r="J79" i="12"/>
  <c r="J91" i="13" s="1"/>
  <c r="J50" i="12"/>
  <c r="J34" i="12"/>
  <c r="J63" i="13" s="1"/>
  <c r="J21" i="15" s="1"/>
  <c r="J33" i="15" s="1"/>
  <c r="J33" i="12"/>
  <c r="J62" i="13" s="1"/>
  <c r="J64" i="15"/>
  <c r="J79" i="15" s="1"/>
  <c r="J35" i="12"/>
  <c r="J64" i="13" s="1"/>
  <c r="J22" i="15" s="1"/>
  <c r="J34" i="15" s="1"/>
  <c r="J117" i="12"/>
  <c r="J111" i="12"/>
  <c r="J114" i="13" s="1"/>
  <c r="J139" i="12"/>
  <c r="J142" i="12"/>
  <c r="J78" i="12"/>
  <c r="J90" i="13" s="1"/>
  <c r="J67" i="15"/>
  <c r="J82" i="15" s="1"/>
  <c r="J44" i="12"/>
  <c r="J28" i="12"/>
  <c r="J57" i="13" s="1"/>
  <c r="J55" i="12"/>
  <c r="J37" i="12"/>
  <c r="J66" i="13" s="1"/>
  <c r="J135" i="12"/>
  <c r="J129" i="13" s="1"/>
  <c r="J106" i="12"/>
  <c r="J109" i="13" s="1"/>
  <c r="J73" i="12"/>
  <c r="J85" i="13" s="1"/>
  <c r="J80" i="12"/>
  <c r="J92" i="13" s="1"/>
  <c r="J42" i="12"/>
  <c r="J47" i="12"/>
  <c r="J133" i="12"/>
  <c r="J127" i="13" s="1"/>
  <c r="J82" i="12"/>
  <c r="J110" i="12"/>
  <c r="J113" i="13" s="1"/>
  <c r="J134" i="12"/>
  <c r="J128" i="13" s="1"/>
  <c r="J112" i="12"/>
  <c r="J115" i="13" s="1"/>
  <c r="J114" i="12"/>
  <c r="J89" i="12"/>
  <c r="J81" i="12"/>
  <c r="J86" i="12"/>
  <c r="J85" i="12"/>
  <c r="J84" i="12"/>
  <c r="J52" i="12"/>
  <c r="J41" i="12"/>
  <c r="J70" i="13" s="1"/>
  <c r="J62" i="15"/>
  <c r="J77" i="15" s="1"/>
  <c r="J36" i="12"/>
  <c r="J65" i="13" s="1"/>
  <c r="J23" i="15" s="1"/>
  <c r="J35" i="15" s="1"/>
  <c r="J23" i="12"/>
  <c r="J52" i="13" s="1"/>
  <c r="J136" i="12"/>
  <c r="J140" i="12"/>
  <c r="J141" i="12"/>
  <c r="J107" i="12"/>
  <c r="J110" i="13" s="1"/>
  <c r="J105" i="12"/>
  <c r="J108" i="13" s="1"/>
  <c r="J91" i="12"/>
  <c r="J65" i="15"/>
  <c r="J80" i="15" s="1"/>
  <c r="J26" i="12"/>
  <c r="J55" i="13" s="1"/>
  <c r="J29" i="12"/>
  <c r="J58" i="13" s="1"/>
  <c r="J75" i="12"/>
  <c r="J87" i="13" s="1"/>
  <c r="J113" i="12"/>
  <c r="J88" i="12"/>
  <c r="J116" i="12"/>
  <c r="J90" i="12"/>
  <c r="J74" i="12"/>
  <c r="J86" i="13" s="1"/>
  <c r="J87" i="12"/>
  <c r="J115" i="12"/>
  <c r="C11" i="13"/>
  <c r="C25" i="13" s="1"/>
  <c r="C89" i="14" s="1"/>
  <c r="B136" i="4"/>
  <c r="I11" i="12" s="1"/>
  <c r="I109" i="12" s="1"/>
  <c r="I112" i="13" s="1"/>
  <c r="B134" i="4"/>
  <c r="G11" i="12" s="1"/>
  <c r="F20" i="10"/>
  <c r="G68" i="10" s="1"/>
  <c r="G99" i="10" s="1"/>
  <c r="H85" i="12"/>
  <c r="H136" i="12"/>
  <c r="H84" i="12"/>
  <c r="H140" i="12"/>
  <c r="H91" i="12"/>
  <c r="H81" i="12"/>
  <c r="H111" i="12"/>
  <c r="H114" i="13" s="1"/>
  <c r="H79" i="12"/>
  <c r="H91" i="13" s="1"/>
  <c r="H116" i="12"/>
  <c r="H107" i="12"/>
  <c r="H110" i="13" s="1"/>
  <c r="H138" i="12"/>
  <c r="H89" i="12"/>
  <c r="H141" i="12"/>
  <c r="H62" i="15"/>
  <c r="H77" i="15" s="1"/>
  <c r="H49" i="12"/>
  <c r="H41" i="12"/>
  <c r="H70" i="13" s="1"/>
  <c r="H33" i="12"/>
  <c r="H62" i="13" s="1"/>
  <c r="H25" i="12"/>
  <c r="H54" i="13" s="1"/>
  <c r="H34" i="12"/>
  <c r="H63" i="13" s="1"/>
  <c r="H21" i="15" s="1"/>
  <c r="H33" i="15" s="1"/>
  <c r="H40" i="12"/>
  <c r="H69" i="13" s="1"/>
  <c r="H54" i="12"/>
  <c r="H44" i="12"/>
  <c r="H52" i="12"/>
  <c r="H113" i="12"/>
  <c r="H78" i="12"/>
  <c r="H90" i="13" s="1"/>
  <c r="H114" i="12"/>
  <c r="H106" i="12"/>
  <c r="H109" i="13" s="1"/>
  <c r="H134" i="12"/>
  <c r="H128" i="13" s="1"/>
  <c r="H64" i="15"/>
  <c r="H79" i="15" s="1"/>
  <c r="H47" i="12"/>
  <c r="H37" i="12"/>
  <c r="H66" i="13" s="1"/>
  <c r="H27" i="12"/>
  <c r="H56" i="13" s="1"/>
  <c r="H26" i="12"/>
  <c r="H55" i="13" s="1"/>
  <c r="H24" i="12"/>
  <c r="H53" i="13" s="1"/>
  <c r="H30" i="12"/>
  <c r="H59" i="13" s="1"/>
  <c r="H142" i="12"/>
  <c r="H117" i="12"/>
  <c r="H90" i="12"/>
  <c r="H74" i="12"/>
  <c r="H86" i="13" s="1"/>
  <c r="H135" i="12"/>
  <c r="H129" i="13" s="1"/>
  <c r="H112" i="12"/>
  <c r="H115" i="13" s="1"/>
  <c r="H53" i="12"/>
  <c r="H43" i="12"/>
  <c r="H31" i="12"/>
  <c r="H60" i="13" s="1"/>
  <c r="H50" i="12"/>
  <c r="H46" i="12"/>
  <c r="H36" i="12"/>
  <c r="H65" i="13" s="1"/>
  <c r="H23" i="15" s="1"/>
  <c r="H35" i="15" s="1"/>
  <c r="H133" i="12"/>
  <c r="H127" i="13" s="1"/>
  <c r="H87" i="12"/>
  <c r="H86" i="12"/>
  <c r="H139" i="12"/>
  <c r="H115" i="12"/>
  <c r="H82" i="12"/>
  <c r="H118" i="12"/>
  <c r="H105" i="12"/>
  <c r="H108" i="13" s="1"/>
  <c r="H137" i="12"/>
  <c r="H55" i="12"/>
  <c r="H45" i="12"/>
  <c r="H35" i="12"/>
  <c r="H64" i="13" s="1"/>
  <c r="H22" i="15" s="1"/>
  <c r="H34" i="15" s="1"/>
  <c r="H23" i="12"/>
  <c r="H52" i="13" s="1"/>
  <c r="H67" i="15"/>
  <c r="H82" i="15" s="1"/>
  <c r="H65" i="15"/>
  <c r="H80" i="15" s="1"/>
  <c r="H63" i="15"/>
  <c r="H78" i="15" s="1"/>
  <c r="H80" i="12"/>
  <c r="H92" i="13" s="1"/>
  <c r="H75" i="12"/>
  <c r="H87" i="13" s="1"/>
  <c r="H48" i="12"/>
  <c r="H73" i="12"/>
  <c r="H85" i="13" s="1"/>
  <c r="H88" i="12"/>
  <c r="H83" i="12"/>
  <c r="H39" i="12"/>
  <c r="H68" i="13" s="1"/>
  <c r="H38" i="12"/>
  <c r="H67" i="13" s="1"/>
  <c r="H66" i="15"/>
  <c r="H81" i="15" s="1"/>
  <c r="H51" i="12"/>
  <c r="H32" i="12"/>
  <c r="H61" i="13" s="1"/>
  <c r="H119" i="12"/>
  <c r="H29" i="12"/>
  <c r="H58" i="13" s="1"/>
  <c r="H28" i="12"/>
  <c r="H57" i="13" s="1"/>
  <c r="H42" i="12"/>
  <c r="H110" i="12"/>
  <c r="H113" i="13" s="1"/>
  <c r="B131" i="4"/>
  <c r="D11" i="12" s="1"/>
  <c r="C72" i="12"/>
  <c r="C84" i="13" s="1"/>
  <c r="B201" i="22" s="1"/>
  <c r="B133" i="4"/>
  <c r="F11" i="12" s="1"/>
  <c r="B25" i="13"/>
  <c r="B89" i="14" s="1"/>
  <c r="B147" i="16" s="1"/>
  <c r="B36" i="13"/>
  <c r="B198" i="16" s="1"/>
  <c r="B27" i="13"/>
  <c r="B33" i="13"/>
  <c r="B95" i="14" s="1"/>
  <c r="B155" i="16" s="1"/>
  <c r="B142" i="13"/>
  <c r="B156" i="13"/>
  <c r="B38" i="13"/>
  <c r="B200" i="16" s="1"/>
  <c r="B40" i="13"/>
  <c r="B158" i="13"/>
  <c r="B28" i="13"/>
  <c r="B91" i="14" s="1"/>
  <c r="B150" i="16" s="1"/>
  <c r="B155" i="13"/>
  <c r="B240" i="16" s="1"/>
  <c r="B31" i="13"/>
  <c r="B93" i="14" s="1"/>
  <c r="B153" i="16" s="1"/>
  <c r="B30" i="13"/>
  <c r="B37" i="13"/>
  <c r="B199" i="16" s="1"/>
  <c r="B153" i="13"/>
  <c r="B238" i="16" s="1"/>
  <c r="B148" i="13"/>
  <c r="B146" i="13"/>
  <c r="B159" i="13"/>
  <c r="B43" i="13"/>
  <c r="B32" i="13"/>
  <c r="B94" i="14" s="1"/>
  <c r="B154" i="16" s="1"/>
  <c r="B144" i="13"/>
  <c r="B143" i="13"/>
  <c r="B150" i="13"/>
  <c r="B145" i="13"/>
  <c r="B149" i="13"/>
  <c r="B42" i="13"/>
  <c r="B154" i="13"/>
  <c r="B239" i="16" s="1"/>
  <c r="B147" i="13"/>
  <c r="B29" i="13"/>
  <c r="B92" i="14" s="1"/>
  <c r="B151" i="16" s="1"/>
  <c r="B34" i="13"/>
  <c r="B96" i="14" s="1"/>
  <c r="B156" i="16" s="1"/>
  <c r="B41" i="13"/>
  <c r="B157" i="13"/>
  <c r="B26" i="13"/>
  <c r="B90" i="14" s="1"/>
  <c r="B148" i="16" s="1"/>
  <c r="B35" i="13"/>
  <c r="B97" i="14" s="1"/>
  <c r="B157" i="16" s="1"/>
  <c r="B152" i="13"/>
  <c r="B160" i="13"/>
  <c r="B151" i="13"/>
  <c r="B39" i="13"/>
  <c r="H37" i="13"/>
  <c r="H39" i="13"/>
  <c r="H41" i="13"/>
  <c r="H149" i="13"/>
  <c r="H152" i="13"/>
  <c r="C39" i="13"/>
  <c r="C142" i="13"/>
  <c r="C151" i="13"/>
  <c r="C31" i="13"/>
  <c r="C93" i="14" s="1"/>
  <c r="C152" i="13"/>
  <c r="C41" i="13"/>
  <c r="C158" i="13"/>
  <c r="C143" i="13"/>
  <c r="C40" i="13"/>
  <c r="C145" i="13"/>
  <c r="C42" i="13"/>
  <c r="C27" i="13"/>
  <c r="C28" i="13"/>
  <c r="C91" i="14" s="1"/>
  <c r="C156" i="13"/>
  <c r="C35" i="13"/>
  <c r="C97" i="14" s="1"/>
  <c r="C34" i="13"/>
  <c r="C96" i="14" s="1"/>
  <c r="C43" i="13"/>
  <c r="C148" i="13"/>
  <c r="C26" i="13"/>
  <c r="C90" i="14" s="1"/>
  <c r="C109" i="12"/>
  <c r="C112" i="13" s="1"/>
  <c r="B206" i="22"/>
  <c r="C206" i="22" s="1"/>
  <c r="H20" i="16"/>
  <c r="E132" i="12"/>
  <c r="E126" i="13" s="1"/>
  <c r="B71" i="12"/>
  <c r="B83" i="13" s="1"/>
  <c r="B19" i="16" s="1"/>
  <c r="B77" i="12"/>
  <c r="B89" i="13" s="1"/>
  <c r="B25" i="16" s="1"/>
  <c r="H77" i="12"/>
  <c r="H89" i="13" s="1"/>
  <c r="I33" i="8" l="1"/>
  <c r="I120" i="8" s="1"/>
  <c r="I134" i="9" s="1"/>
  <c r="B633" i="7"/>
  <c r="B915" i="7" s="1"/>
  <c r="B103" i="12" s="1"/>
  <c r="B106" i="13" s="1"/>
  <c r="B60" i="16" s="1"/>
  <c r="B614" i="7"/>
  <c r="B891" i="7" s="1"/>
  <c r="B76" i="12" s="1"/>
  <c r="B88" i="13" s="1"/>
  <c r="B24" i="16" s="1"/>
  <c r="H146" i="13"/>
  <c r="H143" i="13"/>
  <c r="C70" i="12"/>
  <c r="C82" i="13" s="1"/>
  <c r="C18" i="16" s="1"/>
  <c r="D608" i="7"/>
  <c r="D885" i="7" s="1"/>
  <c r="D14" i="8" s="1"/>
  <c r="D119" i="8" s="1"/>
  <c r="D133" i="9" s="1"/>
  <c r="I605" i="7"/>
  <c r="I882" i="7" s="1"/>
  <c r="I12" i="8" s="1"/>
  <c r="I116" i="8" s="1"/>
  <c r="I130" i="9" s="1"/>
  <c r="F606" i="7"/>
  <c r="F883" i="7" s="1"/>
  <c r="H33" i="8"/>
  <c r="H120" i="8" s="1"/>
  <c r="H134" i="9" s="1"/>
  <c r="H43" i="13"/>
  <c r="H155" i="13"/>
  <c r="H240" i="16" s="1"/>
  <c r="F104" i="12"/>
  <c r="F107" i="13" s="1"/>
  <c r="C633" i="7"/>
  <c r="C915" i="7" s="1"/>
  <c r="C103" i="12" s="1"/>
  <c r="C106" i="13" s="1"/>
  <c r="C77" i="22" s="1"/>
  <c r="B72" i="12"/>
  <c r="B84" i="13" s="1"/>
  <c r="B20" i="16" s="1"/>
  <c r="D605" i="7"/>
  <c r="D882" i="7" s="1"/>
  <c r="D12" i="8" s="1"/>
  <c r="D116" i="8" s="1"/>
  <c r="F52" i="8"/>
  <c r="F126" i="8" s="1"/>
  <c r="F140" i="9" s="1"/>
  <c r="J608" i="7"/>
  <c r="J885" i="7" s="1"/>
  <c r="J14" i="8" s="1"/>
  <c r="J119" i="8" s="1"/>
  <c r="J133" i="9" s="1"/>
  <c r="C144" i="13"/>
  <c r="C157" i="13"/>
  <c r="C38" i="13"/>
  <c r="C154" i="13"/>
  <c r="C239" i="16" s="1"/>
  <c r="C30" i="13"/>
  <c r="C147" i="13"/>
  <c r="C32" i="13"/>
  <c r="C94" i="14" s="1"/>
  <c r="C160" i="13"/>
  <c r="C153" i="13"/>
  <c r="G389" i="22" s="1"/>
  <c r="C149" i="13"/>
  <c r="H154" i="13"/>
  <c r="H34" i="13"/>
  <c r="H96" i="14" s="1"/>
  <c r="H156" i="16" s="1"/>
  <c r="H153" i="13"/>
  <c r="G394" i="22" s="1"/>
  <c r="H151" i="13"/>
  <c r="H30" i="13"/>
  <c r="G104" i="12"/>
  <c r="G107" i="13" s="1"/>
  <c r="C173" i="22" s="1"/>
  <c r="F614" i="7"/>
  <c r="F891" i="7" s="1"/>
  <c r="F51" i="8" s="1"/>
  <c r="F125" i="8" s="1"/>
  <c r="F139" i="9" s="1"/>
  <c r="B657" i="7"/>
  <c r="B940" i="7" s="1"/>
  <c r="B131" i="12" s="1"/>
  <c r="B125" i="13" s="1"/>
  <c r="B112" i="16" s="1"/>
  <c r="D615" i="7"/>
  <c r="D892" i="7" s="1"/>
  <c r="H605" i="7"/>
  <c r="H882" i="7" s="1"/>
  <c r="H12" i="8" s="1"/>
  <c r="H116" i="8" s="1"/>
  <c r="H130" i="9" s="1"/>
  <c r="D610" i="7"/>
  <c r="D887" i="7" s="1"/>
  <c r="D15" i="8" s="1"/>
  <c r="D121" i="8" s="1"/>
  <c r="D135" i="9" s="1"/>
  <c r="D609" i="7"/>
  <c r="D886" i="7" s="1"/>
  <c r="D33" i="8" s="1"/>
  <c r="D120" i="8" s="1"/>
  <c r="D134" i="9" s="1"/>
  <c r="C29" i="13"/>
  <c r="C92" i="14" s="1"/>
  <c r="C37" i="13"/>
  <c r="F421" i="22" s="1"/>
  <c r="C33" i="13"/>
  <c r="C95" i="14" s="1"/>
  <c r="D293" i="22" s="1"/>
  <c r="C36" i="13"/>
  <c r="C198" i="16" s="1"/>
  <c r="C155" i="13"/>
  <c r="C150" i="13"/>
  <c r="C159" i="13"/>
  <c r="C146" i="13"/>
  <c r="H142" i="13"/>
  <c r="H40" i="13"/>
  <c r="H31" i="13"/>
  <c r="H93" i="14" s="1"/>
  <c r="H153" i="16" s="1"/>
  <c r="H156" i="13"/>
  <c r="H158" i="13"/>
  <c r="I11" i="13"/>
  <c r="I143" i="13" s="1"/>
  <c r="B638" i="7"/>
  <c r="B920" i="7" s="1"/>
  <c r="H606" i="7"/>
  <c r="H883" i="7" s="1"/>
  <c r="H32" i="8" s="1"/>
  <c r="H117" i="8" s="1"/>
  <c r="B52" i="8"/>
  <c r="B126" i="8" s="1"/>
  <c r="B140" i="9" s="1"/>
  <c r="H104" i="12"/>
  <c r="H107" i="13" s="1"/>
  <c r="C174" i="22" s="1"/>
  <c r="E33" i="8"/>
  <c r="E120" i="8" s="1"/>
  <c r="E134" i="9" s="1"/>
  <c r="I132" i="12"/>
  <c r="I126" i="13" s="1"/>
  <c r="D363" i="22" s="1"/>
  <c r="D614" i="7"/>
  <c r="D891" i="7" s="1"/>
  <c r="J615" i="7"/>
  <c r="J892" i="7" s="1"/>
  <c r="J77" i="12" s="1"/>
  <c r="J89" i="13" s="1"/>
  <c r="J25" i="16" s="1"/>
  <c r="I52" i="8"/>
  <c r="I126" i="8" s="1"/>
  <c r="I140" i="9" s="1"/>
  <c r="G657" i="7"/>
  <c r="G940" i="7" s="1"/>
  <c r="H657" i="7"/>
  <c r="H940" i="7" s="1"/>
  <c r="H131" i="12" s="1"/>
  <c r="H125" i="13" s="1"/>
  <c r="D330" i="22" s="1"/>
  <c r="D633" i="7"/>
  <c r="D915" i="7" s="1"/>
  <c r="B70" i="12"/>
  <c r="B82" i="13" s="1"/>
  <c r="B18" i="16" s="1"/>
  <c r="H607" i="7"/>
  <c r="H884" i="7" s="1"/>
  <c r="D658" i="7"/>
  <c r="D941" i="7" s="1"/>
  <c r="D52" i="8" s="1"/>
  <c r="D126" i="8" s="1"/>
  <c r="D140" i="9" s="1"/>
  <c r="I151" i="13"/>
  <c r="H614" i="7"/>
  <c r="H891" i="7" s="1"/>
  <c r="H76" i="12" s="1"/>
  <c r="H88" i="13" s="1"/>
  <c r="C606" i="7"/>
  <c r="C883" i="7" s="1"/>
  <c r="C68" i="12" s="1"/>
  <c r="C80" i="13" s="1"/>
  <c r="B77" i="22" s="1"/>
  <c r="G614" i="7"/>
  <c r="G891" i="7" s="1"/>
  <c r="B13" i="8"/>
  <c r="B118" i="8" s="1"/>
  <c r="B132" i="9" s="1"/>
  <c r="H638" i="7"/>
  <c r="H920" i="7" s="1"/>
  <c r="H108" i="12" s="1"/>
  <c r="H111" i="13" s="1"/>
  <c r="C330" i="22" s="1"/>
  <c r="B33" i="8"/>
  <c r="B120" i="8" s="1"/>
  <c r="B134" i="9" s="1"/>
  <c r="C52" i="8"/>
  <c r="C126" i="8" s="1"/>
  <c r="C140" i="9" s="1"/>
  <c r="D332" i="22"/>
  <c r="I29" i="13"/>
  <c r="I92" i="14" s="1"/>
  <c r="I151" i="16" s="1"/>
  <c r="C20" i="16"/>
  <c r="J69" i="12"/>
  <c r="J81" i="13" s="1"/>
  <c r="B116" i="22" s="1"/>
  <c r="C116" i="22" s="1"/>
  <c r="I71" i="12"/>
  <c r="I83" i="13" s="1"/>
  <c r="B175" i="22" s="1"/>
  <c r="C614" i="7"/>
  <c r="C891" i="7" s="1"/>
  <c r="C76" i="12" s="1"/>
  <c r="C88" i="13" s="1"/>
  <c r="G52" i="8"/>
  <c r="G126" i="8" s="1"/>
  <c r="G140" i="9" s="1"/>
  <c r="J12" i="8"/>
  <c r="J116" i="8" s="1"/>
  <c r="J130" i="9" s="1"/>
  <c r="J67" i="12"/>
  <c r="J79" i="13" s="1"/>
  <c r="J15" i="16" s="1"/>
  <c r="I152" i="13"/>
  <c r="B12" i="8"/>
  <c r="B116" i="8" s="1"/>
  <c r="B130" i="9" s="1"/>
  <c r="I606" i="7"/>
  <c r="I883" i="7" s="1"/>
  <c r="I68" i="12" s="1"/>
  <c r="I80" i="13" s="1"/>
  <c r="B83" i="22" s="1"/>
  <c r="I638" i="7"/>
  <c r="I920" i="7" s="1"/>
  <c r="I108" i="12" s="1"/>
  <c r="I111" i="13" s="1"/>
  <c r="I614" i="7"/>
  <c r="I891" i="7" s="1"/>
  <c r="I42" i="13"/>
  <c r="I28" i="13"/>
  <c r="I91" i="14" s="1"/>
  <c r="C143" i="22" s="1"/>
  <c r="H148" i="13"/>
  <c r="H32" i="13"/>
  <c r="H94" i="14" s="1"/>
  <c r="H154" i="16" s="1"/>
  <c r="H36" i="13"/>
  <c r="H198" i="16" s="1"/>
  <c r="H159" i="13"/>
  <c r="H150" i="13"/>
  <c r="H33" i="13"/>
  <c r="H95" i="14" s="1"/>
  <c r="D298" i="22" s="1"/>
  <c r="H160" i="13"/>
  <c r="H157" i="13"/>
  <c r="H42" i="13"/>
  <c r="J70" i="12"/>
  <c r="J82" i="13" s="1"/>
  <c r="J18" i="16" s="1"/>
  <c r="G638" i="7"/>
  <c r="G920" i="7" s="1"/>
  <c r="I633" i="7"/>
  <c r="I915" i="7" s="1"/>
  <c r="F33" i="8"/>
  <c r="F120" i="8" s="1"/>
  <c r="F134" i="9" s="1"/>
  <c r="C657" i="7"/>
  <c r="C940" i="7" s="1"/>
  <c r="C131" i="12" s="1"/>
  <c r="C125" i="13" s="1"/>
  <c r="D325" i="22" s="1"/>
  <c r="C605" i="7"/>
  <c r="C882" i="7" s="1"/>
  <c r="C12" i="8" s="1"/>
  <c r="C116" i="8" s="1"/>
  <c r="C130" i="9" s="1"/>
  <c r="D657" i="7"/>
  <c r="D940" i="7" s="1"/>
  <c r="D131" i="12" s="1"/>
  <c r="D125" i="13" s="1"/>
  <c r="J609" i="7"/>
  <c r="J886" i="7" s="1"/>
  <c r="J634" i="7"/>
  <c r="J916" i="7" s="1"/>
  <c r="J104" i="12" s="1"/>
  <c r="J107" i="13" s="1"/>
  <c r="J63" i="16" s="1"/>
  <c r="I36" i="13"/>
  <c r="I198" i="16" s="1"/>
  <c r="H147" i="13"/>
  <c r="H145" i="13"/>
  <c r="H27" i="13"/>
  <c r="H29" i="13"/>
  <c r="H92" i="14" s="1"/>
  <c r="H151" i="16" s="1"/>
  <c r="H25" i="13"/>
  <c r="H89" i="14" s="1"/>
  <c r="H147" i="16" s="1"/>
  <c r="H28" i="13"/>
  <c r="H91" i="14" s="1"/>
  <c r="C142" i="22" s="1"/>
  <c r="H38" i="13"/>
  <c r="H200" i="16" s="1"/>
  <c r="H35" i="13"/>
  <c r="H97" i="14" s="1"/>
  <c r="H157" i="16" s="1"/>
  <c r="H26" i="13"/>
  <c r="H90" i="14" s="1"/>
  <c r="H148" i="16" s="1"/>
  <c r="C607" i="7"/>
  <c r="C884" i="7" s="1"/>
  <c r="C13" i="8" s="1"/>
  <c r="C118" i="8" s="1"/>
  <c r="C132" i="9" s="1"/>
  <c r="J658" i="7"/>
  <c r="J941" i="7" s="1"/>
  <c r="J132" i="12" s="1"/>
  <c r="J126" i="13" s="1"/>
  <c r="D364" i="22" s="1"/>
  <c r="J639" i="7"/>
  <c r="J921" i="7" s="1"/>
  <c r="I657" i="7"/>
  <c r="I940" i="7" s="1"/>
  <c r="I131" i="12" s="1"/>
  <c r="I125" i="13" s="1"/>
  <c r="D331" i="22" s="1"/>
  <c r="H14" i="8"/>
  <c r="H119" i="8" s="1"/>
  <c r="H133" i="9" s="1"/>
  <c r="H70" i="12"/>
  <c r="H82" i="13" s="1"/>
  <c r="D109" i="12"/>
  <c r="D112" i="13" s="1"/>
  <c r="C358" i="22" s="1"/>
  <c r="G77" i="12"/>
  <c r="G89" i="13" s="1"/>
  <c r="B361" i="22" s="1"/>
  <c r="F132" i="12"/>
  <c r="F126" i="13" s="1"/>
  <c r="D360" i="22" s="1"/>
  <c r="G71" i="12"/>
  <c r="G83" i="13" s="1"/>
  <c r="B173" i="22" s="1"/>
  <c r="D638" i="7"/>
  <c r="D920" i="7" s="1"/>
  <c r="E52" i="8"/>
  <c r="E126" i="8" s="1"/>
  <c r="E140" i="9" s="1"/>
  <c r="J15" i="8"/>
  <c r="J121" i="8" s="1"/>
  <c r="J135" i="9" s="1"/>
  <c r="J72" i="12"/>
  <c r="J84" i="13" s="1"/>
  <c r="D104" i="12"/>
  <c r="D107" i="13" s="1"/>
  <c r="D63" i="16" s="1"/>
  <c r="D77" i="12"/>
  <c r="D89" i="13" s="1"/>
  <c r="D25" i="16" s="1"/>
  <c r="C638" i="7"/>
  <c r="C920" i="7" s="1"/>
  <c r="C108" i="12" s="1"/>
  <c r="C111" i="13" s="1"/>
  <c r="C325" i="22" s="1"/>
  <c r="D607" i="7"/>
  <c r="D884" i="7" s="1"/>
  <c r="D13" i="8" s="1"/>
  <c r="D118" i="8" s="1"/>
  <c r="D132" i="9" s="1"/>
  <c r="G109" i="12"/>
  <c r="G112" i="13" s="1"/>
  <c r="G69" i="16" s="1"/>
  <c r="D130" i="9"/>
  <c r="C33" i="8"/>
  <c r="C120" i="8" s="1"/>
  <c r="C134" i="9" s="1"/>
  <c r="C60" i="16"/>
  <c r="C82" i="22"/>
  <c r="E51" i="8"/>
  <c r="E125" i="8" s="1"/>
  <c r="E139" i="9" s="1"/>
  <c r="J68" i="16"/>
  <c r="C332" i="22"/>
  <c r="I103" i="12"/>
  <c r="I106" i="13" s="1"/>
  <c r="E32" i="8"/>
  <c r="E117" i="8" s="1"/>
  <c r="B108" i="12"/>
  <c r="B111" i="13" s="1"/>
  <c r="B68" i="16" s="1"/>
  <c r="J32" i="8"/>
  <c r="J117" i="8" s="1"/>
  <c r="G32" i="8"/>
  <c r="G117" i="8" s="1"/>
  <c r="J60" i="16"/>
  <c r="G13" i="23"/>
  <c r="D206" i="22"/>
  <c r="D32" i="8"/>
  <c r="D117" i="8" s="1"/>
  <c r="D131" i="9" s="1"/>
  <c r="B68" i="12"/>
  <c r="B80" i="13" s="1"/>
  <c r="B16" i="16" s="1"/>
  <c r="B32" i="8"/>
  <c r="B117" i="8" s="1"/>
  <c r="J68" i="12"/>
  <c r="J80" i="13" s="1"/>
  <c r="J51" i="8"/>
  <c r="J125" i="8" s="1"/>
  <c r="J139" i="9" s="1"/>
  <c r="F32" i="8"/>
  <c r="F117" i="8" s="1"/>
  <c r="B144" i="22"/>
  <c r="F82" i="12"/>
  <c r="F81" i="12"/>
  <c r="F83" i="12"/>
  <c r="F110" i="12"/>
  <c r="F113" i="13" s="1"/>
  <c r="F78" i="12"/>
  <c r="F90" i="13" s="1"/>
  <c r="F116" i="12"/>
  <c r="F54" i="12"/>
  <c r="F46" i="12"/>
  <c r="F38" i="12"/>
  <c r="F67" i="13" s="1"/>
  <c r="F30" i="12"/>
  <c r="F59" i="13" s="1"/>
  <c r="F62" i="15"/>
  <c r="F77" i="15" s="1"/>
  <c r="F27" i="12"/>
  <c r="F56" i="13" s="1"/>
  <c r="F25" i="12"/>
  <c r="F54" i="13" s="1"/>
  <c r="F39" i="12"/>
  <c r="F68" i="13" s="1"/>
  <c r="F37" i="12"/>
  <c r="F66" i="13" s="1"/>
  <c r="F84" i="12"/>
  <c r="F113" i="12"/>
  <c r="F80" i="12"/>
  <c r="F92" i="13" s="1"/>
  <c r="F106" i="12"/>
  <c r="F109" i="13" s="1"/>
  <c r="F105" i="12"/>
  <c r="F108" i="13" s="1"/>
  <c r="F67" i="15"/>
  <c r="F82" i="15" s="1"/>
  <c r="F52" i="12"/>
  <c r="F44" i="12"/>
  <c r="F36" i="12"/>
  <c r="F65" i="13" s="1"/>
  <c r="F23" i="15" s="1"/>
  <c r="F35" i="15" s="1"/>
  <c r="F28" i="12"/>
  <c r="F57" i="13" s="1"/>
  <c r="F51" i="12"/>
  <c r="F49" i="12"/>
  <c r="F66" i="15"/>
  <c r="F81" i="15" s="1"/>
  <c r="F31" i="12"/>
  <c r="F60" i="13" s="1"/>
  <c r="F29" i="12"/>
  <c r="F58" i="13" s="1"/>
  <c r="F89" i="12"/>
  <c r="F90" i="12"/>
  <c r="F65" i="15"/>
  <c r="F80" i="15" s="1"/>
  <c r="F42" i="12"/>
  <c r="F26" i="12"/>
  <c r="F55" i="13" s="1"/>
  <c r="F41" i="12"/>
  <c r="F70" i="13" s="1"/>
  <c r="F23" i="12"/>
  <c r="F52" i="13" s="1"/>
  <c r="F112" i="12"/>
  <c r="F115" i="13" s="1"/>
  <c r="F111" i="12"/>
  <c r="F114" i="13" s="1"/>
  <c r="F134" i="12"/>
  <c r="F128" i="13" s="1"/>
  <c r="F63" i="15"/>
  <c r="F78" i="15" s="1"/>
  <c r="F40" i="12"/>
  <c r="F69" i="13" s="1"/>
  <c r="F24" i="12"/>
  <c r="F53" i="13" s="1"/>
  <c r="F33" i="12"/>
  <c r="F62" i="13" s="1"/>
  <c r="F64" i="15"/>
  <c r="F79" i="15" s="1"/>
  <c r="F138" i="12"/>
  <c r="F87" i="12"/>
  <c r="F48" i="12"/>
  <c r="F35" i="12"/>
  <c r="F64" i="13" s="1"/>
  <c r="F22" i="15" s="1"/>
  <c r="F34" i="15" s="1"/>
  <c r="F45" i="12"/>
  <c r="F117" i="12"/>
  <c r="F88" i="12"/>
  <c r="F74" i="12"/>
  <c r="F86" i="13" s="1"/>
  <c r="F85" i="12"/>
  <c r="F136" i="12"/>
  <c r="F73" i="12"/>
  <c r="F85" i="13" s="1"/>
  <c r="F140" i="12"/>
  <c r="F139" i="12"/>
  <c r="F114" i="12"/>
  <c r="F133" i="12"/>
  <c r="F127" i="13" s="1"/>
  <c r="F91" i="12"/>
  <c r="F86" i="12"/>
  <c r="F50" i="12"/>
  <c r="F53" i="12"/>
  <c r="F34" i="12"/>
  <c r="F63" i="13" s="1"/>
  <c r="F21" i="15" s="1"/>
  <c r="F33" i="15" s="1"/>
  <c r="F55" i="12"/>
  <c r="F118" i="12"/>
  <c r="F141" i="12"/>
  <c r="F142" i="12"/>
  <c r="F79" i="12"/>
  <c r="F91" i="13" s="1"/>
  <c r="F135" i="12"/>
  <c r="F129" i="13" s="1"/>
  <c r="F115" i="12"/>
  <c r="F32" i="12"/>
  <c r="F61" i="13" s="1"/>
  <c r="F47" i="12"/>
  <c r="F119" i="12"/>
  <c r="F43" i="12"/>
  <c r="F75" i="12"/>
  <c r="F87" i="13" s="1"/>
  <c r="F137" i="12"/>
  <c r="F107" i="12"/>
  <c r="F110" i="13" s="1"/>
  <c r="F67" i="12"/>
  <c r="F79" i="13" s="1"/>
  <c r="F69" i="12"/>
  <c r="F81" i="13" s="1"/>
  <c r="F103" i="12"/>
  <c r="F106" i="13" s="1"/>
  <c r="F131" i="12"/>
  <c r="F125" i="13" s="1"/>
  <c r="F108" i="12"/>
  <c r="F111" i="13" s="1"/>
  <c r="F68" i="12"/>
  <c r="F80" i="13" s="1"/>
  <c r="F11" i="13"/>
  <c r="F70" i="12"/>
  <c r="F82" i="13" s="1"/>
  <c r="F72" i="12"/>
  <c r="F84" i="13" s="1"/>
  <c r="F896" i="22"/>
  <c r="H295" i="16"/>
  <c r="H38" i="16"/>
  <c r="B768" i="22"/>
  <c r="B992" i="22"/>
  <c r="D992" i="22" s="1"/>
  <c r="G38" i="23" s="1"/>
  <c r="H45" i="16"/>
  <c r="C768" i="22"/>
  <c r="H82" i="16"/>
  <c r="B704" i="22"/>
  <c r="H36" i="16"/>
  <c r="D704" i="22"/>
  <c r="H289" i="16"/>
  <c r="D610" i="22"/>
  <c r="H130" i="13"/>
  <c r="H121" i="16"/>
  <c r="J77" i="16"/>
  <c r="C612" i="22"/>
  <c r="J116" i="13"/>
  <c r="H460" i="22"/>
  <c r="J281" i="16"/>
  <c r="C396" i="22"/>
  <c r="J70" i="16"/>
  <c r="J34" i="16"/>
  <c r="B642" i="22"/>
  <c r="D642" i="22" s="1"/>
  <c r="B706" i="22"/>
  <c r="J36" i="16"/>
  <c r="J130" i="16"/>
  <c r="D898" i="22"/>
  <c r="J27" i="16"/>
  <c r="B428" i="22"/>
  <c r="B261" i="22"/>
  <c r="C22" i="16"/>
  <c r="D795" i="22"/>
  <c r="C127" i="16"/>
  <c r="B453" i="22"/>
  <c r="C28" i="16"/>
  <c r="C795" i="22"/>
  <c r="C83" i="16"/>
  <c r="B545" i="22"/>
  <c r="C95" i="13"/>
  <c r="C31" i="16"/>
  <c r="H389" i="22"/>
  <c r="C279" i="16"/>
  <c r="C46" i="16"/>
  <c r="B1019" i="22"/>
  <c r="C299" i="16"/>
  <c r="F1019" i="22"/>
  <c r="C115" i="16"/>
  <c r="D421" i="22"/>
  <c r="E84" i="12"/>
  <c r="E81" i="12"/>
  <c r="E73" i="12"/>
  <c r="E85" i="13" s="1"/>
  <c r="E75" i="12"/>
  <c r="E87" i="13" s="1"/>
  <c r="E62" i="15"/>
  <c r="E77" i="15" s="1"/>
  <c r="E49" i="12"/>
  <c r="E41" i="12"/>
  <c r="E70" i="13" s="1"/>
  <c r="E33" i="12"/>
  <c r="E62" i="13" s="1"/>
  <c r="E83" i="12"/>
  <c r="E105" i="12"/>
  <c r="E108" i="13" s="1"/>
  <c r="E91" i="12"/>
  <c r="E138" i="12"/>
  <c r="E139" i="12"/>
  <c r="E78" i="12"/>
  <c r="E90" i="13" s="1"/>
  <c r="E82" i="12"/>
  <c r="E85" i="12"/>
  <c r="E74" i="12"/>
  <c r="E86" i="13" s="1"/>
  <c r="E111" i="12"/>
  <c r="E114" i="13" s="1"/>
  <c r="E53" i="12"/>
  <c r="E43" i="12"/>
  <c r="E31" i="12"/>
  <c r="E60" i="13" s="1"/>
  <c r="E23" i="12"/>
  <c r="E52" i="13" s="1"/>
  <c r="E54" i="12"/>
  <c r="E46" i="12"/>
  <c r="E38" i="12"/>
  <c r="E67" i="13" s="1"/>
  <c r="E30" i="12"/>
  <c r="E59" i="13" s="1"/>
  <c r="E86" i="12"/>
  <c r="E88" i="12"/>
  <c r="E110" i="12"/>
  <c r="E113" i="13" s="1"/>
  <c r="E117" i="12"/>
  <c r="E87" i="12"/>
  <c r="E136" i="12"/>
  <c r="E140" i="12"/>
  <c r="E137" i="12"/>
  <c r="E66" i="15"/>
  <c r="E81" i="15" s="1"/>
  <c r="E51" i="12"/>
  <c r="E39" i="12"/>
  <c r="E68" i="13" s="1"/>
  <c r="E29" i="12"/>
  <c r="E58" i="13" s="1"/>
  <c r="E67" i="15"/>
  <c r="E82" i="15" s="1"/>
  <c r="E52" i="12"/>
  <c r="E44" i="12"/>
  <c r="E36" i="12"/>
  <c r="E65" i="13" s="1"/>
  <c r="E23" i="15" s="1"/>
  <c r="E35" i="15" s="1"/>
  <c r="E28" i="12"/>
  <c r="E57" i="13" s="1"/>
  <c r="E114" i="12"/>
  <c r="E106" i="12"/>
  <c r="E109" i="13" s="1"/>
  <c r="E47" i="12"/>
  <c r="E27" i="12"/>
  <c r="E56" i="13" s="1"/>
  <c r="E50" i="12"/>
  <c r="E34" i="12"/>
  <c r="E63" i="13" s="1"/>
  <c r="E21" i="15" s="1"/>
  <c r="E33" i="15" s="1"/>
  <c r="E133" i="12"/>
  <c r="E127" i="13" s="1"/>
  <c r="E134" i="12"/>
  <c r="E128" i="13" s="1"/>
  <c r="E118" i="12"/>
  <c r="E116" i="12"/>
  <c r="E113" i="12"/>
  <c r="E35" i="12"/>
  <c r="E64" i="13" s="1"/>
  <c r="E22" i="15" s="1"/>
  <c r="E34" i="15" s="1"/>
  <c r="E40" i="12"/>
  <c r="E69" i="13" s="1"/>
  <c r="E45" i="12"/>
  <c r="E25" i="12"/>
  <c r="E54" i="13" s="1"/>
  <c r="E48" i="12"/>
  <c r="E32" i="12"/>
  <c r="E61" i="13" s="1"/>
  <c r="E142" i="12"/>
  <c r="E80" i="12"/>
  <c r="E92" i="13" s="1"/>
  <c r="E89" i="12"/>
  <c r="E64" i="15"/>
  <c r="E79" i="15" s="1"/>
  <c r="E37" i="12"/>
  <c r="E66" i="13" s="1"/>
  <c r="E65" i="15"/>
  <c r="E80" i="15" s="1"/>
  <c r="E42" i="12"/>
  <c r="E26" i="12"/>
  <c r="E55" i="13" s="1"/>
  <c r="E135" i="12"/>
  <c r="E129" i="13" s="1"/>
  <c r="E112" i="12"/>
  <c r="E115" i="13" s="1"/>
  <c r="E79" i="12"/>
  <c r="E91" i="13" s="1"/>
  <c r="E55" i="12"/>
  <c r="E63" i="15"/>
  <c r="E78" i="15" s="1"/>
  <c r="E24" i="12"/>
  <c r="E53" i="13" s="1"/>
  <c r="E119" i="12"/>
  <c r="E115" i="12"/>
  <c r="E141" i="12"/>
  <c r="E90" i="12"/>
  <c r="E107" i="12"/>
  <c r="E110" i="13" s="1"/>
  <c r="E69" i="12"/>
  <c r="E81" i="13" s="1"/>
  <c r="E67" i="12"/>
  <c r="E79" i="13" s="1"/>
  <c r="E76" i="12"/>
  <c r="E88" i="13" s="1"/>
  <c r="E70" i="12"/>
  <c r="E82" i="13" s="1"/>
  <c r="E108" i="12"/>
  <c r="E111" i="13" s="1"/>
  <c r="E68" i="12"/>
  <c r="E80" i="13" s="1"/>
  <c r="E72" i="12"/>
  <c r="E84" i="13" s="1"/>
  <c r="E103" i="12"/>
  <c r="E106" i="13" s="1"/>
  <c r="E131" i="12"/>
  <c r="E125" i="13" s="1"/>
  <c r="F109" i="12"/>
  <c r="F112" i="13" s="1"/>
  <c r="C360" i="22" s="1"/>
  <c r="E104" i="12"/>
  <c r="E107" i="13" s="1"/>
  <c r="E63" i="16" s="1"/>
  <c r="E109" i="12"/>
  <c r="E112" i="13" s="1"/>
  <c r="C359" i="22" s="1"/>
  <c r="I38" i="13"/>
  <c r="I200" i="16" s="1"/>
  <c r="I40" i="13"/>
  <c r="I159" i="13"/>
  <c r="B298" i="22"/>
  <c r="H23" i="16"/>
  <c r="H39" i="16"/>
  <c r="B800" i="22"/>
  <c r="C928" i="22"/>
  <c r="H87" i="16"/>
  <c r="D832" i="22"/>
  <c r="H293" i="16"/>
  <c r="H134" i="16"/>
  <c r="D1024" i="22"/>
  <c r="B1056" i="22"/>
  <c r="H47" i="16"/>
  <c r="H33" i="16"/>
  <c r="H97" i="13"/>
  <c r="B610" i="22"/>
  <c r="J23" i="16"/>
  <c r="B300" i="22"/>
  <c r="D706" i="22"/>
  <c r="J289" i="16"/>
  <c r="J82" i="16"/>
  <c r="C770" i="22"/>
  <c r="J94" i="13"/>
  <c r="B522" i="22"/>
  <c r="C522" i="22" s="1"/>
  <c r="J30" i="16"/>
  <c r="C428" i="22"/>
  <c r="J71" i="16"/>
  <c r="B674" i="22"/>
  <c r="D674" i="22" s="1"/>
  <c r="I28" i="23" s="1"/>
  <c r="J35" i="16"/>
  <c r="C1019" i="22"/>
  <c r="C90" i="16"/>
  <c r="B827" i="22"/>
  <c r="C40" i="16"/>
  <c r="C297" i="16"/>
  <c r="D955" i="22"/>
  <c r="D453" i="22"/>
  <c r="C116" i="16"/>
  <c r="C453" i="22"/>
  <c r="C72" i="16"/>
  <c r="B635" i="22"/>
  <c r="C34" i="16"/>
  <c r="C763" i="22"/>
  <c r="C82" i="16"/>
  <c r="H453" i="22"/>
  <c r="C281" i="16"/>
  <c r="B763" i="22"/>
  <c r="C38" i="16"/>
  <c r="C923" i="22"/>
  <c r="C87" i="16"/>
  <c r="C605" i="22"/>
  <c r="C77" i="16"/>
  <c r="C116" i="13"/>
  <c r="E71" i="12"/>
  <c r="E83" i="13" s="1"/>
  <c r="E19" i="16" s="1"/>
  <c r="J24" i="16"/>
  <c r="F77" i="12"/>
  <c r="F89" i="13" s="1"/>
  <c r="F25" i="16" s="1"/>
  <c r="I30" i="13"/>
  <c r="I157" i="13"/>
  <c r="I41" i="13"/>
  <c r="I43" i="13"/>
  <c r="I34" i="13"/>
  <c r="I96" i="14" s="1"/>
  <c r="E331" i="22" s="1"/>
  <c r="D85" i="12"/>
  <c r="D64" i="15"/>
  <c r="D79" i="15" s="1"/>
  <c r="D51" i="12"/>
  <c r="D43" i="12"/>
  <c r="D35" i="12"/>
  <c r="D64" i="13" s="1"/>
  <c r="D22" i="15" s="1"/>
  <c r="D34" i="15" s="1"/>
  <c r="D27" i="12"/>
  <c r="D56" i="13" s="1"/>
  <c r="D52" i="12"/>
  <c r="D50" i="12"/>
  <c r="D67" i="15"/>
  <c r="D82" i="15" s="1"/>
  <c r="D24" i="12"/>
  <c r="D53" i="13" s="1"/>
  <c r="D65" i="15"/>
  <c r="D80" i="15" s="1"/>
  <c r="D142" i="12"/>
  <c r="D81" i="12"/>
  <c r="D62" i="15"/>
  <c r="D77" i="15" s="1"/>
  <c r="D49" i="12"/>
  <c r="D41" i="12"/>
  <c r="D70" i="13" s="1"/>
  <c r="D33" i="12"/>
  <c r="D62" i="13" s="1"/>
  <c r="D25" i="12"/>
  <c r="D54" i="13" s="1"/>
  <c r="D44" i="12"/>
  <c r="D42" i="12"/>
  <c r="D48" i="12"/>
  <c r="D30" i="12"/>
  <c r="D59" i="13" s="1"/>
  <c r="D38" i="12"/>
  <c r="D67" i="13" s="1"/>
  <c r="D73" i="12"/>
  <c r="D85" i="13" s="1"/>
  <c r="D138" i="12"/>
  <c r="D79" i="12"/>
  <c r="D91" i="13" s="1"/>
  <c r="D135" i="12"/>
  <c r="D129" i="13" s="1"/>
  <c r="D53" i="12"/>
  <c r="D37" i="12"/>
  <c r="D66" i="13" s="1"/>
  <c r="D63" i="15"/>
  <c r="D78" i="15" s="1"/>
  <c r="D26" i="12"/>
  <c r="D55" i="13" s="1"/>
  <c r="D46" i="12"/>
  <c r="D117" i="12"/>
  <c r="D105" i="12"/>
  <c r="D108" i="13" s="1"/>
  <c r="D112" i="12"/>
  <c r="D115" i="13" s="1"/>
  <c r="D118" i="12"/>
  <c r="D87" i="12"/>
  <c r="D110" i="12"/>
  <c r="D113" i="13" s="1"/>
  <c r="D47" i="12"/>
  <c r="D31" i="12"/>
  <c r="D60" i="13" s="1"/>
  <c r="D36" i="12"/>
  <c r="D65" i="13" s="1"/>
  <c r="D23" i="15" s="1"/>
  <c r="D35" i="15" s="1"/>
  <c r="D40" i="12"/>
  <c r="D69" i="13" s="1"/>
  <c r="D80" i="12"/>
  <c r="D92" i="13" s="1"/>
  <c r="D88" i="12"/>
  <c r="D116" i="12"/>
  <c r="D39" i="12"/>
  <c r="D68" i="13" s="1"/>
  <c r="D34" i="12"/>
  <c r="D63" i="13" s="1"/>
  <c r="D21" i="15" s="1"/>
  <c r="D33" i="15" s="1"/>
  <c r="D75" i="12"/>
  <c r="D87" i="13" s="1"/>
  <c r="D133" i="12"/>
  <c r="D127" i="13" s="1"/>
  <c r="D107" i="12"/>
  <c r="D110" i="13" s="1"/>
  <c r="D139" i="12"/>
  <c r="D84" i="12"/>
  <c r="D55" i="12"/>
  <c r="D23" i="12"/>
  <c r="D52" i="13" s="1"/>
  <c r="D54" i="12"/>
  <c r="D74" i="12"/>
  <c r="D86" i="13" s="1"/>
  <c r="D106" i="12"/>
  <c r="D109" i="13" s="1"/>
  <c r="D78" i="12"/>
  <c r="D90" i="13" s="1"/>
  <c r="D89" i="12"/>
  <c r="D28" i="12"/>
  <c r="D57" i="13" s="1"/>
  <c r="D82" i="12"/>
  <c r="D136" i="12"/>
  <c r="D134" i="12"/>
  <c r="D128" i="13" s="1"/>
  <c r="D90" i="12"/>
  <c r="D66" i="15"/>
  <c r="D81" i="15" s="1"/>
  <c r="D29" i="12"/>
  <c r="D58" i="13" s="1"/>
  <c r="D32" i="12"/>
  <c r="D61" i="13" s="1"/>
  <c r="D115" i="12"/>
  <c r="D140" i="12"/>
  <c r="D119" i="12"/>
  <c r="D91" i="12"/>
  <c r="D111" i="12"/>
  <c r="D114" i="13" s="1"/>
  <c r="D141" i="12"/>
  <c r="D113" i="12"/>
  <c r="D137" i="12"/>
  <c r="D45" i="12"/>
  <c r="D83" i="12"/>
  <c r="D86" i="12"/>
  <c r="D114" i="12"/>
  <c r="D69" i="12"/>
  <c r="D81" i="13" s="1"/>
  <c r="D72" i="12"/>
  <c r="D84" i="13" s="1"/>
  <c r="D70" i="12"/>
  <c r="D82" i="13" s="1"/>
  <c r="D108" i="12"/>
  <c r="D111" i="13" s="1"/>
  <c r="D68" i="12"/>
  <c r="D80" i="13" s="1"/>
  <c r="D103" i="12"/>
  <c r="D106" i="13" s="1"/>
  <c r="D960" i="22"/>
  <c r="H297" i="16"/>
  <c r="H42" i="16"/>
  <c r="B896" i="22"/>
  <c r="B458" i="22"/>
  <c r="H28" i="16"/>
  <c r="D768" i="22"/>
  <c r="H126" i="16"/>
  <c r="C800" i="22"/>
  <c r="H83" i="16"/>
  <c r="D394" i="22"/>
  <c r="H114" i="16"/>
  <c r="H116" i="16"/>
  <c r="D458" i="22"/>
  <c r="H135" i="16"/>
  <c r="D1056" i="22"/>
  <c r="H115" i="16"/>
  <c r="D426" i="22"/>
  <c r="H116" i="13"/>
  <c r="H77" i="16"/>
  <c r="C610" i="22"/>
  <c r="B928" i="22"/>
  <c r="H43" i="16"/>
  <c r="H27" i="16"/>
  <c r="B426" i="22"/>
  <c r="D928" i="22"/>
  <c r="H131" i="16"/>
  <c r="E11" i="13"/>
  <c r="J83" i="16"/>
  <c r="C802" i="22"/>
  <c r="J86" i="16"/>
  <c r="C898" i="22"/>
  <c r="J65" i="16"/>
  <c r="C236" i="22"/>
  <c r="J130" i="13"/>
  <c r="D612" i="22"/>
  <c r="J121" i="16"/>
  <c r="J38" i="16"/>
  <c r="B770" i="22"/>
  <c r="C460" i="22"/>
  <c r="J72" i="16"/>
  <c r="D396" i="22"/>
  <c r="J114" i="16"/>
  <c r="B236" i="22"/>
  <c r="J21" i="16"/>
  <c r="B396" i="22"/>
  <c r="J26" i="16"/>
  <c r="J87" i="16"/>
  <c r="C930" i="22"/>
  <c r="H396" i="22"/>
  <c r="J279" i="16"/>
  <c r="B738" i="22"/>
  <c r="D738" i="22" s="1"/>
  <c r="I30" i="23" s="1"/>
  <c r="J37" i="16"/>
  <c r="D802" i="22"/>
  <c r="J127" i="16"/>
  <c r="B834" i="22"/>
  <c r="J40" i="16"/>
  <c r="C891" i="22"/>
  <c r="C86" i="16"/>
  <c r="C26" i="16"/>
  <c r="B389" i="22"/>
  <c r="C421" i="22"/>
  <c r="C71" i="16"/>
  <c r="D1019" i="22"/>
  <c r="C134" i="16"/>
  <c r="D763" i="22"/>
  <c r="C126" i="16"/>
  <c r="B229" i="22"/>
  <c r="C21" i="16"/>
  <c r="C229" i="22"/>
  <c r="C65" i="16"/>
  <c r="C39" i="16"/>
  <c r="B795" i="22"/>
  <c r="D699" i="22"/>
  <c r="C289" i="16"/>
  <c r="C94" i="13"/>
  <c r="C30" i="16"/>
  <c r="B515" i="22"/>
  <c r="C36" i="16"/>
  <c r="B699" i="22"/>
  <c r="C114" i="16"/>
  <c r="D389" i="22"/>
  <c r="C67" i="16"/>
  <c r="C293" i="22"/>
  <c r="B640" i="22"/>
  <c r="D640" i="22" s="1"/>
  <c r="H34" i="16"/>
  <c r="B832" i="22"/>
  <c r="H40" i="16"/>
  <c r="B736" i="22"/>
  <c r="D736" i="22" s="1"/>
  <c r="G30" i="23" s="1"/>
  <c r="H37" i="16"/>
  <c r="H90" i="16"/>
  <c r="C1024" i="22"/>
  <c r="B1024" i="22"/>
  <c r="H46" i="16"/>
  <c r="C298" i="22"/>
  <c r="H67" i="16"/>
  <c r="H29" i="16"/>
  <c r="H93" i="13"/>
  <c r="B490" i="22"/>
  <c r="C490" i="22" s="1"/>
  <c r="B268" i="22"/>
  <c r="J22" i="16"/>
  <c r="F898" i="22"/>
  <c r="J295" i="16"/>
  <c r="D1026" i="22"/>
  <c r="J134" i="16"/>
  <c r="J96" i="13"/>
  <c r="B582" i="22"/>
  <c r="C582" i="22" s="1"/>
  <c r="J32" i="16"/>
  <c r="J43" i="16"/>
  <c r="B930" i="22"/>
  <c r="J116" i="16"/>
  <c r="D460" i="22"/>
  <c r="J293" i="16"/>
  <c r="D834" i="22"/>
  <c r="D962" i="22"/>
  <c r="J297" i="16"/>
  <c r="C1058" i="22"/>
  <c r="J91" i="16"/>
  <c r="B994" i="22"/>
  <c r="D994" i="22" s="1"/>
  <c r="I38" i="23" s="1"/>
  <c r="J45" i="16"/>
  <c r="J31" i="16"/>
  <c r="J95" i="13"/>
  <c r="B552" i="22"/>
  <c r="C552" i="22" s="1"/>
  <c r="C32" i="16"/>
  <c r="C96" i="13"/>
  <c r="B575" i="22"/>
  <c r="C93" i="13"/>
  <c r="B485" i="22"/>
  <c r="C29" i="16"/>
  <c r="C37" i="16"/>
  <c r="B731" i="22"/>
  <c r="C66" i="16"/>
  <c r="C261" i="22"/>
  <c r="F763" i="22"/>
  <c r="C291" i="16"/>
  <c r="C280" i="16"/>
  <c r="H421" i="22"/>
  <c r="C130" i="13"/>
  <c r="D605" i="22"/>
  <c r="C121" i="16"/>
  <c r="F71" i="12"/>
  <c r="F83" i="13" s="1"/>
  <c r="F19" i="16" s="1"/>
  <c r="E77" i="12"/>
  <c r="E89" i="13" s="1"/>
  <c r="E25" i="16" s="1"/>
  <c r="I153" i="13"/>
  <c r="I238" i="16" s="1"/>
  <c r="I149" i="13"/>
  <c r="H95" i="13"/>
  <c r="H31" i="16"/>
  <c r="B550" i="22"/>
  <c r="C550" i="22" s="1"/>
  <c r="H299" i="16"/>
  <c r="F1024" i="22"/>
  <c r="H30" i="16"/>
  <c r="H94" i="13"/>
  <c r="B520" i="22"/>
  <c r="C520" i="22" s="1"/>
  <c r="H72" i="16"/>
  <c r="C458" i="22"/>
  <c r="B394" i="22"/>
  <c r="H26" i="16"/>
  <c r="H86" i="16"/>
  <c r="C896" i="22"/>
  <c r="I136" i="12"/>
  <c r="I113" i="12"/>
  <c r="I87" i="12"/>
  <c r="I111" i="12"/>
  <c r="I114" i="13" s="1"/>
  <c r="I84" i="12"/>
  <c r="I142" i="12"/>
  <c r="I75" i="12"/>
  <c r="I87" i="13" s="1"/>
  <c r="I85" i="12"/>
  <c r="I110" i="12"/>
  <c r="I113" i="13" s="1"/>
  <c r="I81" i="12"/>
  <c r="I137" i="12"/>
  <c r="I141" i="12"/>
  <c r="I117" i="12"/>
  <c r="I134" i="12"/>
  <c r="I128" i="13" s="1"/>
  <c r="I90" i="12"/>
  <c r="I106" i="12"/>
  <c r="I109" i="13" s="1"/>
  <c r="I114" i="12"/>
  <c r="I89" i="12"/>
  <c r="I86" i="12"/>
  <c r="I78" i="12"/>
  <c r="I90" i="13" s="1"/>
  <c r="I82" i="12"/>
  <c r="I139" i="12"/>
  <c r="I105" i="12"/>
  <c r="I108" i="13" s="1"/>
  <c r="I83" i="12"/>
  <c r="I74" i="12"/>
  <c r="I86" i="13" s="1"/>
  <c r="I115" i="12"/>
  <c r="I133" i="12"/>
  <c r="I127" i="13" s="1"/>
  <c r="I138" i="12"/>
  <c r="I62" i="15"/>
  <c r="I77" i="15" s="1"/>
  <c r="I49" i="12"/>
  <c r="I41" i="12"/>
  <c r="I70" i="13" s="1"/>
  <c r="I33" i="12"/>
  <c r="I62" i="13" s="1"/>
  <c r="I25" i="12"/>
  <c r="I54" i="13" s="1"/>
  <c r="I63" i="15"/>
  <c r="I78" i="15" s="1"/>
  <c r="I48" i="12"/>
  <c r="I40" i="12"/>
  <c r="I69" i="13" s="1"/>
  <c r="I32" i="12"/>
  <c r="I61" i="13" s="1"/>
  <c r="I24" i="12"/>
  <c r="I53" i="13" s="1"/>
  <c r="I118" i="12"/>
  <c r="I135" i="12"/>
  <c r="I129" i="13" s="1"/>
  <c r="I66" i="15"/>
  <c r="I81" i="15" s="1"/>
  <c r="I53" i="12"/>
  <c r="I45" i="12"/>
  <c r="I37" i="12"/>
  <c r="I66" i="13" s="1"/>
  <c r="I29" i="12"/>
  <c r="I58" i="13" s="1"/>
  <c r="I67" i="15"/>
  <c r="I82" i="15" s="1"/>
  <c r="I52" i="12"/>
  <c r="I44" i="12"/>
  <c r="I28" i="12"/>
  <c r="I57" i="13" s="1"/>
  <c r="I112" i="12"/>
  <c r="I115" i="13" s="1"/>
  <c r="I107" i="12"/>
  <c r="I110" i="13" s="1"/>
  <c r="I55" i="12"/>
  <c r="I47" i="12"/>
  <c r="I39" i="12"/>
  <c r="I68" i="13" s="1"/>
  <c r="I31" i="12"/>
  <c r="I60" i="13" s="1"/>
  <c r="I23" i="12"/>
  <c r="I52" i="13" s="1"/>
  <c r="I54" i="12"/>
  <c r="I46" i="12"/>
  <c r="I38" i="12"/>
  <c r="I67" i="13" s="1"/>
  <c r="I30" i="12"/>
  <c r="I59" i="13" s="1"/>
  <c r="I79" i="12"/>
  <c r="I91" i="13" s="1"/>
  <c r="I116" i="12"/>
  <c r="I91" i="12"/>
  <c r="I36" i="12"/>
  <c r="I65" i="13" s="1"/>
  <c r="I23" i="15" s="1"/>
  <c r="I35" i="15" s="1"/>
  <c r="I140" i="12"/>
  <c r="I73" i="12"/>
  <c r="I85" i="13" s="1"/>
  <c r="I51" i="12"/>
  <c r="I65" i="15"/>
  <c r="I80" i="15" s="1"/>
  <c r="I26" i="12"/>
  <c r="I55" i="13" s="1"/>
  <c r="I27" i="12"/>
  <c r="I56" i="13" s="1"/>
  <c r="I34" i="12"/>
  <c r="I63" i="13" s="1"/>
  <c r="I21" i="15" s="1"/>
  <c r="I33" i="15" s="1"/>
  <c r="I88" i="12"/>
  <c r="I43" i="12"/>
  <c r="I50" i="12"/>
  <c r="I35" i="12"/>
  <c r="I64" i="13" s="1"/>
  <c r="I22" i="15" s="1"/>
  <c r="I34" i="15" s="1"/>
  <c r="I42" i="12"/>
  <c r="I119" i="12"/>
  <c r="I64" i="15"/>
  <c r="I79" i="15" s="1"/>
  <c r="I80" i="12"/>
  <c r="I92" i="13" s="1"/>
  <c r="I70" i="12"/>
  <c r="I82" i="13" s="1"/>
  <c r="I69" i="12"/>
  <c r="I81" i="13" s="1"/>
  <c r="I72" i="12"/>
  <c r="I84" i="13" s="1"/>
  <c r="B1026" i="22"/>
  <c r="J46" i="16"/>
  <c r="B1058" i="22"/>
  <c r="J47" i="16"/>
  <c r="D930" i="22"/>
  <c r="J131" i="16"/>
  <c r="B612" i="22"/>
  <c r="J33" i="16"/>
  <c r="J97" i="13"/>
  <c r="J28" i="16"/>
  <c r="B460" i="22"/>
  <c r="F1026" i="22"/>
  <c r="J299" i="16"/>
  <c r="B866" i="22"/>
  <c r="D866" i="22" s="1"/>
  <c r="I34" i="23" s="1"/>
  <c r="J41" i="16"/>
  <c r="C1026" i="22"/>
  <c r="J90" i="16"/>
  <c r="D923" i="22"/>
  <c r="C131" i="16"/>
  <c r="D1051" i="22"/>
  <c r="C135" i="16"/>
  <c r="B859" i="22"/>
  <c r="C41" i="16"/>
  <c r="B667" i="22"/>
  <c r="C35" i="16"/>
  <c r="I104" i="12"/>
  <c r="I107" i="13" s="1"/>
  <c r="I63" i="16" s="1"/>
  <c r="I77" i="12"/>
  <c r="I89" i="13" s="1"/>
  <c r="I25" i="16" s="1"/>
  <c r="I156" i="13"/>
  <c r="I31" i="13"/>
  <c r="I93" i="14" s="1"/>
  <c r="D235" i="22" s="1"/>
  <c r="I35" i="13"/>
  <c r="I97" i="14" s="1"/>
  <c r="I157" i="16" s="1"/>
  <c r="I158" i="13"/>
  <c r="C394" i="22"/>
  <c r="H70" i="16"/>
  <c r="C1056" i="22"/>
  <c r="H91" i="16"/>
  <c r="B234" i="22"/>
  <c r="H21" i="16"/>
  <c r="F768" i="22"/>
  <c r="H291" i="16"/>
  <c r="H426" i="22"/>
  <c r="H280" i="16"/>
  <c r="H65" i="16"/>
  <c r="C234" i="22"/>
  <c r="D896" i="22"/>
  <c r="H130" i="16"/>
  <c r="H458" i="22"/>
  <c r="H281" i="16"/>
  <c r="B672" i="22"/>
  <c r="D672" i="22" s="1"/>
  <c r="G28" i="23" s="1"/>
  <c r="H35" i="16"/>
  <c r="H22" i="16"/>
  <c r="B266" i="22"/>
  <c r="C266" i="22"/>
  <c r="H66" i="16"/>
  <c r="H44" i="16"/>
  <c r="B960" i="22"/>
  <c r="H279" i="16"/>
  <c r="H394" i="22"/>
  <c r="B864" i="22"/>
  <c r="D864" i="22" s="1"/>
  <c r="G34" i="23" s="1"/>
  <c r="H41" i="16"/>
  <c r="D800" i="22"/>
  <c r="H127" i="16"/>
  <c r="C426" i="22"/>
  <c r="H71" i="16"/>
  <c r="H32" i="16"/>
  <c r="B580" i="22"/>
  <c r="C580" i="22" s="1"/>
  <c r="H96" i="13"/>
  <c r="G136" i="12"/>
  <c r="G85" i="12"/>
  <c r="G84" i="12"/>
  <c r="G82" i="12"/>
  <c r="G89" i="12"/>
  <c r="G90" i="12"/>
  <c r="G74" i="12"/>
  <c r="G86" i="13" s="1"/>
  <c r="G79" i="12"/>
  <c r="G91" i="13" s="1"/>
  <c r="G115" i="12"/>
  <c r="G67" i="15"/>
  <c r="G82" i="15" s="1"/>
  <c r="G52" i="12"/>
  <c r="G44" i="12"/>
  <c r="G36" i="12"/>
  <c r="G65" i="13" s="1"/>
  <c r="G23" i="15" s="1"/>
  <c r="G35" i="15" s="1"/>
  <c r="G28" i="12"/>
  <c r="G57" i="13" s="1"/>
  <c r="G64" i="15"/>
  <c r="G79" i="15" s="1"/>
  <c r="G51" i="12"/>
  <c r="G43" i="12"/>
  <c r="G35" i="12"/>
  <c r="G64" i="13" s="1"/>
  <c r="G22" i="15" s="1"/>
  <c r="G34" i="15" s="1"/>
  <c r="G27" i="12"/>
  <c r="G56" i="13" s="1"/>
  <c r="G106" i="12"/>
  <c r="G109" i="13" s="1"/>
  <c r="G133" i="12"/>
  <c r="G127" i="13" s="1"/>
  <c r="G139" i="12"/>
  <c r="G65" i="15"/>
  <c r="G80" i="15" s="1"/>
  <c r="G50" i="12"/>
  <c r="G42" i="12"/>
  <c r="G34" i="12"/>
  <c r="G63" i="13" s="1"/>
  <c r="G21" i="15" s="1"/>
  <c r="G33" i="15" s="1"/>
  <c r="G26" i="12"/>
  <c r="G55" i="13" s="1"/>
  <c r="G62" i="15"/>
  <c r="G77" i="15" s="1"/>
  <c r="G49" i="12"/>
  <c r="G41" i="12"/>
  <c r="G70" i="13" s="1"/>
  <c r="G33" i="12"/>
  <c r="G62" i="13" s="1"/>
  <c r="G25" i="12"/>
  <c r="G54" i="13" s="1"/>
  <c r="G46" i="12"/>
  <c r="G30" i="12"/>
  <c r="G59" i="13" s="1"/>
  <c r="G53" i="12"/>
  <c r="G37" i="12"/>
  <c r="G66" i="13" s="1"/>
  <c r="G88" i="12"/>
  <c r="G142" i="12"/>
  <c r="G75" i="12"/>
  <c r="G87" i="13" s="1"/>
  <c r="G140" i="12"/>
  <c r="G63" i="15"/>
  <c r="G78" i="15" s="1"/>
  <c r="G40" i="12"/>
  <c r="G69" i="13" s="1"/>
  <c r="G24" i="12"/>
  <c r="G53" i="13" s="1"/>
  <c r="G47" i="12"/>
  <c r="G31" i="12"/>
  <c r="G60" i="13" s="1"/>
  <c r="G116" i="12"/>
  <c r="G117" i="12"/>
  <c r="G138" i="12"/>
  <c r="G73" i="12"/>
  <c r="G85" i="13" s="1"/>
  <c r="G78" i="12"/>
  <c r="G90" i="13" s="1"/>
  <c r="G54" i="12"/>
  <c r="G66" i="15"/>
  <c r="G81" i="15" s="1"/>
  <c r="G29" i="12"/>
  <c r="G58" i="13" s="1"/>
  <c r="G111" i="12"/>
  <c r="G114" i="13" s="1"/>
  <c r="G134" i="12"/>
  <c r="G128" i="13" s="1"/>
  <c r="G135" i="12"/>
  <c r="G129" i="13" s="1"/>
  <c r="G137" i="12"/>
  <c r="G105" i="12"/>
  <c r="G108" i="13" s="1"/>
  <c r="G107" i="12"/>
  <c r="G110" i="13" s="1"/>
  <c r="G86" i="12"/>
  <c r="G119" i="12"/>
  <c r="G38" i="12"/>
  <c r="G67" i="13" s="1"/>
  <c r="G45" i="12"/>
  <c r="G118" i="12"/>
  <c r="G141" i="12"/>
  <c r="G91" i="12"/>
  <c r="G110" i="12"/>
  <c r="G113" i="13" s="1"/>
  <c r="G32" i="12"/>
  <c r="G61" i="13" s="1"/>
  <c r="G39" i="12"/>
  <c r="G68" i="13" s="1"/>
  <c r="G80" i="12"/>
  <c r="G92" i="13" s="1"/>
  <c r="G114" i="12"/>
  <c r="G48" i="12"/>
  <c r="G55" i="12"/>
  <c r="G23" i="12"/>
  <c r="G52" i="13" s="1"/>
  <c r="G81" i="12"/>
  <c r="G113" i="12"/>
  <c r="G83" i="12"/>
  <c r="G112" i="12"/>
  <c r="G115" i="13" s="1"/>
  <c r="G87" i="12"/>
  <c r="G67" i="12"/>
  <c r="G79" i="13" s="1"/>
  <c r="G69" i="12"/>
  <c r="G81" i="13" s="1"/>
  <c r="G76" i="12"/>
  <c r="G88" i="13" s="1"/>
  <c r="G68" i="12"/>
  <c r="G80" i="13" s="1"/>
  <c r="G131" i="12"/>
  <c r="G125" i="13" s="1"/>
  <c r="G103" i="12"/>
  <c r="G106" i="13" s="1"/>
  <c r="G72" i="12"/>
  <c r="G84" i="13" s="1"/>
  <c r="G70" i="12"/>
  <c r="G82" i="13" s="1"/>
  <c r="J39" i="16"/>
  <c r="B802" i="22"/>
  <c r="B898" i="22"/>
  <c r="J42" i="16"/>
  <c r="J67" i="16"/>
  <c r="C300" i="22"/>
  <c r="J44" i="16"/>
  <c r="B962" i="22"/>
  <c r="J93" i="13"/>
  <c r="B492" i="22"/>
  <c r="C492" i="22" s="1"/>
  <c r="J29" i="16"/>
  <c r="J115" i="16"/>
  <c r="D428" i="22"/>
  <c r="C268" i="22"/>
  <c r="J66" i="16"/>
  <c r="J135" i="16"/>
  <c r="D1058" i="22"/>
  <c r="H428" i="22"/>
  <c r="J280" i="16"/>
  <c r="J126" i="16"/>
  <c r="D770" i="22"/>
  <c r="F770" i="22"/>
  <c r="J291" i="16"/>
  <c r="B421" i="22"/>
  <c r="C27" i="16"/>
  <c r="B987" i="22"/>
  <c r="C45" i="16"/>
  <c r="C47" i="16"/>
  <c r="B1051" i="22"/>
  <c r="C70" i="16"/>
  <c r="C389" i="22"/>
  <c r="C43" i="16"/>
  <c r="B923" i="22"/>
  <c r="C42" i="16"/>
  <c r="B891" i="22"/>
  <c r="C91" i="16"/>
  <c r="C1051" i="22"/>
  <c r="D891" i="22"/>
  <c r="C130" i="16"/>
  <c r="F891" i="22"/>
  <c r="C295" i="16"/>
  <c r="C293" i="16"/>
  <c r="D827" i="22"/>
  <c r="B955" i="22"/>
  <c r="C44" i="16"/>
  <c r="C23" i="16"/>
  <c r="B293" i="22"/>
  <c r="B605" i="22"/>
  <c r="C97" i="13"/>
  <c r="C33" i="16"/>
  <c r="D11" i="13"/>
  <c r="G11" i="13"/>
  <c r="C200" i="16"/>
  <c r="F453" i="22"/>
  <c r="D175" i="22"/>
  <c r="F458" i="22"/>
  <c r="D82" i="22"/>
  <c r="D77" i="22"/>
  <c r="C148" i="16"/>
  <c r="E357" i="22"/>
  <c r="C157" i="16"/>
  <c r="F459" i="22"/>
  <c r="E325" i="22"/>
  <c r="C156" i="16"/>
  <c r="C153" i="16"/>
  <c r="D229" i="22"/>
  <c r="H155" i="16"/>
  <c r="G421" i="22"/>
  <c r="D261" i="22"/>
  <c r="C154" i="16"/>
  <c r="C238" i="16"/>
  <c r="F395" i="22"/>
  <c r="C137" i="22"/>
  <c r="C150" i="16"/>
  <c r="G458" i="22"/>
  <c r="C151" i="16"/>
  <c r="D169" i="22"/>
  <c r="C199" i="16"/>
  <c r="C155" i="16"/>
  <c r="C240" i="16"/>
  <c r="G453" i="22"/>
  <c r="C147" i="16"/>
  <c r="C45" i="22"/>
  <c r="G426" i="22"/>
  <c r="H239" i="16"/>
  <c r="E330" i="22"/>
  <c r="H238" i="16"/>
  <c r="F426" i="22"/>
  <c r="H199" i="16"/>
  <c r="D69" i="16"/>
  <c r="C363" i="22"/>
  <c r="I69" i="16"/>
  <c r="B169" i="22"/>
  <c r="C19" i="16"/>
  <c r="B174" i="22"/>
  <c r="H19" i="16"/>
  <c r="C170" i="22"/>
  <c r="D357" i="22"/>
  <c r="C113" i="16"/>
  <c r="G25" i="16"/>
  <c r="C361" i="22"/>
  <c r="D362" i="22"/>
  <c r="H113" i="16"/>
  <c r="B362" i="22"/>
  <c r="H25" i="16"/>
  <c r="C172" i="22"/>
  <c r="F63" i="16"/>
  <c r="D359" i="22"/>
  <c r="E113" i="16"/>
  <c r="C201" i="22"/>
  <c r="D201" i="22" s="1"/>
  <c r="G63" i="16"/>
  <c r="I113" i="16"/>
  <c r="C169" i="22"/>
  <c r="C63" i="16"/>
  <c r="D361" i="22"/>
  <c r="G113" i="16"/>
  <c r="C362" i="22"/>
  <c r="H69" i="16"/>
  <c r="B357" i="22"/>
  <c r="C25" i="16"/>
  <c r="B364" i="22"/>
  <c r="H63" i="16"/>
  <c r="C357" i="22"/>
  <c r="C69" i="16"/>
  <c r="F113" i="16" l="1"/>
  <c r="C176" i="22"/>
  <c r="F389" i="22"/>
  <c r="H150" i="16"/>
  <c r="I148" i="13"/>
  <c r="I146" i="13"/>
  <c r="I67" i="12"/>
  <c r="I79" i="13" s="1"/>
  <c r="I32" i="13"/>
  <c r="I94" i="14" s="1"/>
  <c r="I154" i="16" s="1"/>
  <c r="I39" i="13"/>
  <c r="I144" i="13"/>
  <c r="I154" i="13"/>
  <c r="B137" i="22"/>
  <c r="I37" i="13"/>
  <c r="I27" i="13"/>
  <c r="G51" i="8"/>
  <c r="G125" i="8" s="1"/>
  <c r="G139" i="9" s="1"/>
  <c r="I145" i="13"/>
  <c r="H67" i="12"/>
  <c r="H79" i="13" s="1"/>
  <c r="B51" i="8"/>
  <c r="B125" i="8" s="1"/>
  <c r="B139" i="9" s="1"/>
  <c r="E362" i="22"/>
  <c r="I155" i="13"/>
  <c r="I240" i="16" s="1"/>
  <c r="I26" i="13"/>
  <c r="I90" i="14" s="1"/>
  <c r="D83" i="22" s="1"/>
  <c r="I25" i="13"/>
  <c r="I89" i="14" s="1"/>
  <c r="I147" i="16" s="1"/>
  <c r="I160" i="13"/>
  <c r="D67" i="12"/>
  <c r="D79" i="13" s="1"/>
  <c r="B46" i="22" s="1"/>
  <c r="I147" i="13"/>
  <c r="I150" i="13"/>
  <c r="I33" i="13"/>
  <c r="I95" i="14" s="1"/>
  <c r="I155" i="16" s="1"/>
  <c r="C32" i="8"/>
  <c r="C117" i="8" s="1"/>
  <c r="C156" i="8" s="1"/>
  <c r="I142" i="13"/>
  <c r="E77" i="22"/>
  <c r="F394" i="22"/>
  <c r="C67" i="12"/>
  <c r="C79" i="13" s="1"/>
  <c r="B358" i="22"/>
  <c r="J113" i="16"/>
  <c r="D266" i="22"/>
  <c r="D234" i="22"/>
  <c r="F234" i="22" s="1"/>
  <c r="G108" i="12"/>
  <c r="G111" i="13" s="1"/>
  <c r="G68" i="16" s="1"/>
  <c r="J17" i="16"/>
  <c r="F76" i="12"/>
  <c r="F88" i="13" s="1"/>
  <c r="C68" i="16"/>
  <c r="C112" i="16"/>
  <c r="H68" i="12"/>
  <c r="H80" i="13" s="1"/>
  <c r="B82" i="22" s="1"/>
  <c r="E82" i="22" s="1"/>
  <c r="I19" i="16"/>
  <c r="F332" i="22"/>
  <c r="D71" i="12"/>
  <c r="D83" i="13" s="1"/>
  <c r="D51" i="8"/>
  <c r="D125" i="8" s="1"/>
  <c r="D139" i="9" s="1"/>
  <c r="G19" i="16"/>
  <c r="I112" i="16"/>
  <c r="E960" i="22"/>
  <c r="G960" i="22" s="1"/>
  <c r="D76" i="12"/>
  <c r="D88" i="13" s="1"/>
  <c r="D24" i="16" s="1"/>
  <c r="H112" i="16"/>
  <c r="C69" i="12"/>
  <c r="C81" i="13" s="1"/>
  <c r="C17" i="16" s="1"/>
  <c r="C50" i="22"/>
  <c r="C16" i="16"/>
  <c r="D132" i="12"/>
  <c r="D126" i="13" s="1"/>
  <c r="D358" i="22" s="1"/>
  <c r="H13" i="8"/>
  <c r="H118" i="8" s="1"/>
  <c r="H132" i="9" s="1"/>
  <c r="H69" i="12"/>
  <c r="H81" i="13" s="1"/>
  <c r="I150" i="16"/>
  <c r="D174" i="22"/>
  <c r="D113" i="16"/>
  <c r="E962" i="22"/>
  <c r="I37" i="23" s="1"/>
  <c r="H51" i="8"/>
  <c r="H125" i="8" s="1"/>
  <c r="H139" i="9" s="1"/>
  <c r="C51" i="8"/>
  <c r="C125" i="8" s="1"/>
  <c r="C139" i="9" s="1"/>
  <c r="H68" i="16"/>
  <c r="G395" i="22"/>
  <c r="B52" i="22"/>
  <c r="J33" i="8"/>
  <c r="J120" i="8" s="1"/>
  <c r="J134" i="9" s="1"/>
  <c r="J71" i="12"/>
  <c r="J83" i="13" s="1"/>
  <c r="I51" i="8"/>
  <c r="I125" i="8" s="1"/>
  <c r="I139" i="9" s="1"/>
  <c r="I76" i="12"/>
  <c r="I88" i="13" s="1"/>
  <c r="J109" i="12"/>
  <c r="J112" i="13" s="1"/>
  <c r="J52" i="8"/>
  <c r="J126" i="8" s="1"/>
  <c r="J140" i="9" s="1"/>
  <c r="I32" i="8"/>
  <c r="I117" i="8" s="1"/>
  <c r="E832" i="22"/>
  <c r="F832" i="22" s="1"/>
  <c r="D156" i="9"/>
  <c r="B208" i="22"/>
  <c r="C208" i="22" s="1"/>
  <c r="J20" i="16"/>
  <c r="B142" i="22"/>
  <c r="D142" i="22" s="1"/>
  <c r="H18" i="16"/>
  <c r="I156" i="16"/>
  <c r="E704" i="22"/>
  <c r="G704" i="22" s="1"/>
  <c r="B131" i="9"/>
  <c r="B156" i="8"/>
  <c r="H131" i="9"/>
  <c r="C83" i="22"/>
  <c r="E83" i="22" s="1"/>
  <c r="I60" i="16"/>
  <c r="F131" i="9"/>
  <c r="F156" i="9" s="1"/>
  <c r="F156" i="8"/>
  <c r="C131" i="9"/>
  <c r="C156" i="9" s="1"/>
  <c r="G131" i="9"/>
  <c r="G156" i="9" s="1"/>
  <c r="G156" i="8"/>
  <c r="E131" i="9"/>
  <c r="E156" i="9" s="1"/>
  <c r="E156" i="8"/>
  <c r="D156" i="8"/>
  <c r="J131" i="9"/>
  <c r="C171" i="22"/>
  <c r="G1024" i="22"/>
  <c r="G763" i="22"/>
  <c r="B171" i="22"/>
  <c r="E234" i="22"/>
  <c r="H898" i="22"/>
  <c r="G898" i="22"/>
  <c r="G1058" i="22"/>
  <c r="I40" i="23" s="1"/>
  <c r="F362" i="22"/>
  <c r="E169" i="22"/>
  <c r="G802" i="22"/>
  <c r="I32" i="23" s="1"/>
  <c r="I426" i="22"/>
  <c r="I458" i="22"/>
  <c r="I428" i="22"/>
  <c r="G768" i="22"/>
  <c r="H770" i="22"/>
  <c r="J770" i="22" s="1"/>
  <c r="G770" i="22"/>
  <c r="I16" i="16"/>
  <c r="G891" i="22"/>
  <c r="H1026" i="22"/>
  <c r="G1026" i="22"/>
  <c r="G930" i="22"/>
  <c r="I36" i="23" s="1"/>
  <c r="E236" i="22"/>
  <c r="G896" i="22"/>
  <c r="G1019" i="22"/>
  <c r="I22" i="23"/>
  <c r="D492" i="22"/>
  <c r="I24" i="23"/>
  <c r="D552" i="22"/>
  <c r="I25" i="23"/>
  <c r="D582" i="22"/>
  <c r="G22" i="23"/>
  <c r="D490" i="22"/>
  <c r="I23" i="23"/>
  <c r="D522" i="22"/>
  <c r="E610" i="22"/>
  <c r="E173" i="22"/>
  <c r="F361" i="22"/>
  <c r="E266" i="22"/>
  <c r="G23" i="23"/>
  <c r="D520" i="22"/>
  <c r="E174" i="22"/>
  <c r="E605" i="22"/>
  <c r="I421" i="22"/>
  <c r="F962" i="22"/>
  <c r="I10" i="23"/>
  <c r="D116" i="22"/>
  <c r="I394" i="22"/>
  <c r="G24" i="23"/>
  <c r="D550" i="22"/>
  <c r="G27" i="23"/>
  <c r="F640" i="22"/>
  <c r="E640" i="22"/>
  <c r="I389" i="22"/>
  <c r="E300" i="22"/>
  <c r="E298" i="22"/>
  <c r="I27" i="23"/>
  <c r="F642" i="22"/>
  <c r="E642" i="22"/>
  <c r="J16" i="16"/>
  <c r="B84" i="22"/>
  <c r="E84" i="22" s="1"/>
  <c r="B330" i="22"/>
  <c r="F330" i="22" s="1"/>
  <c r="H24" i="16"/>
  <c r="H16" i="16"/>
  <c r="B172" i="22"/>
  <c r="E172" i="22" s="1"/>
  <c r="F357" i="22"/>
  <c r="B363" i="22"/>
  <c r="F363" i="22" s="1"/>
  <c r="E293" i="22"/>
  <c r="G25" i="23"/>
  <c r="D580" i="22"/>
  <c r="I460" i="22"/>
  <c r="E612" i="22"/>
  <c r="E268" i="22"/>
  <c r="E229" i="22"/>
  <c r="I396" i="22"/>
  <c r="I453" i="22"/>
  <c r="E261" i="22"/>
  <c r="G29" i="23"/>
  <c r="B325" i="22"/>
  <c r="C24" i="16"/>
  <c r="I68" i="16"/>
  <c r="C331" i="22"/>
  <c r="F266" i="22"/>
  <c r="I153" i="16"/>
  <c r="F69" i="16"/>
  <c r="I148" i="16"/>
  <c r="F612" i="22"/>
  <c r="D30" i="13"/>
  <c r="D142" i="13"/>
  <c r="D150" i="13"/>
  <c r="D33" i="13"/>
  <c r="D95" i="14" s="1"/>
  <c r="D152" i="13"/>
  <c r="D157" i="13"/>
  <c r="D28" i="13"/>
  <c r="D91" i="14" s="1"/>
  <c r="D148" i="13"/>
  <c r="D32" i="13"/>
  <c r="D94" i="14" s="1"/>
  <c r="D159" i="13"/>
  <c r="D38" i="13"/>
  <c r="D143" i="13"/>
  <c r="D151" i="13"/>
  <c r="D144" i="13"/>
  <c r="D156" i="13"/>
  <c r="D155" i="13"/>
  <c r="D34" i="13"/>
  <c r="D96" i="14" s="1"/>
  <c r="D29" i="13"/>
  <c r="D92" i="14" s="1"/>
  <c r="D160" i="13"/>
  <c r="D36" i="13"/>
  <c r="D25" i="13"/>
  <c r="D89" i="14" s="1"/>
  <c r="D31" i="13"/>
  <c r="D93" i="14" s="1"/>
  <c r="D35" i="13"/>
  <c r="D97" i="14" s="1"/>
  <c r="D145" i="13"/>
  <c r="D158" i="13"/>
  <c r="D40" i="13"/>
  <c r="D154" i="13"/>
  <c r="D39" i="13"/>
  <c r="D26" i="13"/>
  <c r="D90" i="14" s="1"/>
  <c r="D37" i="13"/>
  <c r="D147" i="13"/>
  <c r="D43" i="13"/>
  <c r="D149" i="13"/>
  <c r="D27" i="13"/>
  <c r="D153" i="13"/>
  <c r="D146" i="13"/>
  <c r="D42" i="13"/>
  <c r="D41" i="13"/>
  <c r="B489" i="22"/>
  <c r="C489" i="22" s="1"/>
  <c r="G29" i="16"/>
  <c r="G93" i="13"/>
  <c r="C393" i="22"/>
  <c r="G70" i="16"/>
  <c r="G67" i="16"/>
  <c r="C297" i="22"/>
  <c r="B991" i="22"/>
  <c r="D991" i="22" s="1"/>
  <c r="F38" i="23" s="1"/>
  <c r="G45" i="16"/>
  <c r="F895" i="22"/>
  <c r="G295" i="16"/>
  <c r="G293" i="16"/>
  <c r="D831" i="22"/>
  <c r="B959" i="22"/>
  <c r="G44" i="16"/>
  <c r="B641" i="22"/>
  <c r="D641" i="22" s="1"/>
  <c r="I34" i="16"/>
  <c r="I295" i="16"/>
  <c r="F897" i="22"/>
  <c r="I127" i="16"/>
  <c r="D801" i="22"/>
  <c r="B395" i="22"/>
  <c r="I26" i="16"/>
  <c r="I134" i="16"/>
  <c r="D1025" i="22"/>
  <c r="I97" i="13"/>
  <c r="B611" i="22"/>
  <c r="I33" i="16"/>
  <c r="G795" i="22"/>
  <c r="D15" i="16"/>
  <c r="D1020" i="22"/>
  <c r="D134" i="16"/>
  <c r="D131" i="16"/>
  <c r="D924" i="22"/>
  <c r="B516" i="22"/>
  <c r="D30" i="16"/>
  <c r="D94" i="13"/>
  <c r="H454" i="22"/>
  <c r="D281" i="16"/>
  <c r="D87" i="16"/>
  <c r="C924" i="22"/>
  <c r="D796" i="22"/>
  <c r="D127" i="16"/>
  <c r="H422" i="22"/>
  <c r="D280" i="16"/>
  <c r="E67" i="16"/>
  <c r="C295" i="22"/>
  <c r="E27" i="16"/>
  <c r="B423" i="22"/>
  <c r="B925" i="22"/>
  <c r="E43" i="16"/>
  <c r="B829" i="22"/>
  <c r="E40" i="16"/>
  <c r="E115" i="16"/>
  <c r="D423" i="22"/>
  <c r="E299" i="16"/>
  <c r="F1021" i="22"/>
  <c r="B797" i="22"/>
  <c r="E39" i="16"/>
  <c r="E47" i="16"/>
  <c r="B1053" i="22"/>
  <c r="E21" i="16"/>
  <c r="B231" i="22"/>
  <c r="F152" i="13"/>
  <c r="F160" i="13"/>
  <c r="F145" i="13"/>
  <c r="F159" i="13"/>
  <c r="F31" i="13"/>
  <c r="F93" i="14" s="1"/>
  <c r="F154" i="13"/>
  <c r="F43" i="13"/>
  <c r="F147" i="13"/>
  <c r="F34" i="13"/>
  <c r="F96" i="14" s="1"/>
  <c r="F143" i="13"/>
  <c r="F36" i="13"/>
  <c r="F142" i="13"/>
  <c r="F149" i="13"/>
  <c r="F42" i="13"/>
  <c r="F38" i="13"/>
  <c r="F26" i="13"/>
  <c r="F90" i="14" s="1"/>
  <c r="F39" i="13"/>
  <c r="F40" i="13"/>
  <c r="F153" i="13"/>
  <c r="F33" i="13"/>
  <c r="F95" i="14" s="1"/>
  <c r="F27" i="13"/>
  <c r="F148" i="13"/>
  <c r="F150" i="13"/>
  <c r="F25" i="13"/>
  <c r="F89" i="14" s="1"/>
  <c r="F30" i="13"/>
  <c r="F144" i="13"/>
  <c r="F156" i="13"/>
  <c r="F41" i="13"/>
  <c r="F32" i="13"/>
  <c r="F94" i="14" s="1"/>
  <c r="F28" i="13"/>
  <c r="F91" i="14" s="1"/>
  <c r="F29" i="13"/>
  <c r="F92" i="14" s="1"/>
  <c r="F155" i="13"/>
  <c r="F158" i="13"/>
  <c r="F151" i="13"/>
  <c r="F157" i="13"/>
  <c r="F37" i="13"/>
  <c r="F35" i="13"/>
  <c r="F97" i="14" s="1"/>
  <c r="F146" i="13"/>
  <c r="F112" i="16"/>
  <c r="D328" i="22"/>
  <c r="F91" i="16"/>
  <c r="C1054" i="22"/>
  <c r="C1022" i="22"/>
  <c r="F90" i="16"/>
  <c r="F82" i="16"/>
  <c r="C766" i="22"/>
  <c r="C926" i="22"/>
  <c r="F87" i="16"/>
  <c r="B798" i="22"/>
  <c r="F39" i="16"/>
  <c r="C424" i="22"/>
  <c r="F71" i="16"/>
  <c r="B926" i="22"/>
  <c r="F43" i="16"/>
  <c r="F36" i="16"/>
  <c r="B702" i="22"/>
  <c r="F289" i="16"/>
  <c r="D702" i="22"/>
  <c r="D987" i="22"/>
  <c r="G60" i="16"/>
  <c r="C81" i="22"/>
  <c r="C457" i="22"/>
  <c r="G72" i="16"/>
  <c r="G28" i="16"/>
  <c r="B457" i="22"/>
  <c r="C425" i="22"/>
  <c r="G71" i="16"/>
  <c r="G86" i="16"/>
  <c r="C895" i="22"/>
  <c r="H393" i="22"/>
  <c r="G279" i="16"/>
  <c r="G130" i="16"/>
  <c r="D895" i="22"/>
  <c r="B609" i="22"/>
  <c r="G97" i="13"/>
  <c r="G33" i="16"/>
  <c r="D667" i="22"/>
  <c r="I20" i="16"/>
  <c r="B207" i="22"/>
  <c r="C207" i="22" s="1"/>
  <c r="H427" i="22"/>
  <c r="I280" i="16"/>
  <c r="C299" i="22"/>
  <c r="I67" i="16"/>
  <c r="I37" i="16"/>
  <c r="B737" i="22"/>
  <c r="D737" i="22" s="1"/>
  <c r="H30" i="23" s="1"/>
  <c r="I40" i="16"/>
  <c r="B833" i="22"/>
  <c r="D395" i="22"/>
  <c r="I114" i="16"/>
  <c r="B769" i="22"/>
  <c r="I38" i="16"/>
  <c r="D769" i="22"/>
  <c r="I126" i="16"/>
  <c r="B801" i="22"/>
  <c r="I39" i="16"/>
  <c r="H1024" i="22"/>
  <c r="G928" i="22"/>
  <c r="G36" i="23" s="1"/>
  <c r="B138" i="22"/>
  <c r="D18" i="16"/>
  <c r="D71" i="16"/>
  <c r="C422" i="22"/>
  <c r="D46" i="16"/>
  <c r="B1020" i="22"/>
  <c r="B262" i="22"/>
  <c r="D22" i="16"/>
  <c r="D32" i="16"/>
  <c r="D96" i="13"/>
  <c r="B576" i="22"/>
  <c r="C576" i="22" s="1"/>
  <c r="D42" i="16"/>
  <c r="B892" i="22"/>
  <c r="D90" i="16"/>
  <c r="C1020" i="22"/>
  <c r="B230" i="22"/>
  <c r="D21" i="16"/>
  <c r="D34" i="16"/>
  <c r="B636" i="22"/>
  <c r="D636" i="22" s="1"/>
  <c r="D1052" i="22"/>
  <c r="D135" i="16"/>
  <c r="B327" i="22"/>
  <c r="E24" i="16"/>
  <c r="B1021" i="22"/>
  <c r="E46" i="16"/>
  <c r="C455" i="22"/>
  <c r="E72" i="16"/>
  <c r="B455" i="22"/>
  <c r="E28" i="16"/>
  <c r="E77" i="16"/>
  <c r="E116" i="13"/>
  <c r="C607" i="22"/>
  <c r="H455" i="22"/>
  <c r="E281" i="16"/>
  <c r="D765" i="22"/>
  <c r="E126" i="16"/>
  <c r="E87" i="16"/>
  <c r="C925" i="22"/>
  <c r="B391" i="22"/>
  <c r="E26" i="16"/>
  <c r="E41" i="16"/>
  <c r="B861" i="22"/>
  <c r="D861" i="22" s="1"/>
  <c r="D34" i="23" s="1"/>
  <c r="C545" i="22"/>
  <c r="D545" i="22" s="1"/>
  <c r="C80" i="22"/>
  <c r="F60" i="16"/>
  <c r="B424" i="22"/>
  <c r="F27" i="16"/>
  <c r="F38" i="16"/>
  <c r="B766" i="22"/>
  <c r="B608" i="22"/>
  <c r="F97" i="13"/>
  <c r="F33" i="16"/>
  <c r="D798" i="22"/>
  <c r="F127" i="16"/>
  <c r="B638" i="22"/>
  <c r="D638" i="22" s="1"/>
  <c r="F34" i="16"/>
  <c r="B958" i="22"/>
  <c r="F44" i="16"/>
  <c r="B456" i="22"/>
  <c r="F28" i="16"/>
  <c r="C894" i="22"/>
  <c r="F86" i="16"/>
  <c r="B360" i="22"/>
  <c r="F360" i="22" s="1"/>
  <c r="B359" i="22"/>
  <c r="F359" i="22" s="1"/>
  <c r="C175" i="22"/>
  <c r="E363" i="22"/>
  <c r="D267" i="22"/>
  <c r="D299" i="22"/>
  <c r="G923" i="22"/>
  <c r="G1051" i="22"/>
  <c r="D329" i="22"/>
  <c r="G112" i="16"/>
  <c r="G17" i="16"/>
  <c r="B113" i="22"/>
  <c r="C113" i="22" s="1"/>
  <c r="G31" i="16"/>
  <c r="B549" i="22"/>
  <c r="C549" i="22" s="1"/>
  <c r="G95" i="13"/>
  <c r="G134" i="16"/>
  <c r="D1023" i="22"/>
  <c r="C1055" i="22"/>
  <c r="G91" i="16"/>
  <c r="G126" i="16"/>
  <c r="D767" i="22"/>
  <c r="B233" i="22"/>
  <c r="G21" i="16"/>
  <c r="F767" i="22"/>
  <c r="G291" i="16"/>
  <c r="G42" i="16"/>
  <c r="B895" i="22"/>
  <c r="B863" i="22"/>
  <c r="D863" i="22" s="1"/>
  <c r="F34" i="23" s="1"/>
  <c r="G41" i="16"/>
  <c r="G34" i="16"/>
  <c r="B639" i="22"/>
  <c r="D639" i="22" s="1"/>
  <c r="D393" i="22"/>
  <c r="G114" i="16"/>
  <c r="B671" i="22"/>
  <c r="D671" i="22" s="1"/>
  <c r="F28" i="23" s="1"/>
  <c r="G35" i="16"/>
  <c r="H457" i="22"/>
  <c r="G281" i="16"/>
  <c r="C799" i="22"/>
  <c r="G83" i="16"/>
  <c r="G43" i="16"/>
  <c r="B927" i="22"/>
  <c r="D609" i="22"/>
  <c r="G121" i="16"/>
  <c r="G130" i="13"/>
  <c r="B115" i="22"/>
  <c r="C115" i="22" s="1"/>
  <c r="I17" i="16"/>
  <c r="D833" i="22"/>
  <c r="I293" i="16"/>
  <c r="I21" i="16"/>
  <c r="B235" i="22"/>
  <c r="C897" i="22"/>
  <c r="I86" i="16"/>
  <c r="C459" i="22"/>
  <c r="I72" i="16"/>
  <c r="I299" i="16"/>
  <c r="F1025" i="22"/>
  <c r="B993" i="22"/>
  <c r="D993" i="22" s="1"/>
  <c r="H38" i="23" s="1"/>
  <c r="I45" i="16"/>
  <c r="F769" i="22"/>
  <c r="I291" i="16"/>
  <c r="B865" i="22"/>
  <c r="D865" i="22" s="1"/>
  <c r="H34" i="23" s="1"/>
  <c r="I41" i="16"/>
  <c r="C801" i="22"/>
  <c r="I83" i="16"/>
  <c r="D897" i="22"/>
  <c r="I130" i="16"/>
  <c r="B929" i="22"/>
  <c r="I43" i="16"/>
  <c r="D427" i="22"/>
  <c r="I115" i="16"/>
  <c r="B491" i="22"/>
  <c r="C491" i="22" s="1"/>
  <c r="I93" i="13"/>
  <c r="I29" i="16"/>
  <c r="I135" i="16"/>
  <c r="D1057" i="22"/>
  <c r="C611" i="22"/>
  <c r="I116" i="13"/>
  <c r="I77" i="16"/>
  <c r="C485" i="22"/>
  <c r="D485" i="22" s="1"/>
  <c r="B78" i="22"/>
  <c r="D16" i="16"/>
  <c r="D20" i="16"/>
  <c r="B202" i="22"/>
  <c r="C764" i="22"/>
  <c r="D82" i="16"/>
  <c r="D764" i="22"/>
  <c r="D126" i="16"/>
  <c r="B1052" i="22"/>
  <c r="D47" i="16"/>
  <c r="D422" i="22"/>
  <c r="D115" i="16"/>
  <c r="B924" i="22"/>
  <c r="D43" i="16"/>
  <c r="D130" i="16"/>
  <c r="D892" i="22"/>
  <c r="D279" i="16"/>
  <c r="H390" i="22"/>
  <c r="D28" i="16"/>
  <c r="B454" i="22"/>
  <c r="C454" i="22"/>
  <c r="D72" i="16"/>
  <c r="D116" i="16"/>
  <c r="D454" i="22"/>
  <c r="B700" i="22"/>
  <c r="D36" i="16"/>
  <c r="B860" i="22"/>
  <c r="D860" i="22" s="1"/>
  <c r="C34" i="23" s="1"/>
  <c r="D41" i="16"/>
  <c r="F892" i="22"/>
  <c r="D295" i="16"/>
  <c r="B956" i="22"/>
  <c r="D44" i="16"/>
  <c r="D635" i="22"/>
  <c r="E827" i="22"/>
  <c r="F610" i="22"/>
  <c r="G1056" i="22"/>
  <c r="G40" i="23" s="1"/>
  <c r="B79" i="22"/>
  <c r="E16" i="16"/>
  <c r="E15" i="16"/>
  <c r="B47" i="22"/>
  <c r="D1021" i="22"/>
  <c r="E134" i="16"/>
  <c r="E291" i="16"/>
  <c r="F765" i="22"/>
  <c r="E116" i="16"/>
  <c r="D455" i="22"/>
  <c r="E135" i="16"/>
  <c r="D1053" i="22"/>
  <c r="B733" i="22"/>
  <c r="D733" i="22" s="1"/>
  <c r="D30" i="23" s="1"/>
  <c r="E37" i="16"/>
  <c r="E86" i="16"/>
  <c r="C893" i="22"/>
  <c r="H391" i="22"/>
  <c r="E279" i="16"/>
  <c r="E66" i="16"/>
  <c r="C263" i="22"/>
  <c r="E36" i="16"/>
  <c r="B701" i="22"/>
  <c r="D925" i="22"/>
  <c r="E131" i="16"/>
  <c r="E70" i="16"/>
  <c r="C391" i="22"/>
  <c r="B263" i="22"/>
  <c r="E22" i="16"/>
  <c r="D893" i="22"/>
  <c r="E130" i="16"/>
  <c r="E31" i="16"/>
  <c r="B547" i="22"/>
  <c r="C547" i="22" s="1"/>
  <c r="E95" i="13"/>
  <c r="D701" i="22"/>
  <c r="E289" i="16"/>
  <c r="E32" i="16"/>
  <c r="E96" i="13"/>
  <c r="B577" i="22"/>
  <c r="C577" i="22" s="1"/>
  <c r="H768" i="22"/>
  <c r="F20" i="16"/>
  <c r="B204" i="22"/>
  <c r="C204" i="22" s="1"/>
  <c r="C328" i="22"/>
  <c r="F68" i="16"/>
  <c r="B112" i="22"/>
  <c r="C112" i="22" s="1"/>
  <c r="F17" i="16"/>
  <c r="B296" i="22"/>
  <c r="F23" i="16"/>
  <c r="D1054" i="22"/>
  <c r="F135" i="16"/>
  <c r="F279" i="16"/>
  <c r="H392" i="22"/>
  <c r="B1054" i="22"/>
  <c r="F47" i="16"/>
  <c r="D926" i="22"/>
  <c r="F131" i="16"/>
  <c r="B264" i="22"/>
  <c r="F22" i="16"/>
  <c r="H424" i="22"/>
  <c r="F280" i="16"/>
  <c r="F293" i="16"/>
  <c r="D830" i="22"/>
  <c r="F766" i="22"/>
  <c r="F291" i="16"/>
  <c r="F295" i="16"/>
  <c r="F894" i="22"/>
  <c r="F299" i="16"/>
  <c r="F1022" i="22"/>
  <c r="C608" i="22"/>
  <c r="F77" i="16"/>
  <c r="F116" i="13"/>
  <c r="F26" i="16"/>
  <c r="B392" i="22"/>
  <c r="F30" i="16"/>
  <c r="F94" i="13"/>
  <c r="B518" i="22"/>
  <c r="C518" i="22" s="1"/>
  <c r="H891" i="22"/>
  <c r="B205" i="22"/>
  <c r="C205" i="22" s="1"/>
  <c r="G20" i="16"/>
  <c r="G39" i="16"/>
  <c r="B799" i="22"/>
  <c r="C767" i="22"/>
  <c r="G82" i="16"/>
  <c r="G37" i="16"/>
  <c r="B735" i="22"/>
  <c r="D735" i="22" s="1"/>
  <c r="F30" i="23" s="1"/>
  <c r="D425" i="22"/>
  <c r="G115" i="16"/>
  <c r="C927" i="22"/>
  <c r="G87" i="16"/>
  <c r="B297" i="22"/>
  <c r="G23" i="16"/>
  <c r="B265" i="22"/>
  <c r="G22" i="16"/>
  <c r="G96" i="13"/>
  <c r="G32" i="16"/>
  <c r="B579" i="22"/>
  <c r="C579" i="22" s="1"/>
  <c r="B143" i="22"/>
  <c r="D143" i="22" s="1"/>
  <c r="I18" i="16"/>
  <c r="B897" i="22"/>
  <c r="I42" i="16"/>
  <c r="H459" i="22"/>
  <c r="I281" i="16"/>
  <c r="B705" i="22"/>
  <c r="I36" i="16"/>
  <c r="D459" i="22"/>
  <c r="I116" i="16"/>
  <c r="I31" i="16"/>
  <c r="I95" i="13"/>
  <c r="B551" i="22"/>
  <c r="C551" i="22" s="1"/>
  <c r="C267" i="22"/>
  <c r="I66" i="16"/>
  <c r="I71" i="16"/>
  <c r="C427" i="22"/>
  <c r="C575" i="22"/>
  <c r="D575" i="22" s="1"/>
  <c r="B326" i="22"/>
  <c r="B546" i="22"/>
  <c r="D31" i="16"/>
  <c r="D95" i="13"/>
  <c r="D297" i="16"/>
  <c r="D956" i="22"/>
  <c r="C262" i="22"/>
  <c r="D66" i="16"/>
  <c r="D390" i="22"/>
  <c r="D114" i="16"/>
  <c r="C892" i="22"/>
  <c r="D86" i="16"/>
  <c r="B796" i="22"/>
  <c r="D39" i="16"/>
  <c r="B828" i="22"/>
  <c r="D40" i="16"/>
  <c r="D29" i="16"/>
  <c r="B486" i="22"/>
  <c r="C486" i="22" s="1"/>
  <c r="D93" i="13"/>
  <c r="F1020" i="22"/>
  <c r="D299" i="16"/>
  <c r="B606" i="22"/>
  <c r="D33" i="16"/>
  <c r="D97" i="13"/>
  <c r="H763" i="22"/>
  <c r="E60" i="16"/>
  <c r="C79" i="22"/>
  <c r="B139" i="22"/>
  <c r="E18" i="16"/>
  <c r="E91" i="16"/>
  <c r="C1053" i="22"/>
  <c r="B637" i="22"/>
  <c r="D637" i="22" s="1"/>
  <c r="E34" i="16"/>
  <c r="H423" i="22"/>
  <c r="E280" i="16"/>
  <c r="E297" i="16"/>
  <c r="D957" i="22"/>
  <c r="E38" i="16"/>
  <c r="B765" i="22"/>
  <c r="B989" i="22"/>
  <c r="D989" i="22" s="1"/>
  <c r="D38" i="23" s="1"/>
  <c r="E45" i="16"/>
  <c r="B517" i="22"/>
  <c r="C517" i="22" s="1"/>
  <c r="E94" i="13"/>
  <c r="E30" i="16"/>
  <c r="C296" i="22"/>
  <c r="F67" i="16"/>
  <c r="D456" i="22"/>
  <c r="F116" i="16"/>
  <c r="F121" i="16"/>
  <c r="F130" i="13"/>
  <c r="D608" i="22"/>
  <c r="B862" i="22"/>
  <c r="D862" i="22" s="1"/>
  <c r="E34" i="23" s="1"/>
  <c r="F41" i="16"/>
  <c r="C264" i="22"/>
  <c r="F66" i="16"/>
  <c r="F31" i="16"/>
  <c r="B548" i="22"/>
  <c r="C548" i="22" s="1"/>
  <c r="F95" i="13"/>
  <c r="E69" i="16"/>
  <c r="B329" i="22"/>
  <c r="G24" i="16"/>
  <c r="G47" i="16"/>
  <c r="B1055" i="22"/>
  <c r="G65" i="16"/>
  <c r="C233" i="22"/>
  <c r="G26" i="16"/>
  <c r="B393" i="22"/>
  <c r="D1055" i="22"/>
  <c r="G135" i="16"/>
  <c r="G280" i="16"/>
  <c r="H425" i="22"/>
  <c r="G299" i="16"/>
  <c r="F1023" i="22"/>
  <c r="B1023" i="22"/>
  <c r="G46" i="16"/>
  <c r="I28" i="16"/>
  <c r="B459" i="22"/>
  <c r="I279" i="16"/>
  <c r="H395" i="22"/>
  <c r="B1057" i="22"/>
  <c r="I47" i="16"/>
  <c r="B961" i="22"/>
  <c r="I44" i="16"/>
  <c r="I90" i="16"/>
  <c r="C1025" i="22"/>
  <c r="I65" i="16"/>
  <c r="C235" i="22"/>
  <c r="B1025" i="22"/>
  <c r="I46" i="16"/>
  <c r="B299" i="22"/>
  <c r="I23" i="16"/>
  <c r="E699" i="22"/>
  <c r="C78" i="22"/>
  <c r="D60" i="16"/>
  <c r="B110" i="22"/>
  <c r="D17" i="16"/>
  <c r="B732" i="22"/>
  <c r="D732" i="22" s="1"/>
  <c r="C30" i="23" s="1"/>
  <c r="D37" i="16"/>
  <c r="C796" i="22"/>
  <c r="D83" i="16"/>
  <c r="B294" i="22"/>
  <c r="D23" i="16"/>
  <c r="B988" i="22"/>
  <c r="D988" i="22" s="1"/>
  <c r="C38" i="23" s="1"/>
  <c r="D45" i="16"/>
  <c r="B668" i="22"/>
  <c r="D668" i="22" s="1"/>
  <c r="C28" i="23" s="1"/>
  <c r="D35" i="16"/>
  <c r="G800" i="22"/>
  <c r="G32" i="23" s="1"/>
  <c r="B203" i="22"/>
  <c r="C203" i="22" s="1"/>
  <c r="E20" i="16"/>
  <c r="E295" i="16"/>
  <c r="F893" i="22"/>
  <c r="D391" i="22"/>
  <c r="E114" i="16"/>
  <c r="E71" i="16"/>
  <c r="C423" i="22"/>
  <c r="C231" i="22"/>
  <c r="E65" i="16"/>
  <c r="B487" i="22"/>
  <c r="C487" i="22" s="1"/>
  <c r="E93" i="13"/>
  <c r="E29" i="16"/>
  <c r="B80" i="22"/>
  <c r="F16" i="16"/>
  <c r="D766" i="22"/>
  <c r="F126" i="16"/>
  <c r="F130" i="16"/>
  <c r="D894" i="22"/>
  <c r="F37" i="16"/>
  <c r="B734" i="22"/>
  <c r="D734" i="22" s="1"/>
  <c r="E30" i="23" s="1"/>
  <c r="F72" i="16"/>
  <c r="C456" i="22"/>
  <c r="B488" i="22"/>
  <c r="C488" i="22" s="1"/>
  <c r="F29" i="16"/>
  <c r="F93" i="13"/>
  <c r="F298" i="22"/>
  <c r="G43" i="13"/>
  <c r="G147" i="13"/>
  <c r="G27" i="13"/>
  <c r="G39" i="13"/>
  <c r="G40" i="13"/>
  <c r="G154" i="13"/>
  <c r="G160" i="13"/>
  <c r="G34" i="13"/>
  <c r="G96" i="14" s="1"/>
  <c r="G152" i="13"/>
  <c r="G42" i="13"/>
  <c r="G149" i="13"/>
  <c r="G30" i="13"/>
  <c r="G28" i="13"/>
  <c r="G91" i="14" s="1"/>
  <c r="G142" i="13"/>
  <c r="G36" i="13"/>
  <c r="G155" i="13"/>
  <c r="G143" i="13"/>
  <c r="G145" i="13"/>
  <c r="G144" i="13"/>
  <c r="G158" i="13"/>
  <c r="G31" i="13"/>
  <c r="G93" i="14" s="1"/>
  <c r="G37" i="13"/>
  <c r="G151" i="13"/>
  <c r="G157" i="13"/>
  <c r="G26" i="13"/>
  <c r="G90" i="14" s="1"/>
  <c r="G153" i="13"/>
  <c r="G148" i="13"/>
  <c r="G150" i="13"/>
  <c r="G25" i="13"/>
  <c r="G89" i="14" s="1"/>
  <c r="G38" i="13"/>
  <c r="G29" i="13"/>
  <c r="G92" i="14" s="1"/>
  <c r="G35" i="13"/>
  <c r="G97" i="14" s="1"/>
  <c r="G159" i="13"/>
  <c r="G41" i="13"/>
  <c r="G146" i="13"/>
  <c r="G32" i="13"/>
  <c r="G94" i="14" s="1"/>
  <c r="G156" i="13"/>
  <c r="G33" i="13"/>
  <c r="G95" i="14" s="1"/>
  <c r="F605" i="22"/>
  <c r="G605" i="22" s="1"/>
  <c r="E955" i="22"/>
  <c r="B141" i="22"/>
  <c r="G18" i="16"/>
  <c r="G16" i="16"/>
  <c r="B81" i="22"/>
  <c r="B49" i="22"/>
  <c r="G15" i="16"/>
  <c r="C609" i="22"/>
  <c r="G116" i="13"/>
  <c r="G77" i="16"/>
  <c r="G40" i="16"/>
  <c r="B831" i="22"/>
  <c r="C1023" i="22"/>
  <c r="G90" i="16"/>
  <c r="G38" i="16"/>
  <c r="B767" i="22"/>
  <c r="D457" i="22"/>
  <c r="G116" i="16"/>
  <c r="D959" i="22"/>
  <c r="G297" i="16"/>
  <c r="G127" i="16"/>
  <c r="D799" i="22"/>
  <c r="D927" i="22"/>
  <c r="G131" i="16"/>
  <c r="G289" i="16"/>
  <c r="D703" i="22"/>
  <c r="G66" i="16"/>
  <c r="C265" i="22"/>
  <c r="G36" i="16"/>
  <c r="B703" i="22"/>
  <c r="E703" i="22" s="1"/>
  <c r="G27" i="16"/>
  <c r="B425" i="22"/>
  <c r="B519" i="22"/>
  <c r="C519" i="22" s="1"/>
  <c r="G94" i="13"/>
  <c r="G30" i="16"/>
  <c r="D859" i="22"/>
  <c r="I15" i="16"/>
  <c r="B51" i="22"/>
  <c r="C1057" i="22"/>
  <c r="I91" i="16"/>
  <c r="I35" i="16"/>
  <c r="B673" i="22"/>
  <c r="D673" i="22" s="1"/>
  <c r="H28" i="23" s="1"/>
  <c r="D929" i="22"/>
  <c r="I131" i="16"/>
  <c r="I27" i="16"/>
  <c r="B427" i="22"/>
  <c r="I297" i="16"/>
  <c r="D961" i="22"/>
  <c r="I289" i="16"/>
  <c r="D705" i="22"/>
  <c r="B267" i="22"/>
  <c r="I22" i="16"/>
  <c r="B521" i="22"/>
  <c r="C521" i="22" s="1"/>
  <c r="I30" i="16"/>
  <c r="I94" i="13"/>
  <c r="C769" i="22"/>
  <c r="I82" i="16"/>
  <c r="C929" i="22"/>
  <c r="I87" i="16"/>
  <c r="C395" i="22"/>
  <c r="I70" i="16"/>
  <c r="I32" i="16"/>
  <c r="B581" i="22"/>
  <c r="C581" i="22" s="1"/>
  <c r="I96" i="13"/>
  <c r="D611" i="22"/>
  <c r="I121" i="16"/>
  <c r="I130" i="13"/>
  <c r="D731" i="22"/>
  <c r="C515" i="22"/>
  <c r="D515" i="22" s="1"/>
  <c r="E834" i="22"/>
  <c r="E41" i="13"/>
  <c r="E38" i="13"/>
  <c r="E42" i="13"/>
  <c r="E31" i="13"/>
  <c r="E93" i="14" s="1"/>
  <c r="E153" i="13"/>
  <c r="E148" i="13"/>
  <c r="E143" i="13"/>
  <c r="E43" i="13"/>
  <c r="E32" i="13"/>
  <c r="E94" i="14" s="1"/>
  <c r="E28" i="13"/>
  <c r="E91" i="14" s="1"/>
  <c r="E149" i="13"/>
  <c r="E147" i="13"/>
  <c r="E160" i="13"/>
  <c r="E29" i="13"/>
  <c r="E92" i="14" s="1"/>
  <c r="E25" i="13"/>
  <c r="E89" i="14" s="1"/>
  <c r="E158" i="13"/>
  <c r="E142" i="13"/>
  <c r="E36" i="13"/>
  <c r="E37" i="13"/>
  <c r="E35" i="13"/>
  <c r="E97" i="14" s="1"/>
  <c r="E151" i="13"/>
  <c r="E27" i="13"/>
  <c r="E145" i="13"/>
  <c r="E155" i="13"/>
  <c r="E30" i="13"/>
  <c r="E34" i="13"/>
  <c r="E96" i="14" s="1"/>
  <c r="E159" i="13"/>
  <c r="E157" i="13"/>
  <c r="E26" i="13"/>
  <c r="E90" i="14" s="1"/>
  <c r="E154" i="13"/>
  <c r="E33" i="13"/>
  <c r="E95" i="14" s="1"/>
  <c r="E152" i="13"/>
  <c r="E39" i="13"/>
  <c r="E146" i="13"/>
  <c r="E150" i="13"/>
  <c r="E156" i="13"/>
  <c r="E144" i="13"/>
  <c r="E40" i="13"/>
  <c r="H896" i="22"/>
  <c r="C326" i="22"/>
  <c r="D68" i="16"/>
  <c r="D326" i="22"/>
  <c r="D112" i="16"/>
  <c r="D38" i="16"/>
  <c r="B764" i="22"/>
  <c r="D116" i="13"/>
  <c r="D77" i="16"/>
  <c r="C606" i="22"/>
  <c r="C1052" i="22"/>
  <c r="D91" i="16"/>
  <c r="D130" i="13"/>
  <c r="D121" i="16"/>
  <c r="D606" i="22"/>
  <c r="D26" i="16"/>
  <c r="B390" i="22"/>
  <c r="C294" i="22"/>
  <c r="D67" i="16"/>
  <c r="C390" i="22"/>
  <c r="D70" i="16"/>
  <c r="C230" i="22"/>
  <c r="D65" i="16"/>
  <c r="D291" i="16"/>
  <c r="F764" i="22"/>
  <c r="B422" i="22"/>
  <c r="D27" i="16"/>
  <c r="D700" i="22"/>
  <c r="D289" i="16"/>
  <c r="D828" i="22"/>
  <c r="D293" i="16"/>
  <c r="E112" i="16"/>
  <c r="D327" i="22"/>
  <c r="C327" i="22"/>
  <c r="E68" i="16"/>
  <c r="B111" i="22"/>
  <c r="C111" i="22" s="1"/>
  <c r="E17" i="16"/>
  <c r="C797" i="22"/>
  <c r="E83" i="16"/>
  <c r="D829" i="22"/>
  <c r="E293" i="16"/>
  <c r="C1021" i="22"/>
  <c r="E90" i="16"/>
  <c r="E82" i="16"/>
  <c r="C765" i="22"/>
  <c r="B957" i="22"/>
  <c r="E44" i="16"/>
  <c r="E121" i="16"/>
  <c r="E130" i="13"/>
  <c r="D607" i="22"/>
  <c r="B893" i="22"/>
  <c r="E42" i="16"/>
  <c r="E35" i="16"/>
  <c r="B669" i="22"/>
  <c r="D669" i="22" s="1"/>
  <c r="D28" i="23" s="1"/>
  <c r="B607" i="22"/>
  <c r="E97" i="13"/>
  <c r="E33" i="16"/>
  <c r="E127" i="16"/>
  <c r="D797" i="22"/>
  <c r="B295" i="22"/>
  <c r="E23" i="16"/>
  <c r="H1019" i="22"/>
  <c r="E706" i="22"/>
  <c r="B140" i="22"/>
  <c r="F18" i="16"/>
  <c r="F24" i="16"/>
  <c r="B328" i="22"/>
  <c r="F15" i="16"/>
  <c r="B48" i="22"/>
  <c r="B670" i="22"/>
  <c r="D670" i="22" s="1"/>
  <c r="E28" i="23" s="1"/>
  <c r="F35" i="16"/>
  <c r="C798" i="22"/>
  <c r="F83" i="16"/>
  <c r="F134" i="16"/>
  <c r="D1022" i="22"/>
  <c r="F45" i="16"/>
  <c r="B990" i="22"/>
  <c r="D990" i="22" s="1"/>
  <c r="E38" i="23" s="1"/>
  <c r="F114" i="16"/>
  <c r="D392" i="22"/>
  <c r="B232" i="22"/>
  <c r="F21" i="16"/>
  <c r="B894" i="22"/>
  <c r="F42" i="16"/>
  <c r="F40" i="16"/>
  <c r="B830" i="22"/>
  <c r="E830" i="22" s="1"/>
  <c r="D424" i="22"/>
  <c r="F115" i="16"/>
  <c r="B1022" i="22"/>
  <c r="F46" i="16"/>
  <c r="D958" i="22"/>
  <c r="F297" i="16"/>
  <c r="H456" i="22"/>
  <c r="F281" i="16"/>
  <c r="C232" i="22"/>
  <c r="F65" i="16"/>
  <c r="F96" i="13"/>
  <c r="B578" i="22"/>
  <c r="C578" i="22" s="1"/>
  <c r="F32" i="16"/>
  <c r="C392" i="22"/>
  <c r="F70" i="16"/>
  <c r="J426" i="22"/>
  <c r="J394" i="22"/>
  <c r="D137" i="22"/>
  <c r="F77" i="22"/>
  <c r="J421" i="22"/>
  <c r="F261" i="22"/>
  <c r="J453" i="22"/>
  <c r="F229" i="22"/>
  <c r="F293" i="22"/>
  <c r="J389" i="22"/>
  <c r="J458" i="22"/>
  <c r="G362" i="22"/>
  <c r="B13" i="23"/>
  <c r="F169" i="22"/>
  <c r="G357" i="22"/>
  <c r="F174" i="22"/>
  <c r="B156" i="9" l="1"/>
  <c r="G427" i="22"/>
  <c r="I239" i="16"/>
  <c r="C51" i="22"/>
  <c r="D51" i="22" s="1"/>
  <c r="E51" i="22" s="1"/>
  <c r="G459" i="22"/>
  <c r="D50" i="22"/>
  <c r="E50" i="22" s="1"/>
  <c r="F358" i="22"/>
  <c r="B50" i="22"/>
  <c r="H15" i="16"/>
  <c r="F427" i="22"/>
  <c r="I199" i="16"/>
  <c r="G962" i="22"/>
  <c r="F960" i="22"/>
  <c r="C329" i="22"/>
  <c r="F329" i="22" s="1"/>
  <c r="G37" i="23"/>
  <c r="B170" i="22"/>
  <c r="E170" i="22" s="1"/>
  <c r="D19" i="16"/>
  <c r="B45" i="22"/>
  <c r="D45" i="22" s="1"/>
  <c r="F45" i="22" s="1"/>
  <c r="C15" i="16"/>
  <c r="H156" i="9"/>
  <c r="B114" i="22"/>
  <c r="C114" i="22" s="1"/>
  <c r="H17" i="16"/>
  <c r="G33" i="23"/>
  <c r="E171" i="22"/>
  <c r="H156" i="8"/>
  <c r="B109" i="22"/>
  <c r="C109" i="22" s="1"/>
  <c r="D109" i="22" s="1"/>
  <c r="F83" i="22"/>
  <c r="G832" i="22"/>
  <c r="J156" i="9"/>
  <c r="B165" i="9" s="1"/>
  <c r="J203" i="9" s="1"/>
  <c r="J11" i="13" s="1"/>
  <c r="J38" i="13" s="1"/>
  <c r="B331" i="22"/>
  <c r="G331" i="22" s="1"/>
  <c r="H331" i="22" s="1"/>
  <c r="I24" i="16"/>
  <c r="E831" i="22"/>
  <c r="G831" i="22" s="1"/>
  <c r="I131" i="9"/>
  <c r="I156" i="9" s="1"/>
  <c r="I156" i="8"/>
  <c r="J69" i="16"/>
  <c r="C364" i="22"/>
  <c r="F364" i="22" s="1"/>
  <c r="J156" i="8"/>
  <c r="J19" i="16"/>
  <c r="B176" i="22"/>
  <c r="E176" i="22" s="1"/>
  <c r="F142" i="22"/>
  <c r="E142" i="22"/>
  <c r="G11" i="23"/>
  <c r="D214" i="9"/>
  <c r="E297" i="22"/>
  <c r="I13" i="23"/>
  <c r="D208" i="22"/>
  <c r="G214" i="9"/>
  <c r="G108" i="10" s="1"/>
  <c r="P11" i="12" s="1"/>
  <c r="P52" i="12" s="1"/>
  <c r="F214" i="9"/>
  <c r="E20" i="10" s="1"/>
  <c r="F68" i="10" s="1"/>
  <c r="F704" i="22"/>
  <c r="I31" i="23"/>
  <c r="C516" i="22"/>
  <c r="D516" i="22" s="1"/>
  <c r="P30" i="12"/>
  <c r="P59" i="13" s="1"/>
  <c r="P111" i="12"/>
  <c r="P114" i="13" s="1"/>
  <c r="P38" i="12"/>
  <c r="P67" i="13" s="1"/>
  <c r="P27" i="12"/>
  <c r="P56" i="13" s="1"/>
  <c r="P29" i="12"/>
  <c r="P58" i="13" s="1"/>
  <c r="P71" i="12"/>
  <c r="P83" i="13" s="1"/>
  <c r="P62" i="15"/>
  <c r="P77" i="15" s="1"/>
  <c r="P68" i="12"/>
  <c r="P80" i="13" s="1"/>
  <c r="P35" i="12"/>
  <c r="P64" i="13" s="1"/>
  <c r="P22" i="15" s="1"/>
  <c r="P34" i="15" s="1"/>
  <c r="P42" i="12"/>
  <c r="P64" i="15"/>
  <c r="P79" i="15" s="1"/>
  <c r="P115" i="12"/>
  <c r="C810" i="22" s="1"/>
  <c r="P117" i="12"/>
  <c r="P136" i="12"/>
  <c r="P90" i="12"/>
  <c r="P36" i="12"/>
  <c r="P65" i="13" s="1"/>
  <c r="P23" i="15" s="1"/>
  <c r="P35" i="15" s="1"/>
  <c r="P105" i="12"/>
  <c r="P108" i="13" s="1"/>
  <c r="P79" i="12"/>
  <c r="P91" i="13" s="1"/>
  <c r="P24" i="12"/>
  <c r="P53" i="13" s="1"/>
  <c r="P104" i="12"/>
  <c r="P107" i="13" s="1"/>
  <c r="C184" i="22" s="1"/>
  <c r="P48" i="12"/>
  <c r="F175" i="22"/>
  <c r="H175" i="22" s="1"/>
  <c r="C110" i="22"/>
  <c r="C10" i="23" s="1"/>
  <c r="C202" i="22"/>
  <c r="D202" i="22" s="1"/>
  <c r="G1023" i="22"/>
  <c r="I39" i="23"/>
  <c r="J1026" i="22"/>
  <c r="E295" i="22"/>
  <c r="I459" i="22"/>
  <c r="E235" i="22"/>
  <c r="E299" i="22"/>
  <c r="I35" i="23"/>
  <c r="I898" i="22"/>
  <c r="C546" i="22"/>
  <c r="I1026" i="22"/>
  <c r="C20" i="10"/>
  <c r="D68" i="10" s="1"/>
  <c r="E214" i="9"/>
  <c r="C214" i="9"/>
  <c r="H214" i="9"/>
  <c r="B214" i="9"/>
  <c r="G924" i="22"/>
  <c r="C36" i="23" s="1"/>
  <c r="G765" i="22"/>
  <c r="E294" i="22"/>
  <c r="G1022" i="22"/>
  <c r="G1020" i="22"/>
  <c r="F328" i="22"/>
  <c r="I427" i="22"/>
  <c r="E81" i="22"/>
  <c r="E80" i="22"/>
  <c r="H1025" i="22"/>
  <c r="J1025" i="22" s="1"/>
  <c r="G1025" i="22"/>
  <c r="G1057" i="22"/>
  <c r="H40" i="23" s="1"/>
  <c r="G895" i="22"/>
  <c r="H892" i="22"/>
  <c r="C35" i="23" s="1"/>
  <c r="G892" i="22"/>
  <c r="G801" i="22"/>
  <c r="H32" i="23" s="1"/>
  <c r="H769" i="22"/>
  <c r="H31" i="23" s="1"/>
  <c r="G769" i="22"/>
  <c r="G926" i="22"/>
  <c r="E36" i="23" s="1"/>
  <c r="I395" i="22"/>
  <c r="E959" i="22"/>
  <c r="F37" i="23" s="1"/>
  <c r="J898" i="22"/>
  <c r="I770" i="22"/>
  <c r="F82" i="22"/>
  <c r="G82" i="22" s="1"/>
  <c r="G1021" i="22"/>
  <c r="G894" i="22"/>
  <c r="G893" i="22"/>
  <c r="H764" i="22"/>
  <c r="G764" i="22"/>
  <c r="I425" i="22"/>
  <c r="G767" i="22"/>
  <c r="G897" i="22"/>
  <c r="G1054" i="22"/>
  <c r="E40" i="23" s="1"/>
  <c r="E958" i="22"/>
  <c r="F958" i="22" s="1"/>
  <c r="H766" i="22"/>
  <c r="E31" i="23" s="1"/>
  <c r="G766" i="22"/>
  <c r="F327" i="22"/>
  <c r="E230" i="22"/>
  <c r="E702" i="22"/>
  <c r="F702" i="22" s="1"/>
  <c r="E231" i="22"/>
  <c r="H9" i="23"/>
  <c r="H83" i="22"/>
  <c r="G83" i="22"/>
  <c r="G18" i="23"/>
  <c r="I362" i="22"/>
  <c r="H362" i="22"/>
  <c r="H293" i="22"/>
  <c r="G293" i="22"/>
  <c r="L453" i="22"/>
  <c r="M453" i="22"/>
  <c r="K453" i="22"/>
  <c r="G20" i="23"/>
  <c r="L426" i="22"/>
  <c r="M426" i="22"/>
  <c r="K426" i="22"/>
  <c r="I29" i="23"/>
  <c r="G706" i="22"/>
  <c r="F706" i="22"/>
  <c r="D10" i="23"/>
  <c r="D111" i="22"/>
  <c r="F23" i="23"/>
  <c r="D519" i="22"/>
  <c r="G16" i="23"/>
  <c r="H298" i="22"/>
  <c r="G298" i="22"/>
  <c r="D22" i="23"/>
  <c r="D487" i="22"/>
  <c r="F326" i="22"/>
  <c r="E13" i="23"/>
  <c r="D204" i="22"/>
  <c r="E79" i="22"/>
  <c r="H12" i="23"/>
  <c r="G175" i="22"/>
  <c r="G958" i="22"/>
  <c r="G14" i="23"/>
  <c r="H234" i="22"/>
  <c r="G234" i="22"/>
  <c r="F325" i="22"/>
  <c r="G12" i="23"/>
  <c r="H174" i="22"/>
  <c r="G174" i="22"/>
  <c r="H169" i="22"/>
  <c r="G169" i="22"/>
  <c r="G363" i="22"/>
  <c r="G21" i="23"/>
  <c r="L458" i="22"/>
  <c r="M458" i="22"/>
  <c r="K458" i="22"/>
  <c r="H77" i="22"/>
  <c r="G77" i="22"/>
  <c r="F607" i="22"/>
  <c r="E607" i="22"/>
  <c r="H23" i="23"/>
  <c r="D521" i="22"/>
  <c r="F33" i="23"/>
  <c r="F831" i="22"/>
  <c r="G955" i="22"/>
  <c r="F955" i="22"/>
  <c r="D23" i="23"/>
  <c r="D517" i="22"/>
  <c r="F25" i="23"/>
  <c r="D579" i="22"/>
  <c r="E265" i="22"/>
  <c r="J891" i="22"/>
  <c r="I891" i="22"/>
  <c r="I392" i="22"/>
  <c r="E264" i="22"/>
  <c r="E10" i="23"/>
  <c r="D112" i="22"/>
  <c r="D24" i="23"/>
  <c r="D547" i="22"/>
  <c r="H10" i="23"/>
  <c r="D115" i="22"/>
  <c r="F10" i="23"/>
  <c r="D113" i="22"/>
  <c r="E609" i="22"/>
  <c r="C23" i="23"/>
  <c r="F22" i="23"/>
  <c r="D489" i="22"/>
  <c r="G15" i="23"/>
  <c r="H266" i="22"/>
  <c r="G266" i="22"/>
  <c r="M389" i="22"/>
  <c r="L389" i="22"/>
  <c r="K389" i="22"/>
  <c r="H229" i="22"/>
  <c r="G229" i="22"/>
  <c r="L421" i="22"/>
  <c r="M421" i="22"/>
  <c r="K421" i="22"/>
  <c r="F137" i="22"/>
  <c r="E137" i="22"/>
  <c r="G19" i="23"/>
  <c r="L394" i="22"/>
  <c r="M394" i="22"/>
  <c r="K394" i="22"/>
  <c r="E25" i="23"/>
  <c r="D578" i="22"/>
  <c r="E33" i="23"/>
  <c r="G830" i="22"/>
  <c r="F830" i="22"/>
  <c r="J1019" i="22"/>
  <c r="I1019" i="22"/>
  <c r="I422" i="22"/>
  <c r="I33" i="23"/>
  <c r="G834" i="22"/>
  <c r="F834" i="22"/>
  <c r="G325" i="22"/>
  <c r="D13" i="23"/>
  <c r="D203" i="22"/>
  <c r="G699" i="22"/>
  <c r="F699" i="22"/>
  <c r="E24" i="23"/>
  <c r="D548" i="22"/>
  <c r="E606" i="22"/>
  <c r="C22" i="23"/>
  <c r="D486" i="22"/>
  <c r="C24" i="23"/>
  <c r="D546" i="22"/>
  <c r="H24" i="23"/>
  <c r="D551" i="22"/>
  <c r="H11" i="23"/>
  <c r="F143" i="22"/>
  <c r="E143" i="22"/>
  <c r="E23" i="23"/>
  <c r="D518" i="22"/>
  <c r="G31" i="23"/>
  <c r="J768" i="22"/>
  <c r="I768" i="22"/>
  <c r="E263" i="22"/>
  <c r="G26" i="23"/>
  <c r="G610" i="22"/>
  <c r="F635" i="22"/>
  <c r="E635" i="22"/>
  <c r="E78" i="22"/>
  <c r="F27" i="23"/>
  <c r="F639" i="22"/>
  <c r="E639" i="22"/>
  <c r="I456" i="22"/>
  <c r="E27" i="23"/>
  <c r="F638" i="22"/>
  <c r="E638" i="22"/>
  <c r="I455" i="22"/>
  <c r="C27" i="23"/>
  <c r="F636" i="22"/>
  <c r="E636" i="22"/>
  <c r="C25" i="23"/>
  <c r="D576" i="22"/>
  <c r="E262" i="22"/>
  <c r="G39" i="23"/>
  <c r="J1024" i="22"/>
  <c r="I1024" i="22"/>
  <c r="I457" i="22"/>
  <c r="H27" i="23"/>
  <c r="F641" i="22"/>
  <c r="E641" i="22"/>
  <c r="I26" i="23"/>
  <c r="G612" i="22"/>
  <c r="G330" i="22"/>
  <c r="I357" i="22"/>
  <c r="H357" i="22"/>
  <c r="H261" i="22"/>
  <c r="G261" i="22"/>
  <c r="E45" i="22"/>
  <c r="E232" i="22"/>
  <c r="I390" i="22"/>
  <c r="G35" i="23"/>
  <c r="J896" i="22"/>
  <c r="I896" i="22"/>
  <c r="H25" i="23"/>
  <c r="D581" i="22"/>
  <c r="E267" i="22"/>
  <c r="F29" i="23"/>
  <c r="G703" i="22"/>
  <c r="F703" i="22"/>
  <c r="E22" i="23"/>
  <c r="D488" i="22"/>
  <c r="I393" i="22"/>
  <c r="D27" i="23"/>
  <c r="F637" i="22"/>
  <c r="E637" i="22"/>
  <c r="J763" i="22"/>
  <c r="I763" i="22"/>
  <c r="F13" i="23"/>
  <c r="D205" i="22"/>
  <c r="E296" i="22"/>
  <c r="D25" i="23"/>
  <c r="D577" i="22"/>
  <c r="G827" i="22"/>
  <c r="F827" i="22"/>
  <c r="I454" i="22"/>
  <c r="H22" i="23"/>
  <c r="D491" i="22"/>
  <c r="E233" i="22"/>
  <c r="F24" i="23"/>
  <c r="D549" i="22"/>
  <c r="E608" i="22"/>
  <c r="I424" i="22"/>
  <c r="I391" i="22"/>
  <c r="H13" i="23"/>
  <c r="D207" i="22"/>
  <c r="I423" i="22"/>
  <c r="E611" i="22"/>
  <c r="E175" i="22"/>
  <c r="F235" i="22"/>
  <c r="F606" i="22"/>
  <c r="J459" i="22"/>
  <c r="J427" i="22"/>
  <c r="F267" i="22"/>
  <c r="J395" i="22"/>
  <c r="G423" i="22"/>
  <c r="E239" i="16"/>
  <c r="D171" i="22"/>
  <c r="F171" i="22" s="1"/>
  <c r="E151" i="16"/>
  <c r="G238" i="16"/>
  <c r="G393" i="22"/>
  <c r="B29" i="23"/>
  <c r="F157" i="16"/>
  <c r="E360" i="22"/>
  <c r="G360" i="22" s="1"/>
  <c r="D264" i="22"/>
  <c r="F264" i="22" s="1"/>
  <c r="F154" i="16"/>
  <c r="F153" i="16"/>
  <c r="D232" i="22"/>
  <c r="F232" i="22" s="1"/>
  <c r="E829" i="22"/>
  <c r="D156" i="16"/>
  <c r="E326" i="22"/>
  <c r="D262" i="22"/>
  <c r="D154" i="16"/>
  <c r="H893" i="22"/>
  <c r="E238" i="16"/>
  <c r="G391" i="22"/>
  <c r="B37" i="23"/>
  <c r="G148" i="16"/>
  <c r="D81" i="22"/>
  <c r="F81" i="22" s="1"/>
  <c r="C141" i="22"/>
  <c r="D141" i="22" s="1"/>
  <c r="G150" i="16"/>
  <c r="G1055" i="22"/>
  <c r="F40" i="23" s="1"/>
  <c r="B31" i="23"/>
  <c r="E700" i="22"/>
  <c r="G1052" i="22"/>
  <c r="B22" i="23"/>
  <c r="H895" i="22"/>
  <c r="F609" i="22"/>
  <c r="F240" i="16"/>
  <c r="G456" i="22"/>
  <c r="F155" i="16"/>
  <c r="D296" i="22"/>
  <c r="F296" i="22" s="1"/>
  <c r="D198" i="16"/>
  <c r="F390" i="22"/>
  <c r="G454" i="22"/>
  <c r="D240" i="16"/>
  <c r="D294" i="22"/>
  <c r="D155" i="16"/>
  <c r="B39" i="23"/>
  <c r="E957" i="22"/>
  <c r="G455" i="22"/>
  <c r="E240" i="16"/>
  <c r="E157" i="16"/>
  <c r="E359" i="22"/>
  <c r="G359" i="22" s="1"/>
  <c r="D231" i="22"/>
  <c r="F231" i="22" s="1"/>
  <c r="E153" i="16"/>
  <c r="B26" i="23"/>
  <c r="D265" i="22"/>
  <c r="F265" i="22" s="1"/>
  <c r="G154" i="16"/>
  <c r="E361" i="22"/>
  <c r="G361" i="22" s="1"/>
  <c r="G157" i="16"/>
  <c r="G240" i="16"/>
  <c r="G457" i="22"/>
  <c r="E329" i="22"/>
  <c r="G329" i="22" s="1"/>
  <c r="G156" i="16"/>
  <c r="E961" i="22"/>
  <c r="H1023" i="22"/>
  <c r="H765" i="22"/>
  <c r="E705" i="22"/>
  <c r="H897" i="22"/>
  <c r="G799" i="22"/>
  <c r="F32" i="23" s="1"/>
  <c r="E701" i="22"/>
  <c r="B33" i="23"/>
  <c r="G929" i="22"/>
  <c r="H36" i="23" s="1"/>
  <c r="F299" i="22"/>
  <c r="H1021" i="22"/>
  <c r="D172" i="22"/>
  <c r="F172" i="22" s="1"/>
  <c r="F151" i="16"/>
  <c r="G392" i="22"/>
  <c r="F238" i="16"/>
  <c r="F456" i="22"/>
  <c r="F200" i="16"/>
  <c r="F392" i="22"/>
  <c r="J392" i="22" s="1"/>
  <c r="F198" i="16"/>
  <c r="G797" i="22"/>
  <c r="D32" i="23" s="1"/>
  <c r="G925" i="22"/>
  <c r="G390" i="22"/>
  <c r="D238" i="16"/>
  <c r="D239" i="16"/>
  <c r="G422" i="22"/>
  <c r="D157" i="16"/>
  <c r="E358" i="22"/>
  <c r="F454" i="22"/>
  <c r="D200" i="16"/>
  <c r="C138" i="22"/>
  <c r="D150" i="16"/>
  <c r="E327" i="22"/>
  <c r="G327" i="22" s="1"/>
  <c r="E156" i="16"/>
  <c r="F391" i="22"/>
  <c r="E198" i="16"/>
  <c r="C139" i="22"/>
  <c r="D139" i="22" s="1"/>
  <c r="E150" i="16"/>
  <c r="F455" i="22"/>
  <c r="J455" i="22" s="1"/>
  <c r="E200" i="16"/>
  <c r="D297" i="22"/>
  <c r="F297" i="22" s="1"/>
  <c r="G155" i="16"/>
  <c r="F457" i="22"/>
  <c r="G200" i="16"/>
  <c r="F425" i="22"/>
  <c r="G199" i="16"/>
  <c r="G425" i="22"/>
  <c r="G239" i="16"/>
  <c r="G798" i="22"/>
  <c r="E32" i="23" s="1"/>
  <c r="E328" i="22"/>
  <c r="G328" i="22" s="1"/>
  <c r="F156" i="16"/>
  <c r="D148" i="16"/>
  <c r="D78" i="22"/>
  <c r="C46" i="22"/>
  <c r="D147" i="16"/>
  <c r="H894" i="22"/>
  <c r="D79" i="22"/>
  <c r="F79" i="22" s="1"/>
  <c r="E148" i="16"/>
  <c r="D263" i="22"/>
  <c r="F263" i="22" s="1"/>
  <c r="E154" i="16"/>
  <c r="B30" i="23"/>
  <c r="H767" i="22"/>
  <c r="G147" i="16"/>
  <c r="C49" i="22"/>
  <c r="D49" i="22" s="1"/>
  <c r="G153" i="16"/>
  <c r="D233" i="22"/>
  <c r="F233" i="22" s="1"/>
  <c r="G796" i="22"/>
  <c r="C32" i="23" s="1"/>
  <c r="B27" i="23"/>
  <c r="B40" i="23"/>
  <c r="B28" i="23"/>
  <c r="B38" i="23"/>
  <c r="F199" i="16"/>
  <c r="F424" i="22"/>
  <c r="F147" i="16"/>
  <c r="C48" i="22"/>
  <c r="D48" i="22" s="1"/>
  <c r="F148" i="16"/>
  <c r="D80" i="22"/>
  <c r="F80" i="22" s="1"/>
  <c r="B32" i="23"/>
  <c r="B11" i="23"/>
  <c r="H1022" i="22"/>
  <c r="D295" i="22"/>
  <c r="F295" i="22" s="1"/>
  <c r="E155" i="16"/>
  <c r="F423" i="22"/>
  <c r="E199" i="16"/>
  <c r="C47" i="22"/>
  <c r="D47" i="22" s="1"/>
  <c r="E147" i="16"/>
  <c r="B23" i="23"/>
  <c r="B34" i="23"/>
  <c r="G151" i="16"/>
  <c r="D173" i="22"/>
  <c r="F173" i="22" s="1"/>
  <c r="F393" i="22"/>
  <c r="G198" i="16"/>
  <c r="E828" i="22"/>
  <c r="B25" i="23"/>
  <c r="B35" i="23"/>
  <c r="E956" i="22"/>
  <c r="G927" i="22"/>
  <c r="F36" i="23" s="1"/>
  <c r="B36" i="23"/>
  <c r="F608" i="22"/>
  <c r="B24" i="23"/>
  <c r="H1020" i="22"/>
  <c r="E833" i="22"/>
  <c r="F150" i="16"/>
  <c r="C140" i="22"/>
  <c r="D140" i="22" s="1"/>
  <c r="F239" i="16"/>
  <c r="G424" i="22"/>
  <c r="G1053" i="22"/>
  <c r="D40" i="23" s="1"/>
  <c r="F611" i="22"/>
  <c r="F422" i="22"/>
  <c r="D199" i="16"/>
  <c r="D230" i="22"/>
  <c r="D153" i="16"/>
  <c r="D170" i="22"/>
  <c r="D151" i="16"/>
  <c r="B9" i="23"/>
  <c r="B21" i="23"/>
  <c r="B15" i="23"/>
  <c r="B16" i="23"/>
  <c r="B19" i="23"/>
  <c r="B14" i="23"/>
  <c r="B20" i="23"/>
  <c r="B18" i="23"/>
  <c r="B12" i="23"/>
  <c r="B8" i="23" l="1"/>
  <c r="J423" i="22"/>
  <c r="M423" i="22" s="1"/>
  <c r="F331" i="22"/>
  <c r="G8" i="23"/>
  <c r="B10" i="23"/>
  <c r="F50" i="22"/>
  <c r="J37" i="13"/>
  <c r="P73" i="12"/>
  <c r="P85" i="13" s="1"/>
  <c r="B244" i="22" s="1"/>
  <c r="J31" i="13"/>
  <c r="J93" i="14" s="1"/>
  <c r="R63" i="16"/>
  <c r="J146" i="13"/>
  <c r="J40" i="13"/>
  <c r="G702" i="22"/>
  <c r="R83" i="16"/>
  <c r="J151" i="13"/>
  <c r="J29" i="13"/>
  <c r="J92" i="14" s="1"/>
  <c r="D176" i="22" s="1"/>
  <c r="F176" i="22" s="1"/>
  <c r="P139" i="12"/>
  <c r="P138" i="12"/>
  <c r="R127" i="16" s="1"/>
  <c r="P85" i="12"/>
  <c r="R33" i="16" s="1"/>
  <c r="P69" i="12"/>
  <c r="P81" i="13" s="1"/>
  <c r="R17" i="16" s="1"/>
  <c r="P28" i="12"/>
  <c r="P57" i="13" s="1"/>
  <c r="P67" i="15"/>
  <c r="P82" i="15" s="1"/>
  <c r="R299" i="16" s="1"/>
  <c r="G10" i="23"/>
  <c r="D114" i="22"/>
  <c r="J42" i="13"/>
  <c r="J25" i="13"/>
  <c r="J89" i="14" s="1"/>
  <c r="C52" i="22" s="1"/>
  <c r="D52" i="22" s="1"/>
  <c r="J34" i="13"/>
  <c r="J96" i="14" s="1"/>
  <c r="E332" i="22" s="1"/>
  <c r="G332" i="22" s="1"/>
  <c r="P45" i="12"/>
  <c r="B746" i="22" s="1"/>
  <c r="D746" i="22" s="1"/>
  <c r="Q30" i="23" s="1"/>
  <c r="P110" i="12"/>
  <c r="P113" i="13" s="1"/>
  <c r="P11" i="13"/>
  <c r="P147" i="13" s="1"/>
  <c r="P82" i="12"/>
  <c r="P94" i="13" s="1"/>
  <c r="P51" i="12"/>
  <c r="P43" i="12"/>
  <c r="P55" i="12"/>
  <c r="J391" i="22"/>
  <c r="M391" i="22" s="1"/>
  <c r="J156" i="13"/>
  <c r="J150" i="13"/>
  <c r="J160" i="13"/>
  <c r="J30" i="13"/>
  <c r="J35" i="13"/>
  <c r="J97" i="14" s="1"/>
  <c r="J157" i="16" s="1"/>
  <c r="J149" i="13"/>
  <c r="J158" i="13"/>
  <c r="J26" i="13"/>
  <c r="J90" i="14" s="1"/>
  <c r="D84" i="22" s="1"/>
  <c r="F84" i="22" s="1"/>
  <c r="J41" i="13"/>
  <c r="P65" i="15"/>
  <c r="P80" i="15" s="1"/>
  <c r="R295" i="16" s="1"/>
  <c r="D110" i="22"/>
  <c r="E29" i="23"/>
  <c r="J214" i="9"/>
  <c r="J32" i="13"/>
  <c r="J94" i="14" s="1"/>
  <c r="D268" i="22" s="1"/>
  <c r="F268" i="22" s="1"/>
  <c r="J154" i="13"/>
  <c r="J239" i="16" s="1"/>
  <c r="J147" i="13"/>
  <c r="J159" i="13"/>
  <c r="J27" i="13"/>
  <c r="J33" i="13"/>
  <c r="J95" i="14" s="1"/>
  <c r="D300" i="22" s="1"/>
  <c r="F300" i="22" s="1"/>
  <c r="J36" i="13"/>
  <c r="F396" i="22" s="1"/>
  <c r="J144" i="13"/>
  <c r="J143" i="13"/>
  <c r="J142" i="13"/>
  <c r="H82" i="22"/>
  <c r="J39" i="13"/>
  <c r="J145" i="13"/>
  <c r="J43" i="13"/>
  <c r="J152" i="13"/>
  <c r="J155" i="13"/>
  <c r="G460" i="22" s="1"/>
  <c r="J148" i="13"/>
  <c r="J157" i="13"/>
  <c r="J153" i="13"/>
  <c r="G396" i="22" s="1"/>
  <c r="J28" i="13"/>
  <c r="J91" i="14" s="1"/>
  <c r="C144" i="22" s="1"/>
  <c r="D144" i="22" s="1"/>
  <c r="P44" i="12"/>
  <c r="B714" i="22" s="1"/>
  <c r="P132" i="12"/>
  <c r="P126" i="13" s="1"/>
  <c r="D372" i="22" s="1"/>
  <c r="P109" i="12"/>
  <c r="P112" i="13" s="1"/>
  <c r="R69" i="16" s="1"/>
  <c r="P107" i="12"/>
  <c r="P110" i="13" s="1"/>
  <c r="R67" i="16" s="1"/>
  <c r="P87" i="12"/>
  <c r="R39" i="16" s="1"/>
  <c r="P84" i="12"/>
  <c r="B589" i="22" s="1"/>
  <c r="C589" i="22" s="1"/>
  <c r="P133" i="12"/>
  <c r="P127" i="13" s="1"/>
  <c r="D404" i="22" s="1"/>
  <c r="P108" i="12"/>
  <c r="P111" i="13" s="1"/>
  <c r="R68" i="16" s="1"/>
  <c r="P46" i="12"/>
  <c r="I331" i="22"/>
  <c r="H39" i="23"/>
  <c r="J892" i="22"/>
  <c r="H17" i="23"/>
  <c r="I892" i="22"/>
  <c r="I214" i="9"/>
  <c r="H20" i="10" s="1"/>
  <c r="I68" i="10" s="1"/>
  <c r="J425" i="22"/>
  <c r="F20" i="23" s="1"/>
  <c r="C13" i="23"/>
  <c r="P86" i="12"/>
  <c r="B778" i="22" s="1"/>
  <c r="P70" i="12"/>
  <c r="P82" i="13" s="1"/>
  <c r="P47" i="12"/>
  <c r="P34" i="12"/>
  <c r="P63" i="13" s="1"/>
  <c r="P21" i="15" s="1"/>
  <c r="P33" i="15" s="1"/>
  <c r="P74" i="12"/>
  <c r="P86" i="13" s="1"/>
  <c r="B276" i="22" s="1"/>
  <c r="P91" i="12"/>
  <c r="P77" i="12"/>
  <c r="P89" i="13" s="1"/>
  <c r="P75" i="12"/>
  <c r="P87" i="13" s="1"/>
  <c r="B308" i="22" s="1"/>
  <c r="P114" i="12"/>
  <c r="C778" i="22" s="1"/>
  <c r="P33" i="12"/>
  <c r="P62" i="13" s="1"/>
  <c r="P137" i="12"/>
  <c r="R126" i="16" s="1"/>
  <c r="P89" i="12"/>
  <c r="B938" i="22" s="1"/>
  <c r="P83" i="12"/>
  <c r="R31" i="16" s="1"/>
  <c r="P63" i="15"/>
  <c r="P78" i="15" s="1"/>
  <c r="R291" i="16" s="1"/>
  <c r="P134" i="12"/>
  <c r="P128" i="13" s="1"/>
  <c r="D436" i="22" s="1"/>
  <c r="P81" i="12"/>
  <c r="R29" i="16" s="1"/>
  <c r="P25" i="12"/>
  <c r="P54" i="13" s="1"/>
  <c r="P50" i="12"/>
  <c r="P118" i="12"/>
  <c r="C1034" i="22" s="1"/>
  <c r="P135" i="12"/>
  <c r="P129" i="13" s="1"/>
  <c r="D468" i="22" s="1"/>
  <c r="P88" i="12"/>
  <c r="R42" i="16" s="1"/>
  <c r="P23" i="12"/>
  <c r="P52" i="13" s="1"/>
  <c r="P141" i="12"/>
  <c r="D1034" i="22" s="1"/>
  <c r="P142" i="12"/>
  <c r="D1066" i="22" s="1"/>
  <c r="E37" i="23"/>
  <c r="P72" i="12"/>
  <c r="P84" i="13" s="1"/>
  <c r="B214" i="22" s="1"/>
  <c r="C214" i="22" s="1"/>
  <c r="P103" i="12"/>
  <c r="P106" i="13" s="1"/>
  <c r="P54" i="12"/>
  <c r="P37" i="12"/>
  <c r="P66" i="13" s="1"/>
  <c r="P39" i="12"/>
  <c r="P68" i="13" s="1"/>
  <c r="P49" i="12"/>
  <c r="R41" i="16" s="1"/>
  <c r="P113" i="12"/>
  <c r="P119" i="12"/>
  <c r="C1066" i="22" s="1"/>
  <c r="P106" i="12"/>
  <c r="P109" i="13" s="1"/>
  <c r="C276" i="22" s="1"/>
  <c r="P112" i="12"/>
  <c r="P115" i="13" s="1"/>
  <c r="C468" i="22" s="1"/>
  <c r="P26" i="12"/>
  <c r="P55" i="13" s="1"/>
  <c r="P78" i="12"/>
  <c r="P90" i="13" s="1"/>
  <c r="R26" i="16" s="1"/>
  <c r="P66" i="15"/>
  <c r="P81" i="15" s="1"/>
  <c r="R297" i="16" s="1"/>
  <c r="P131" i="12"/>
  <c r="P125" i="13" s="1"/>
  <c r="D340" i="22" s="1"/>
  <c r="P116" i="12"/>
  <c r="C906" i="22" s="1"/>
  <c r="P31" i="12"/>
  <c r="P60" i="13" s="1"/>
  <c r="P40" i="12"/>
  <c r="P69" i="13" s="1"/>
  <c r="P76" i="12"/>
  <c r="P88" i="13" s="1"/>
  <c r="B340" i="22" s="1"/>
  <c r="P53" i="12"/>
  <c r="B1002" i="22" s="1"/>
  <c r="D1002" i="22" s="1"/>
  <c r="Q38" i="23" s="1"/>
  <c r="P41" i="12"/>
  <c r="P70" i="13" s="1"/>
  <c r="P67" i="12"/>
  <c r="P79" i="13" s="1"/>
  <c r="R15" i="16" s="1"/>
  <c r="P32" i="12"/>
  <c r="P61" i="13" s="1"/>
  <c r="P80" i="12"/>
  <c r="P92" i="13" s="1"/>
  <c r="B468" i="22" s="1"/>
  <c r="P140" i="12"/>
  <c r="R131" i="16" s="1"/>
  <c r="F959" i="22"/>
  <c r="G959" i="22"/>
  <c r="C40" i="23"/>
  <c r="G428" i="22"/>
  <c r="R38" i="16"/>
  <c r="B842" i="22"/>
  <c r="R40" i="16"/>
  <c r="C244" i="22"/>
  <c r="R65" i="16"/>
  <c r="C938" i="22"/>
  <c r="R87" i="16"/>
  <c r="D842" i="22"/>
  <c r="R293" i="16"/>
  <c r="R70" i="16"/>
  <c r="C404" i="22"/>
  <c r="B92" i="22"/>
  <c r="R16" i="16"/>
  <c r="C340" i="22"/>
  <c r="C31" i="23"/>
  <c r="J764" i="22"/>
  <c r="I764" i="22"/>
  <c r="D36" i="23"/>
  <c r="J154" i="16"/>
  <c r="J155" i="16"/>
  <c r="G20" i="10"/>
  <c r="H68" i="10" s="1"/>
  <c r="B1034" i="22"/>
  <c r="R46" i="16"/>
  <c r="R113" i="16"/>
  <c r="C372" i="22"/>
  <c r="C308" i="22"/>
  <c r="B810" i="22"/>
  <c r="R32" i="16"/>
  <c r="P96" i="13"/>
  <c r="R114" i="16"/>
  <c r="F1034" i="22"/>
  <c r="I766" i="22"/>
  <c r="J766" i="22"/>
  <c r="B20" i="10"/>
  <c r="C68" i="10" s="1"/>
  <c r="B60" i="22"/>
  <c r="B970" i="22"/>
  <c r="R44" i="16"/>
  <c r="I1025" i="22"/>
  <c r="D20" i="10"/>
  <c r="E68" i="10" s="1"/>
  <c r="J148" i="16"/>
  <c r="R27" i="16"/>
  <c r="B436" i="22"/>
  <c r="H468" i="22"/>
  <c r="R281" i="16"/>
  <c r="P130" i="13"/>
  <c r="D619" i="22"/>
  <c r="R121" i="16"/>
  <c r="D906" i="22"/>
  <c r="R130" i="16"/>
  <c r="B650" i="22"/>
  <c r="D650" i="22" s="1"/>
  <c r="R34" i="16"/>
  <c r="H436" i="22"/>
  <c r="R280" i="16"/>
  <c r="D810" i="22"/>
  <c r="P33" i="13"/>
  <c r="P95" i="14" s="1"/>
  <c r="P154" i="13"/>
  <c r="P142" i="13"/>
  <c r="P36" i="13"/>
  <c r="P146" i="13"/>
  <c r="P152" i="13"/>
  <c r="P156" i="13"/>
  <c r="P39" i="13"/>
  <c r="P34" i="13"/>
  <c r="P96" i="14" s="1"/>
  <c r="P28" i="13"/>
  <c r="P91" i="14" s="1"/>
  <c r="P157" i="13"/>
  <c r="P160" i="13"/>
  <c r="P42" i="13"/>
  <c r="P148" i="13"/>
  <c r="P144" i="13"/>
  <c r="P158" i="13"/>
  <c r="P153" i="13"/>
  <c r="P155" i="13"/>
  <c r="P30" i="13"/>
  <c r="D714" i="22"/>
  <c r="R289" i="16"/>
  <c r="R19" i="16"/>
  <c r="B184" i="22"/>
  <c r="E184" i="22" s="1"/>
  <c r="B529" i="22"/>
  <c r="C529" i="22" s="1"/>
  <c r="B682" i="22"/>
  <c r="D682" i="22" s="1"/>
  <c r="Q28" i="23" s="1"/>
  <c r="R35" i="16"/>
  <c r="C436" i="22"/>
  <c r="R71" i="16"/>
  <c r="F906" i="22"/>
  <c r="F460" i="22"/>
  <c r="J200" i="16"/>
  <c r="R91" i="16"/>
  <c r="B404" i="22"/>
  <c r="D938" i="22"/>
  <c r="I20" i="10"/>
  <c r="J68" i="10" s="1"/>
  <c r="J153" i="16"/>
  <c r="D236" i="22"/>
  <c r="F236" i="22" s="1"/>
  <c r="J147" i="16"/>
  <c r="F428" i="22"/>
  <c r="J199" i="16"/>
  <c r="R22" i="16"/>
  <c r="R82" i="16"/>
  <c r="B559" i="22"/>
  <c r="C559" i="22" s="1"/>
  <c r="R116" i="16"/>
  <c r="B906" i="22"/>
  <c r="R135" i="16"/>
  <c r="F51" i="22"/>
  <c r="H8" i="23"/>
  <c r="F230" i="22"/>
  <c r="G230" i="22" s="1"/>
  <c r="D138" i="22"/>
  <c r="F262" i="22"/>
  <c r="F294" i="22"/>
  <c r="G9" i="23"/>
  <c r="F170" i="22"/>
  <c r="D46" i="22"/>
  <c r="J454" i="22"/>
  <c r="L454" i="22" s="1"/>
  <c r="J769" i="22"/>
  <c r="G326" i="22"/>
  <c r="H326" i="22" s="1"/>
  <c r="I769" i="22"/>
  <c r="F78" i="22"/>
  <c r="G358" i="22"/>
  <c r="C12" i="23"/>
  <c r="H33" i="23"/>
  <c r="G833" i="22"/>
  <c r="F833" i="22"/>
  <c r="C37" i="23"/>
  <c r="G956" i="22"/>
  <c r="F956" i="22"/>
  <c r="F12" i="23"/>
  <c r="H173" i="22"/>
  <c r="G173" i="22"/>
  <c r="E39" i="23"/>
  <c r="J1022" i="22"/>
  <c r="I1022" i="22"/>
  <c r="D9" i="23"/>
  <c r="H79" i="22"/>
  <c r="G79" i="22"/>
  <c r="D21" i="23"/>
  <c r="L455" i="22"/>
  <c r="K455" i="22"/>
  <c r="M455" i="22"/>
  <c r="K391" i="22"/>
  <c r="D39" i="23"/>
  <c r="J1021" i="22"/>
  <c r="I1021" i="22"/>
  <c r="D29" i="23"/>
  <c r="G701" i="22"/>
  <c r="F701" i="22"/>
  <c r="F17" i="23"/>
  <c r="I329" i="22"/>
  <c r="H329" i="22"/>
  <c r="F18" i="23"/>
  <c r="I361" i="22"/>
  <c r="H361" i="22"/>
  <c r="F9" i="23"/>
  <c r="H81" i="22"/>
  <c r="G81" i="22"/>
  <c r="D33" i="23"/>
  <c r="G829" i="22"/>
  <c r="F829" i="22"/>
  <c r="E15" i="23"/>
  <c r="H264" i="22"/>
  <c r="G264" i="22"/>
  <c r="D12" i="23"/>
  <c r="H171" i="22"/>
  <c r="G171" i="22"/>
  <c r="H15" i="23"/>
  <c r="H267" i="22"/>
  <c r="G267" i="22"/>
  <c r="C26" i="23"/>
  <c r="G606" i="22"/>
  <c r="H14" i="23"/>
  <c r="H235" i="22"/>
  <c r="G235" i="22"/>
  <c r="H18" i="23"/>
  <c r="I363" i="22"/>
  <c r="H363" i="22"/>
  <c r="H26" i="23"/>
  <c r="G611" i="22"/>
  <c r="E11" i="23"/>
  <c r="F140" i="22"/>
  <c r="E140" i="22"/>
  <c r="C39" i="23"/>
  <c r="J1020" i="22"/>
  <c r="I1020" i="22"/>
  <c r="C33" i="23"/>
  <c r="G828" i="22"/>
  <c r="F828" i="22"/>
  <c r="L423" i="22"/>
  <c r="K423" i="22"/>
  <c r="E9" i="23"/>
  <c r="H80" i="22"/>
  <c r="G80" i="22"/>
  <c r="F8" i="23"/>
  <c r="F49" i="22"/>
  <c r="E49" i="22"/>
  <c r="E35" i="23"/>
  <c r="J894" i="22"/>
  <c r="I894" i="22"/>
  <c r="E19" i="23"/>
  <c r="M392" i="22"/>
  <c r="L392" i="22"/>
  <c r="K392" i="22"/>
  <c r="H16" i="23"/>
  <c r="H299" i="22"/>
  <c r="G299" i="22"/>
  <c r="F39" i="23"/>
  <c r="J1023" i="22"/>
  <c r="I1023" i="22"/>
  <c r="E16" i="23"/>
  <c r="H296" i="22"/>
  <c r="G296" i="22"/>
  <c r="F26" i="23"/>
  <c r="G609" i="22"/>
  <c r="E14" i="23"/>
  <c r="H232" i="22"/>
  <c r="G232" i="22"/>
  <c r="E18" i="23"/>
  <c r="I360" i="22"/>
  <c r="H360" i="22"/>
  <c r="H20" i="23"/>
  <c r="L427" i="22"/>
  <c r="M427" i="22"/>
  <c r="K427" i="22"/>
  <c r="G17" i="23"/>
  <c r="I330" i="22"/>
  <c r="H330" i="22"/>
  <c r="B17" i="23"/>
  <c r="B46" i="23" s="1"/>
  <c r="I325" i="22"/>
  <c r="H325" i="22"/>
  <c r="E26" i="23"/>
  <c r="G608" i="22"/>
  <c r="D15" i="23"/>
  <c r="H263" i="22"/>
  <c r="G263" i="22"/>
  <c r="E17" i="23"/>
  <c r="I328" i="22"/>
  <c r="H328" i="22"/>
  <c r="F16" i="23"/>
  <c r="H297" i="22"/>
  <c r="G297" i="22"/>
  <c r="D11" i="23"/>
  <c r="F139" i="22"/>
  <c r="E139" i="22"/>
  <c r="D17" i="23"/>
  <c r="I327" i="22"/>
  <c r="H327" i="22"/>
  <c r="H35" i="23"/>
  <c r="J897" i="22"/>
  <c r="I897" i="22"/>
  <c r="D31" i="23"/>
  <c r="J765" i="22"/>
  <c r="I765" i="22"/>
  <c r="H37" i="23"/>
  <c r="G961" i="22"/>
  <c r="F961" i="22"/>
  <c r="F15" i="23"/>
  <c r="H265" i="22"/>
  <c r="G265" i="22"/>
  <c r="D14" i="23"/>
  <c r="H231" i="22"/>
  <c r="G231" i="22"/>
  <c r="D35" i="23"/>
  <c r="J893" i="22"/>
  <c r="I893" i="22"/>
  <c r="D26" i="23"/>
  <c r="G607" i="22"/>
  <c r="D8" i="23"/>
  <c r="F47" i="22"/>
  <c r="E47" i="22"/>
  <c r="D16" i="23"/>
  <c r="H295" i="22"/>
  <c r="G295" i="22"/>
  <c r="E8" i="23"/>
  <c r="E48" i="22"/>
  <c r="F48" i="22"/>
  <c r="F14" i="23"/>
  <c r="H233" i="22"/>
  <c r="G233" i="22"/>
  <c r="F31" i="23"/>
  <c r="J767" i="22"/>
  <c r="I767" i="22"/>
  <c r="E12" i="23"/>
  <c r="H172" i="22"/>
  <c r="G172" i="22"/>
  <c r="H29" i="23"/>
  <c r="G705" i="22"/>
  <c r="F705" i="22"/>
  <c r="D18" i="23"/>
  <c r="I359" i="22"/>
  <c r="H359" i="22"/>
  <c r="D37" i="23"/>
  <c r="G957" i="22"/>
  <c r="F957" i="22"/>
  <c r="F35" i="23"/>
  <c r="J895" i="22"/>
  <c r="I895" i="22"/>
  <c r="C29" i="23"/>
  <c r="G700" i="22"/>
  <c r="F700" i="22"/>
  <c r="F11" i="23"/>
  <c r="F141" i="22"/>
  <c r="E141" i="22"/>
  <c r="H19" i="23"/>
  <c r="L395" i="22"/>
  <c r="M395" i="22"/>
  <c r="K395" i="22"/>
  <c r="H21" i="23"/>
  <c r="L459" i="22"/>
  <c r="M459" i="22"/>
  <c r="K459" i="22"/>
  <c r="J422" i="22"/>
  <c r="J393" i="22"/>
  <c r="J390" i="22"/>
  <c r="J424" i="22"/>
  <c r="J457" i="22"/>
  <c r="J456" i="22"/>
  <c r="M425" i="22" l="1"/>
  <c r="D20" i="23"/>
  <c r="R134" i="16"/>
  <c r="P95" i="13"/>
  <c r="J428" i="22"/>
  <c r="P35" i="13"/>
  <c r="P97" i="14" s="1"/>
  <c r="R157" i="16" s="1"/>
  <c r="P143" i="13"/>
  <c r="P149" i="13"/>
  <c r="P27" i="13"/>
  <c r="P150" i="13"/>
  <c r="P37" i="13"/>
  <c r="P151" i="13"/>
  <c r="P41" i="13"/>
  <c r="P38" i="13"/>
  <c r="R200" i="16" s="1"/>
  <c r="P40" i="13"/>
  <c r="J150" i="16"/>
  <c r="P159" i="13"/>
  <c r="P29" i="13"/>
  <c r="P92" i="14" s="1"/>
  <c r="D184" i="22" s="1"/>
  <c r="F184" i="22" s="1"/>
  <c r="P43" i="13"/>
  <c r="P31" i="13"/>
  <c r="P93" i="14" s="1"/>
  <c r="R153" i="16" s="1"/>
  <c r="P145" i="13"/>
  <c r="P26" i="13"/>
  <c r="P90" i="14" s="1"/>
  <c r="D92" i="22" s="1"/>
  <c r="F92" i="22" s="1"/>
  <c r="P25" i="13"/>
  <c r="P89" i="14" s="1"/>
  <c r="P32" i="13"/>
  <c r="P94" i="14" s="1"/>
  <c r="D276" i="22" s="1"/>
  <c r="F276" i="22" s="1"/>
  <c r="E364" i="22"/>
  <c r="G364" i="22" s="1"/>
  <c r="J151" i="16"/>
  <c r="J240" i="16"/>
  <c r="B122" i="22"/>
  <c r="C122" i="22" s="1"/>
  <c r="D122" i="22" s="1"/>
  <c r="R37" i="16"/>
  <c r="R21" i="16"/>
  <c r="D778" i="22"/>
  <c r="R24" i="16"/>
  <c r="B874" i="22"/>
  <c r="D874" i="22" s="1"/>
  <c r="Q34" i="23" s="1"/>
  <c r="J460" i="22"/>
  <c r="M460" i="22" s="1"/>
  <c r="H84" i="22"/>
  <c r="I9" i="23"/>
  <c r="L391" i="22"/>
  <c r="J156" i="16"/>
  <c r="J238" i="16"/>
  <c r="R20" i="16"/>
  <c r="R30" i="16"/>
  <c r="R66" i="16"/>
  <c r="B619" i="22"/>
  <c r="J198" i="16"/>
  <c r="D19" i="23"/>
  <c r="P97" i="13"/>
  <c r="F778" i="22"/>
  <c r="D970" i="22"/>
  <c r="B499" i="22"/>
  <c r="C499" i="22" s="1"/>
  <c r="R43" i="16"/>
  <c r="R23" i="16"/>
  <c r="R45" i="16"/>
  <c r="R36" i="16"/>
  <c r="P93" i="13"/>
  <c r="E714" i="22"/>
  <c r="G714" i="22" s="1"/>
  <c r="R28" i="16"/>
  <c r="K425" i="22"/>
  <c r="G84" i="22"/>
  <c r="G46" i="23"/>
  <c r="R112" i="16"/>
  <c r="R72" i="16"/>
  <c r="L425" i="22"/>
  <c r="R90" i="16"/>
  <c r="R115" i="16"/>
  <c r="R86" i="16"/>
  <c r="B1066" i="22"/>
  <c r="G1066" i="22" s="1"/>
  <c r="Q40" i="23" s="1"/>
  <c r="R47" i="16"/>
  <c r="R18" i="16"/>
  <c r="B152" i="22"/>
  <c r="G810" i="22"/>
  <c r="Q32" i="23" s="1"/>
  <c r="C619" i="22"/>
  <c r="R77" i="16"/>
  <c r="P116" i="13"/>
  <c r="H404" i="22"/>
  <c r="I404" i="22" s="1"/>
  <c r="R279" i="16"/>
  <c r="J396" i="22"/>
  <c r="L396" i="22" s="1"/>
  <c r="C92" i="22"/>
  <c r="E92" i="22" s="1"/>
  <c r="R60" i="16"/>
  <c r="B372" i="22"/>
  <c r="F372" i="22" s="1"/>
  <c r="R25" i="16"/>
  <c r="H46" i="23"/>
  <c r="M454" i="22"/>
  <c r="D308" i="22"/>
  <c r="F308" i="22" s="1"/>
  <c r="R155" i="16"/>
  <c r="I436" i="22"/>
  <c r="I11" i="23"/>
  <c r="E144" i="22"/>
  <c r="F144" i="22"/>
  <c r="C9" i="23"/>
  <c r="H262" i="22"/>
  <c r="Q22" i="23"/>
  <c r="D499" i="22"/>
  <c r="I12" i="23"/>
  <c r="H176" i="22"/>
  <c r="G176" i="22"/>
  <c r="D244" i="22"/>
  <c r="F244" i="22" s="1"/>
  <c r="R148" i="16"/>
  <c r="R154" i="16"/>
  <c r="M68" i="10"/>
  <c r="I358" i="22"/>
  <c r="E46" i="22"/>
  <c r="H170" i="22"/>
  <c r="F340" i="22"/>
  <c r="I468" i="22"/>
  <c r="Q23" i="23"/>
  <c r="D529" i="22"/>
  <c r="G468" i="22"/>
  <c r="R240" i="16"/>
  <c r="R150" i="16"/>
  <c r="C152" i="22"/>
  <c r="D152" i="22" s="1"/>
  <c r="R198" i="16"/>
  <c r="F404" i="22"/>
  <c r="G436" i="22"/>
  <c r="R239" i="16"/>
  <c r="E650" i="22"/>
  <c r="F650" i="22"/>
  <c r="Q27" i="23"/>
  <c r="Q25" i="23"/>
  <c r="D589" i="22"/>
  <c r="E308" i="22"/>
  <c r="H1034" i="22"/>
  <c r="G1034" i="22"/>
  <c r="G300" i="22"/>
  <c r="I16" i="23"/>
  <c r="H300" i="22"/>
  <c r="F619" i="22"/>
  <c r="H236" i="22"/>
  <c r="G236" i="22"/>
  <c r="I14" i="23"/>
  <c r="R238" i="16"/>
  <c r="G404" i="22"/>
  <c r="R156" i="16"/>
  <c r="E340" i="22"/>
  <c r="G340" i="22" s="1"/>
  <c r="I18" i="23"/>
  <c r="H364" i="22"/>
  <c r="I364" i="22"/>
  <c r="Q29" i="23"/>
  <c r="C16" i="23"/>
  <c r="E138" i="22"/>
  <c r="G906" i="22"/>
  <c r="H906" i="22"/>
  <c r="I17" i="23"/>
  <c r="I332" i="22"/>
  <c r="H332" i="22"/>
  <c r="Q13" i="23"/>
  <c r="D214" i="22"/>
  <c r="R151" i="16"/>
  <c r="C60" i="22"/>
  <c r="D60" i="22" s="1"/>
  <c r="R147" i="16"/>
  <c r="E970" i="22"/>
  <c r="I15" i="23"/>
  <c r="H268" i="22"/>
  <c r="G268" i="22"/>
  <c r="D46" i="23"/>
  <c r="C14" i="23"/>
  <c r="Q24" i="23"/>
  <c r="D559" i="22"/>
  <c r="E276" i="22"/>
  <c r="I20" i="23"/>
  <c r="L428" i="22"/>
  <c r="M428" i="22"/>
  <c r="K428" i="22"/>
  <c r="E52" i="22"/>
  <c r="F52" i="22"/>
  <c r="I8" i="23"/>
  <c r="I21" i="23"/>
  <c r="K460" i="22"/>
  <c r="Q10" i="23"/>
  <c r="E372" i="22"/>
  <c r="F436" i="22"/>
  <c r="J436" i="22" s="1"/>
  <c r="R199" i="16"/>
  <c r="F468" i="22"/>
  <c r="E244" i="22"/>
  <c r="G938" i="22"/>
  <c r="Q36" i="23" s="1"/>
  <c r="E842" i="22"/>
  <c r="C8" i="23"/>
  <c r="C11" i="23"/>
  <c r="C18" i="23"/>
  <c r="F46" i="22"/>
  <c r="G78" i="22"/>
  <c r="I326" i="22"/>
  <c r="H358" i="22"/>
  <c r="G294" i="22"/>
  <c r="G170" i="22"/>
  <c r="C17" i="23"/>
  <c r="H294" i="22"/>
  <c r="H230" i="22"/>
  <c r="C15" i="23"/>
  <c r="F138" i="22"/>
  <c r="H78" i="22"/>
  <c r="K454" i="22"/>
  <c r="G262" i="22"/>
  <c r="C21" i="23"/>
  <c r="C20" i="23"/>
  <c r="L422" i="22"/>
  <c r="M422" i="22"/>
  <c r="K422" i="22"/>
  <c r="F21" i="23"/>
  <c r="L457" i="22"/>
  <c r="K457" i="22"/>
  <c r="M457" i="22"/>
  <c r="F19" i="23"/>
  <c r="F46" i="23" s="1"/>
  <c r="L393" i="22"/>
  <c r="M393" i="22"/>
  <c r="K393" i="22"/>
  <c r="E20" i="23"/>
  <c r="L424" i="22"/>
  <c r="M424" i="22"/>
  <c r="K424" i="22"/>
  <c r="E21" i="23"/>
  <c r="L456" i="22"/>
  <c r="M456" i="22"/>
  <c r="K456" i="22"/>
  <c r="C19" i="23"/>
  <c r="M390" i="22"/>
  <c r="L390" i="22"/>
  <c r="K390" i="22"/>
  <c r="L460" i="22" l="1"/>
  <c r="E619" i="22"/>
  <c r="G778" i="22"/>
  <c r="G372" i="22"/>
  <c r="H372" i="22" s="1"/>
  <c r="F714" i="22"/>
  <c r="H778" i="22"/>
  <c r="I778" i="22" s="1"/>
  <c r="K396" i="22"/>
  <c r="I19" i="23"/>
  <c r="I46" i="23" s="1"/>
  <c r="M396" i="22"/>
  <c r="J468" i="22"/>
  <c r="Q21" i="23" s="1"/>
  <c r="E46" i="23"/>
  <c r="J404" i="22"/>
  <c r="I372" i="22"/>
  <c r="Q12" i="23"/>
  <c r="G184" i="22"/>
  <c r="H184" i="22"/>
  <c r="H92" i="22"/>
  <c r="G92" i="22"/>
  <c r="Q9" i="23"/>
  <c r="Q37" i="23"/>
  <c r="G970" i="22"/>
  <c r="F970" i="22"/>
  <c r="Q26" i="23"/>
  <c r="G619" i="22"/>
  <c r="E90" i="10"/>
  <c r="H90" i="10"/>
  <c r="B90" i="10"/>
  <c r="B108" i="10" s="1"/>
  <c r="K11" i="12" s="1"/>
  <c r="G90" i="10"/>
  <c r="I90" i="10"/>
  <c r="F90" i="10"/>
  <c r="K90" i="10"/>
  <c r="K99" i="10" s="1"/>
  <c r="L90" i="10"/>
  <c r="L99" i="10" s="1"/>
  <c r="D90" i="10"/>
  <c r="C90" i="10"/>
  <c r="J90" i="10"/>
  <c r="H308" i="22"/>
  <c r="Q16" i="23"/>
  <c r="G308" i="22"/>
  <c r="M436" i="22"/>
  <c r="Q20" i="23"/>
  <c r="L436" i="22"/>
  <c r="K436" i="22"/>
  <c r="Q39" i="23"/>
  <c r="J1034" i="22"/>
  <c r="I1034" i="22"/>
  <c r="E152" i="22"/>
  <c r="Q11" i="23"/>
  <c r="F152" i="22"/>
  <c r="H276" i="22"/>
  <c r="Q15" i="23"/>
  <c r="G276" i="22"/>
  <c r="Q17" i="23"/>
  <c r="I340" i="22"/>
  <c r="H340" i="22"/>
  <c r="C46" i="23"/>
  <c r="F842" i="22"/>
  <c r="G842" i="22"/>
  <c r="Q33" i="23"/>
  <c r="E60" i="22"/>
  <c r="Q8" i="23"/>
  <c r="F60" i="22"/>
  <c r="J906" i="22"/>
  <c r="I906" i="22"/>
  <c r="Q35" i="23"/>
  <c r="H244" i="22"/>
  <c r="Q14" i="23"/>
  <c r="G244" i="22"/>
  <c r="L468" i="22" l="1"/>
  <c r="Q18" i="23"/>
  <c r="Q31" i="23"/>
  <c r="M468" i="22"/>
  <c r="J778" i="22"/>
  <c r="K468" i="22"/>
  <c r="M404" i="22"/>
  <c r="K404" i="22"/>
  <c r="Q19" i="23"/>
  <c r="L404" i="22"/>
  <c r="C108" i="10"/>
  <c r="L11" i="12" s="1"/>
  <c r="C99" i="10"/>
  <c r="H108" i="10"/>
  <c r="Q11" i="12" s="1"/>
  <c r="H99" i="10"/>
  <c r="I108" i="10"/>
  <c r="R11" i="12" s="1"/>
  <c r="I99" i="10"/>
  <c r="C148" i="10"/>
  <c r="C152" i="10"/>
  <c r="C122" i="10"/>
  <c r="C147" i="10"/>
  <c r="C144" i="10"/>
  <c r="C142" i="10"/>
  <c r="C133" i="10"/>
  <c r="C134" i="10"/>
  <c r="C121" i="10"/>
  <c r="C145" i="10"/>
  <c r="C132" i="10"/>
  <c r="C124" i="10"/>
  <c r="C127" i="10"/>
  <c r="C130" i="10"/>
  <c r="C143" i="10"/>
  <c r="C136" i="10"/>
  <c r="C153" i="10"/>
  <c r="C138" i="10"/>
  <c r="C140" i="10"/>
  <c r="C128" i="10"/>
  <c r="C131" i="10"/>
  <c r="C151" i="10"/>
  <c r="C139" i="10"/>
  <c r="C123" i="10"/>
  <c r="C141" i="10"/>
  <c r="C135" i="10"/>
  <c r="C149" i="10"/>
  <c r="C125" i="10"/>
  <c r="C146" i="10"/>
  <c r="C126" i="10"/>
  <c r="C150" i="10"/>
  <c r="C137" i="10"/>
  <c r="C129" i="10"/>
  <c r="F108" i="10"/>
  <c r="O11" i="12" s="1"/>
  <c r="F99" i="10"/>
  <c r="D108" i="10"/>
  <c r="M11" i="12" s="1"/>
  <c r="D99" i="10"/>
  <c r="E108" i="10"/>
  <c r="N11" i="12" s="1"/>
  <c r="E99" i="10"/>
  <c r="J108" i="10"/>
  <c r="S11" i="12" s="1"/>
  <c r="J99" i="10"/>
  <c r="B163" i="10"/>
  <c r="B145" i="10"/>
  <c r="B151" i="10"/>
  <c r="B146" i="10"/>
  <c r="B139" i="10"/>
  <c r="B128" i="10"/>
  <c r="B127" i="10"/>
  <c r="B131" i="10"/>
  <c r="B166" i="10"/>
  <c r="B143" i="10"/>
  <c r="B129" i="10"/>
  <c r="B124" i="10"/>
  <c r="B123" i="10"/>
  <c r="B150" i="10"/>
  <c r="B126" i="10"/>
  <c r="B141" i="10"/>
  <c r="B130" i="10"/>
  <c r="B147" i="10"/>
  <c r="B134" i="10"/>
  <c r="B138" i="10"/>
  <c r="B133" i="10"/>
  <c r="B149" i="10"/>
  <c r="B164" i="10"/>
  <c r="B152" i="10"/>
  <c r="B137" i="10"/>
  <c r="B122" i="10"/>
  <c r="B148" i="10"/>
  <c r="B153" i="10"/>
  <c r="B162" i="10"/>
  <c r="B140" i="10"/>
  <c r="B125" i="10"/>
  <c r="B121" i="10"/>
  <c r="B142" i="10"/>
  <c r="B136" i="10"/>
  <c r="B165" i="10"/>
  <c r="B144" i="10"/>
  <c r="B132" i="10"/>
  <c r="B135" i="10"/>
  <c r="K70" i="12"/>
  <c r="K82" i="13" s="1"/>
  <c r="K51" i="12"/>
  <c r="K105" i="12"/>
  <c r="K108" i="13" s="1"/>
  <c r="K65" i="15"/>
  <c r="K80" i="15" s="1"/>
  <c r="K69" i="12"/>
  <c r="K81" i="13" s="1"/>
  <c r="K28" i="12"/>
  <c r="K57" i="13" s="1"/>
  <c r="K91" i="12"/>
  <c r="K82" i="12"/>
  <c r="K34" i="12"/>
  <c r="K63" i="13" s="1"/>
  <c r="K21" i="15" s="1"/>
  <c r="K33" i="15" s="1"/>
  <c r="K76" i="12"/>
  <c r="K88" i="13" s="1"/>
  <c r="K26" i="12"/>
  <c r="K55" i="13" s="1"/>
  <c r="K107" i="12"/>
  <c r="K110" i="13" s="1"/>
  <c r="K106" i="12"/>
  <c r="K109" i="13" s="1"/>
  <c r="K62" i="15"/>
  <c r="K77" i="15" s="1"/>
  <c r="K115" i="12"/>
  <c r="K27" i="12"/>
  <c r="K56" i="13" s="1"/>
  <c r="K52" i="12"/>
  <c r="K80" i="12"/>
  <c r="K92" i="13" s="1"/>
  <c r="K138" i="12"/>
  <c r="K90" i="12"/>
  <c r="K37" i="12"/>
  <c r="K66" i="13" s="1"/>
  <c r="K30" i="12"/>
  <c r="K59" i="13" s="1"/>
  <c r="K139" i="12"/>
  <c r="K118" i="12"/>
  <c r="K23" i="12"/>
  <c r="K52" i="13" s="1"/>
  <c r="K55" i="12"/>
  <c r="K48" i="12"/>
  <c r="K81" i="12"/>
  <c r="K44" i="12"/>
  <c r="K86" i="12"/>
  <c r="K25" i="12"/>
  <c r="K54" i="13" s="1"/>
  <c r="K75" i="12"/>
  <c r="K87" i="13" s="1"/>
  <c r="K79" i="12"/>
  <c r="K91" i="13" s="1"/>
  <c r="K74" i="12"/>
  <c r="K86" i="13" s="1"/>
  <c r="K133" i="12"/>
  <c r="K127" i="13" s="1"/>
  <c r="K67" i="12"/>
  <c r="K79" i="13" s="1"/>
  <c r="K35" i="12"/>
  <c r="K64" i="13" s="1"/>
  <c r="K22" i="15" s="1"/>
  <c r="K34" i="15" s="1"/>
  <c r="K135" i="12"/>
  <c r="K129" i="13" s="1"/>
  <c r="K50" i="12"/>
  <c r="K134" i="12"/>
  <c r="K128" i="13" s="1"/>
  <c r="K43" i="12"/>
  <c r="K71" i="12"/>
  <c r="K83" i="13" s="1"/>
  <c r="K88" i="12"/>
  <c r="K73" i="12"/>
  <c r="K85" i="13" s="1"/>
  <c r="K85" i="12"/>
  <c r="K45" i="12"/>
  <c r="K38" i="12"/>
  <c r="K67" i="13" s="1"/>
  <c r="K109" i="12"/>
  <c r="K112" i="13" s="1"/>
  <c r="K132" i="12"/>
  <c r="K126" i="13" s="1"/>
  <c r="K137" i="12"/>
  <c r="K140" i="12"/>
  <c r="K31" i="12"/>
  <c r="K60" i="13" s="1"/>
  <c r="K24" i="12"/>
  <c r="K53" i="13" s="1"/>
  <c r="K63" i="15"/>
  <c r="K78" i="15" s="1"/>
  <c r="K42" i="12"/>
  <c r="K141" i="12"/>
  <c r="K68" i="12"/>
  <c r="K80" i="13" s="1"/>
  <c r="K67" i="15"/>
  <c r="K82" i="15" s="1"/>
  <c r="K64" i="15"/>
  <c r="K79" i="15" s="1"/>
  <c r="K131" i="12"/>
  <c r="K125" i="13" s="1"/>
  <c r="K142" i="12"/>
  <c r="K78" i="12"/>
  <c r="K90" i="13" s="1"/>
  <c r="K112" i="12"/>
  <c r="K115" i="13" s="1"/>
  <c r="K41" i="12"/>
  <c r="K70" i="13" s="1"/>
  <c r="K113" i="12"/>
  <c r="K11" i="13"/>
  <c r="K46" i="12"/>
  <c r="K110" i="12"/>
  <c r="K113" i="13" s="1"/>
  <c r="K39" i="12"/>
  <c r="K68" i="13" s="1"/>
  <c r="K104" i="12"/>
  <c r="K107" i="13" s="1"/>
  <c r="K72" i="12"/>
  <c r="K84" i="13" s="1"/>
  <c r="K29" i="12"/>
  <c r="K58" i="13" s="1"/>
  <c r="K54" i="12"/>
  <c r="K116" i="12"/>
  <c r="K47" i="12"/>
  <c r="K108" i="12"/>
  <c r="K111" i="13" s="1"/>
  <c r="K83" i="12"/>
  <c r="K53" i="12"/>
  <c r="K136" i="12"/>
  <c r="K49" i="12"/>
  <c r="K111" i="12"/>
  <c r="K114" i="13" s="1"/>
  <c r="K66" i="15"/>
  <c r="K81" i="15" s="1"/>
  <c r="K84" i="12"/>
  <c r="K36" i="12"/>
  <c r="K65" i="13" s="1"/>
  <c r="K23" i="15" s="1"/>
  <c r="K35" i="15" s="1"/>
  <c r="K33" i="12"/>
  <c r="K62" i="13" s="1"/>
  <c r="K114" i="12"/>
  <c r="K103" i="12"/>
  <c r="K106" i="13" s="1"/>
  <c r="K87" i="12"/>
  <c r="K32" i="12"/>
  <c r="K61" i="13" s="1"/>
  <c r="K89" i="12"/>
  <c r="K119" i="12"/>
  <c r="K77" i="12"/>
  <c r="K89" i="13" s="1"/>
  <c r="K117" i="12"/>
  <c r="K40" i="12"/>
  <c r="K69" i="13" s="1"/>
  <c r="D139" i="10" l="1"/>
  <c r="Q46" i="23"/>
  <c r="D136" i="10"/>
  <c r="D138" i="10"/>
  <c r="D137" i="10"/>
  <c r="D123" i="10"/>
  <c r="M82" i="16"/>
  <c r="C773" i="22"/>
  <c r="B997" i="22"/>
  <c r="M45" i="16"/>
  <c r="C901" i="22"/>
  <c r="M86" i="16"/>
  <c r="M26" i="16"/>
  <c r="B399" i="22"/>
  <c r="F773" i="22"/>
  <c r="M291" i="16"/>
  <c r="B179" i="22"/>
  <c r="M19" i="16"/>
  <c r="B271" i="22"/>
  <c r="M22" i="16"/>
  <c r="D709" i="22"/>
  <c r="M289" i="16"/>
  <c r="E782" i="22"/>
  <c r="D144" i="10"/>
  <c r="V170" i="16"/>
  <c r="D153" i="10"/>
  <c r="V179" i="16"/>
  <c r="E1070" i="22"/>
  <c r="E1038" i="22"/>
  <c r="V178" i="16"/>
  <c r="D152" i="10"/>
  <c r="D141" i="10"/>
  <c r="V167" i="16"/>
  <c r="C686" i="22"/>
  <c r="D131" i="10"/>
  <c r="V157" i="16"/>
  <c r="E376" i="22"/>
  <c r="G376" i="22" s="1"/>
  <c r="N66" i="15"/>
  <c r="N81" i="15" s="1"/>
  <c r="N85" i="12"/>
  <c r="N75" i="12"/>
  <c r="N87" i="13" s="1"/>
  <c r="N114" i="12"/>
  <c r="N139" i="12"/>
  <c r="N86" i="12"/>
  <c r="N27" i="12"/>
  <c r="N56" i="13" s="1"/>
  <c r="N36" i="12"/>
  <c r="N65" i="13" s="1"/>
  <c r="N23" i="15" s="1"/>
  <c r="N35" i="15" s="1"/>
  <c r="N134" i="12"/>
  <c r="N128" i="13" s="1"/>
  <c r="N106" i="12"/>
  <c r="N109" i="13" s="1"/>
  <c r="N43" i="12"/>
  <c r="N38" i="12"/>
  <c r="N67" i="13" s="1"/>
  <c r="N137" i="12"/>
  <c r="N142" i="12"/>
  <c r="N111" i="12"/>
  <c r="N114" i="13" s="1"/>
  <c r="N53" i="12"/>
  <c r="N52" i="12"/>
  <c r="N109" i="12"/>
  <c r="N112" i="13" s="1"/>
  <c r="N34" i="12"/>
  <c r="N63" i="13" s="1"/>
  <c r="N21" i="15" s="1"/>
  <c r="N33" i="15" s="1"/>
  <c r="N29" i="12"/>
  <c r="N58" i="13" s="1"/>
  <c r="N82" i="12"/>
  <c r="N135" i="12"/>
  <c r="N129" i="13" s="1"/>
  <c r="N73" i="12"/>
  <c r="N85" i="13" s="1"/>
  <c r="N76" i="12"/>
  <c r="N88" i="13" s="1"/>
  <c r="N87" i="12"/>
  <c r="N33" i="12"/>
  <c r="N62" i="13" s="1"/>
  <c r="N74" i="12"/>
  <c r="N86" i="13" s="1"/>
  <c r="N104" i="12"/>
  <c r="N107" i="13" s="1"/>
  <c r="N133" i="12"/>
  <c r="N127" i="13" s="1"/>
  <c r="N37" i="12"/>
  <c r="N66" i="13" s="1"/>
  <c r="N46" i="12"/>
  <c r="N105" i="12"/>
  <c r="N108" i="13" s="1"/>
  <c r="N107" i="12"/>
  <c r="N110" i="13" s="1"/>
  <c r="N131" i="12"/>
  <c r="N125" i="13" s="1"/>
  <c r="N72" i="12"/>
  <c r="N84" i="13" s="1"/>
  <c r="N140" i="12"/>
  <c r="N24" i="12"/>
  <c r="N53" i="13" s="1"/>
  <c r="N138" i="12"/>
  <c r="N39" i="12"/>
  <c r="N68" i="13" s="1"/>
  <c r="N132" i="12"/>
  <c r="N126" i="13" s="1"/>
  <c r="N118" i="12"/>
  <c r="N25" i="12"/>
  <c r="N54" i="13" s="1"/>
  <c r="N40" i="12"/>
  <c r="N69" i="13" s="1"/>
  <c r="N50" i="12"/>
  <c r="N64" i="15"/>
  <c r="N79" i="15" s="1"/>
  <c r="N110" i="12"/>
  <c r="N113" i="13" s="1"/>
  <c r="N88" i="12"/>
  <c r="N44" i="12"/>
  <c r="N113" i="12"/>
  <c r="N41" i="12"/>
  <c r="N70" i="13" s="1"/>
  <c r="N116" i="12"/>
  <c r="N71" i="12"/>
  <c r="N83" i="13" s="1"/>
  <c r="N26" i="12"/>
  <c r="N55" i="13" s="1"/>
  <c r="N112" i="12"/>
  <c r="N115" i="13" s="1"/>
  <c r="N141" i="12"/>
  <c r="N62" i="15"/>
  <c r="N77" i="15" s="1"/>
  <c r="N23" i="12"/>
  <c r="N52" i="13" s="1"/>
  <c r="N90" i="12"/>
  <c r="N63" i="15"/>
  <c r="N78" i="15" s="1"/>
  <c r="N83" i="12"/>
  <c r="N28" i="12"/>
  <c r="N57" i="13" s="1"/>
  <c r="N84" i="12"/>
  <c r="N119" i="12"/>
  <c r="N51" i="12"/>
  <c r="N11" i="13"/>
  <c r="N68" i="12"/>
  <c r="N80" i="13" s="1"/>
  <c r="N42" i="12"/>
  <c r="N35" i="12"/>
  <c r="N64" i="13" s="1"/>
  <c r="N22" i="15" s="1"/>
  <c r="N34" i="15" s="1"/>
  <c r="N80" i="12"/>
  <c r="N92" i="13" s="1"/>
  <c r="N78" i="12"/>
  <c r="N90" i="13" s="1"/>
  <c r="N54" i="12"/>
  <c r="N67" i="12"/>
  <c r="N79" i="13" s="1"/>
  <c r="N48" i="12"/>
  <c r="N69" i="12"/>
  <c r="N81" i="13" s="1"/>
  <c r="N55" i="12"/>
  <c r="N49" i="12"/>
  <c r="N108" i="12"/>
  <c r="N111" i="13" s="1"/>
  <c r="N115" i="12"/>
  <c r="N67" i="15"/>
  <c r="N82" i="15" s="1"/>
  <c r="N65" i="15"/>
  <c r="N80" i="15" s="1"/>
  <c r="N77" i="12"/>
  <c r="N89" i="13" s="1"/>
  <c r="N117" i="12"/>
  <c r="N103" i="12"/>
  <c r="N106" i="13" s="1"/>
  <c r="N89" i="12"/>
  <c r="N79" i="12"/>
  <c r="N91" i="13" s="1"/>
  <c r="N70" i="12"/>
  <c r="N82" i="13" s="1"/>
  <c r="N45" i="12"/>
  <c r="N31" i="12"/>
  <c r="N60" i="13" s="1"/>
  <c r="N47" i="12"/>
  <c r="N136" i="12"/>
  <c r="N81" i="12"/>
  <c r="N32" i="12"/>
  <c r="N61" i="13" s="1"/>
  <c r="N30" i="12"/>
  <c r="N59" i="13" s="1"/>
  <c r="N91" i="12"/>
  <c r="E815" i="22"/>
  <c r="G815" i="22" s="1"/>
  <c r="V32" i="23" s="1"/>
  <c r="W171" i="16"/>
  <c r="M87" i="16"/>
  <c r="C933" i="22"/>
  <c r="B554" i="22"/>
  <c r="K95" i="13"/>
  <c r="M31" i="16"/>
  <c r="K116" i="13"/>
  <c r="C614" i="22"/>
  <c r="M77" i="16"/>
  <c r="M135" i="16"/>
  <c r="D1061" i="22"/>
  <c r="B614" i="22"/>
  <c r="M33" i="16"/>
  <c r="K97" i="13"/>
  <c r="B677" i="22"/>
  <c r="M35" i="16"/>
  <c r="B431" i="22"/>
  <c r="M27" i="16"/>
  <c r="H399" i="22"/>
  <c r="M279" i="16"/>
  <c r="B147" i="22"/>
  <c r="M18" i="16"/>
  <c r="V151" i="16"/>
  <c r="D188" i="22"/>
  <c r="F188" i="22" s="1"/>
  <c r="D125" i="10"/>
  <c r="V31" i="16"/>
  <c r="B563" i="22"/>
  <c r="C563" i="22" s="1"/>
  <c r="E472" i="22"/>
  <c r="V160" i="16"/>
  <c r="D134" i="10"/>
  <c r="D312" i="22"/>
  <c r="F312" i="22" s="1"/>
  <c r="D129" i="10"/>
  <c r="V155" i="16"/>
  <c r="S77" i="12"/>
  <c r="S89" i="13" s="1"/>
  <c r="S54" i="12"/>
  <c r="S80" i="12"/>
  <c r="S92" i="13" s="1"/>
  <c r="S108" i="12"/>
  <c r="S111" i="13" s="1"/>
  <c r="S137" i="12"/>
  <c r="S28" i="12"/>
  <c r="S57" i="13" s="1"/>
  <c r="S11" i="13"/>
  <c r="S69" i="12"/>
  <c r="S81" i="13" s="1"/>
  <c r="S53" i="12"/>
  <c r="S76" i="12"/>
  <c r="S88" i="13" s="1"/>
  <c r="S89" i="12"/>
  <c r="S43" i="12"/>
  <c r="S67" i="15"/>
  <c r="S82" i="15" s="1"/>
  <c r="S133" i="12"/>
  <c r="S127" i="13" s="1"/>
  <c r="S31" i="12"/>
  <c r="S60" i="13" s="1"/>
  <c r="S48" i="12"/>
  <c r="S71" i="12"/>
  <c r="S83" i="13" s="1"/>
  <c r="S138" i="12"/>
  <c r="S118" i="12"/>
  <c r="S47" i="12"/>
  <c r="S52" i="12"/>
  <c r="S109" i="12"/>
  <c r="S112" i="13" s="1"/>
  <c r="S72" i="12"/>
  <c r="S84" i="13" s="1"/>
  <c r="S140" i="12"/>
  <c r="S135" i="12"/>
  <c r="S129" i="13" s="1"/>
  <c r="S25" i="12"/>
  <c r="S54" i="13" s="1"/>
  <c r="S62" i="15"/>
  <c r="S77" i="15" s="1"/>
  <c r="S50" i="12"/>
  <c r="S35" i="12"/>
  <c r="S64" i="13" s="1"/>
  <c r="S22" i="15" s="1"/>
  <c r="S34" i="15" s="1"/>
  <c r="S70" i="12"/>
  <c r="S82" i="13" s="1"/>
  <c r="S85" i="12"/>
  <c r="S68" i="12"/>
  <c r="S80" i="13" s="1"/>
  <c r="S51" i="12"/>
  <c r="S132" i="12"/>
  <c r="S126" i="13" s="1"/>
  <c r="S142" i="12"/>
  <c r="S44" i="12"/>
  <c r="S88" i="12"/>
  <c r="S106" i="12"/>
  <c r="S109" i="13" s="1"/>
  <c r="S55" i="12"/>
  <c r="S131" i="12"/>
  <c r="S125" i="13" s="1"/>
  <c r="S115" i="12"/>
  <c r="S45" i="12"/>
  <c r="S103" i="12"/>
  <c r="S106" i="13" s="1"/>
  <c r="S105" i="12"/>
  <c r="S108" i="13" s="1"/>
  <c r="S83" i="12"/>
  <c r="S64" i="15"/>
  <c r="S79" i="15" s="1"/>
  <c r="S67" i="12"/>
  <c r="S79" i="13" s="1"/>
  <c r="S139" i="12"/>
  <c r="S117" i="12"/>
  <c r="S33" i="12"/>
  <c r="S62" i="13" s="1"/>
  <c r="S26" i="12"/>
  <c r="S55" i="13" s="1"/>
  <c r="S65" i="15"/>
  <c r="S80" i="15" s="1"/>
  <c r="S63" i="15"/>
  <c r="S78" i="15" s="1"/>
  <c r="S75" i="12"/>
  <c r="S87" i="13" s="1"/>
  <c r="S23" i="12"/>
  <c r="S52" i="13" s="1"/>
  <c r="S87" i="12"/>
  <c r="S32" i="12"/>
  <c r="S61" i="13" s="1"/>
  <c r="S116" i="12"/>
  <c r="S107" i="12"/>
  <c r="S110" i="13" s="1"/>
  <c r="S40" i="12"/>
  <c r="S69" i="13" s="1"/>
  <c r="S74" i="12"/>
  <c r="S86" i="13" s="1"/>
  <c r="S41" i="12"/>
  <c r="S70" i="13" s="1"/>
  <c r="S84" i="12"/>
  <c r="S73" i="12"/>
  <c r="S85" i="13" s="1"/>
  <c r="S37" i="12"/>
  <c r="S66" i="13" s="1"/>
  <c r="S82" i="12"/>
  <c r="S34" i="12"/>
  <c r="S63" i="13" s="1"/>
  <c r="S21" i="15" s="1"/>
  <c r="S33" i="15" s="1"/>
  <c r="S39" i="12"/>
  <c r="S68" i="13" s="1"/>
  <c r="S24" i="12"/>
  <c r="S53" i="13" s="1"/>
  <c r="S134" i="12"/>
  <c r="S128" i="13" s="1"/>
  <c r="S38" i="12"/>
  <c r="S67" i="13" s="1"/>
  <c r="S91" i="12"/>
  <c r="S46" i="12"/>
  <c r="S104" i="12"/>
  <c r="S107" i="13" s="1"/>
  <c r="S113" i="12"/>
  <c r="S110" i="12"/>
  <c r="S113" i="13" s="1"/>
  <c r="S27" i="12"/>
  <c r="S56" i="13" s="1"/>
  <c r="S112" i="12"/>
  <c r="S115" i="13" s="1"/>
  <c r="S49" i="12"/>
  <c r="S81" i="12"/>
  <c r="S66" i="15"/>
  <c r="S81" i="15" s="1"/>
  <c r="S90" i="12"/>
  <c r="S86" i="12"/>
  <c r="S78" i="12"/>
  <c r="S90" i="13" s="1"/>
  <c r="S42" i="12"/>
  <c r="S111" i="12"/>
  <c r="S114" i="13" s="1"/>
  <c r="S141" i="12"/>
  <c r="S79" i="12"/>
  <c r="S91" i="13" s="1"/>
  <c r="S29" i="12"/>
  <c r="S58" i="13" s="1"/>
  <c r="S119" i="12"/>
  <c r="S30" i="12"/>
  <c r="S59" i="13" s="1"/>
  <c r="S114" i="12"/>
  <c r="S36" i="12"/>
  <c r="S65" i="13" s="1"/>
  <c r="S23" i="15" s="1"/>
  <c r="S35" i="15" s="1"/>
  <c r="S136" i="12"/>
  <c r="D313" i="22"/>
  <c r="F313" i="22" s="1"/>
  <c r="W155" i="16"/>
  <c r="W172" i="16"/>
  <c r="C847" i="22"/>
  <c r="E847" i="22" s="1"/>
  <c r="W157" i="16"/>
  <c r="E377" i="22"/>
  <c r="G377" i="22" s="1"/>
  <c r="W179" i="16"/>
  <c r="E1071" i="22"/>
  <c r="G1071" i="22" s="1"/>
  <c r="V40" i="23" s="1"/>
  <c r="D249" i="22"/>
  <c r="F249" i="22" s="1"/>
  <c r="W153" i="16"/>
  <c r="C65" i="22"/>
  <c r="D65" i="22" s="1"/>
  <c r="W147" i="16"/>
  <c r="E783" i="22"/>
  <c r="H783" i="22" s="1"/>
  <c r="W170" i="16"/>
  <c r="E911" i="22"/>
  <c r="H911" i="22" s="1"/>
  <c r="W174" i="16"/>
  <c r="B367" i="22"/>
  <c r="M25" i="16"/>
  <c r="B805" i="22"/>
  <c r="M39" i="16"/>
  <c r="H463" i="22"/>
  <c r="M281" i="16"/>
  <c r="M41" i="16"/>
  <c r="B869" i="22"/>
  <c r="C335" i="22"/>
  <c r="M68" i="16"/>
  <c r="C399" i="22"/>
  <c r="M70" i="16"/>
  <c r="D335" i="22"/>
  <c r="M112" i="16"/>
  <c r="D1029" i="22"/>
  <c r="M134" i="16"/>
  <c r="M69" i="16"/>
  <c r="C367" i="22"/>
  <c r="M21" i="16"/>
  <c r="B239" i="22"/>
  <c r="D431" i="22"/>
  <c r="M115" i="16"/>
  <c r="B55" i="22"/>
  <c r="M15" i="16"/>
  <c r="M23" i="16"/>
  <c r="B303" i="22"/>
  <c r="B494" i="22"/>
  <c r="M29" i="16"/>
  <c r="K93" i="13"/>
  <c r="C1029" i="22"/>
  <c r="M90" i="16"/>
  <c r="B1029" i="22"/>
  <c r="M46" i="16"/>
  <c r="C303" i="22"/>
  <c r="M67" i="16"/>
  <c r="B524" i="22"/>
  <c r="K94" i="13"/>
  <c r="M30" i="16"/>
  <c r="F901" i="22"/>
  <c r="M295" i="16"/>
  <c r="D135" i="10"/>
  <c r="C654" i="22"/>
  <c r="V166" i="16"/>
  <c r="D140" i="10"/>
  <c r="D96" i="22"/>
  <c r="F96" i="22" s="1"/>
  <c r="D122" i="10"/>
  <c r="V148" i="16"/>
  <c r="V175" i="16"/>
  <c r="E942" i="22"/>
  <c r="D149" i="10"/>
  <c r="D147" i="10"/>
  <c r="C878" i="22"/>
  <c r="V173" i="16"/>
  <c r="D150" i="10"/>
  <c r="V176" i="16"/>
  <c r="C974" i="22"/>
  <c r="V169" i="16"/>
  <c r="D143" i="10"/>
  <c r="C750" i="22"/>
  <c r="D128" i="10"/>
  <c r="V154" i="16"/>
  <c r="D280" i="22"/>
  <c r="F280" i="22" s="1"/>
  <c r="E814" i="22"/>
  <c r="D145" i="10"/>
  <c r="V171" i="16"/>
  <c r="M77" i="12"/>
  <c r="M89" i="13" s="1"/>
  <c r="M82" i="12"/>
  <c r="M140" i="12"/>
  <c r="M81" i="12"/>
  <c r="M48" i="12"/>
  <c r="M104" i="12"/>
  <c r="M107" i="13" s="1"/>
  <c r="M32" i="12"/>
  <c r="M61" i="13" s="1"/>
  <c r="M117" i="12"/>
  <c r="M105" i="12"/>
  <c r="M108" i="13" s="1"/>
  <c r="M40" i="12"/>
  <c r="M69" i="13" s="1"/>
  <c r="M133" i="12"/>
  <c r="M127" i="13" s="1"/>
  <c r="M113" i="12"/>
  <c r="M33" i="12"/>
  <c r="M62" i="13" s="1"/>
  <c r="M111" i="12"/>
  <c r="M114" i="13" s="1"/>
  <c r="M39" i="12"/>
  <c r="M68" i="13" s="1"/>
  <c r="M41" i="12"/>
  <c r="M70" i="13" s="1"/>
  <c r="M131" i="12"/>
  <c r="M125" i="13" s="1"/>
  <c r="M109" i="12"/>
  <c r="M112" i="13" s="1"/>
  <c r="M55" i="12"/>
  <c r="M34" i="12"/>
  <c r="M63" i="13" s="1"/>
  <c r="M21" i="15" s="1"/>
  <c r="M33" i="15" s="1"/>
  <c r="M112" i="12"/>
  <c r="M115" i="13" s="1"/>
  <c r="M63" i="15"/>
  <c r="M78" i="15" s="1"/>
  <c r="M78" i="12"/>
  <c r="M90" i="13" s="1"/>
  <c r="M42" i="12"/>
  <c r="M116" i="12"/>
  <c r="M135" i="12"/>
  <c r="M129" i="13" s="1"/>
  <c r="M136" i="12"/>
  <c r="M52" i="12"/>
  <c r="M43" i="12"/>
  <c r="M67" i="12"/>
  <c r="M79" i="13" s="1"/>
  <c r="M115" i="12"/>
  <c r="M87" i="12"/>
  <c r="M38" i="12"/>
  <c r="M67" i="13" s="1"/>
  <c r="M29" i="12"/>
  <c r="M58" i="13" s="1"/>
  <c r="M66" i="15"/>
  <c r="M81" i="15" s="1"/>
  <c r="M70" i="12"/>
  <c r="M82" i="13" s="1"/>
  <c r="M50" i="12"/>
  <c r="M62" i="15"/>
  <c r="M77" i="15" s="1"/>
  <c r="M118" i="12"/>
  <c r="M141" i="12"/>
  <c r="M69" i="12"/>
  <c r="M81" i="13" s="1"/>
  <c r="M110" i="12"/>
  <c r="M113" i="13" s="1"/>
  <c r="M27" i="12"/>
  <c r="M56" i="13" s="1"/>
  <c r="M73" i="12"/>
  <c r="M85" i="13" s="1"/>
  <c r="M90" i="12"/>
  <c r="M139" i="12"/>
  <c r="M132" i="12"/>
  <c r="M126" i="13" s="1"/>
  <c r="M25" i="12"/>
  <c r="M54" i="13" s="1"/>
  <c r="M89" i="12"/>
  <c r="M31" i="12"/>
  <c r="M60" i="13" s="1"/>
  <c r="M142" i="12"/>
  <c r="M65" i="15"/>
  <c r="M80" i="15" s="1"/>
  <c r="M74" i="12"/>
  <c r="M86" i="13" s="1"/>
  <c r="M86" i="12"/>
  <c r="M28" i="12"/>
  <c r="M57" i="13" s="1"/>
  <c r="M67" i="15"/>
  <c r="M82" i="15" s="1"/>
  <c r="M51" i="12"/>
  <c r="M134" i="12"/>
  <c r="M128" i="13" s="1"/>
  <c r="M137" i="12"/>
  <c r="M85" i="12"/>
  <c r="M46" i="12"/>
  <c r="M37" i="12"/>
  <c r="M66" i="13" s="1"/>
  <c r="M68" i="12"/>
  <c r="M80" i="13" s="1"/>
  <c r="M72" i="12"/>
  <c r="M84" i="13" s="1"/>
  <c r="M88" i="12"/>
  <c r="M47" i="12"/>
  <c r="M103" i="12"/>
  <c r="M106" i="13" s="1"/>
  <c r="M49" i="12"/>
  <c r="M119" i="12"/>
  <c r="M36" i="12"/>
  <c r="M65" i="13" s="1"/>
  <c r="M23" i="15" s="1"/>
  <c r="M35" i="15" s="1"/>
  <c r="M64" i="15"/>
  <c r="M79" i="15" s="1"/>
  <c r="M80" i="12"/>
  <c r="M92" i="13" s="1"/>
  <c r="M35" i="12"/>
  <c r="M64" i="13" s="1"/>
  <c r="M22" i="15" s="1"/>
  <c r="M34" i="15" s="1"/>
  <c r="M75" i="12"/>
  <c r="M87" i="13" s="1"/>
  <c r="M83" i="12"/>
  <c r="M45" i="12"/>
  <c r="M108" i="12"/>
  <c r="M111" i="13" s="1"/>
  <c r="M23" i="12"/>
  <c r="M52" i="13" s="1"/>
  <c r="M71" i="12"/>
  <c r="M83" i="13" s="1"/>
  <c r="M138" i="12"/>
  <c r="M53" i="12"/>
  <c r="M26" i="12"/>
  <c r="M55" i="13" s="1"/>
  <c r="M84" i="12"/>
  <c r="M79" i="12"/>
  <c r="M91" i="13" s="1"/>
  <c r="M11" i="13"/>
  <c r="M76" i="12"/>
  <c r="M88" i="13" s="1"/>
  <c r="M114" i="12"/>
  <c r="M107" i="12"/>
  <c r="M110" i="13" s="1"/>
  <c r="M30" i="12"/>
  <c r="M59" i="13" s="1"/>
  <c r="M24" i="12"/>
  <c r="M53" i="13" s="1"/>
  <c r="M54" i="12"/>
  <c r="M91" i="12"/>
  <c r="M44" i="12"/>
  <c r="M106" i="12"/>
  <c r="M109" i="13" s="1"/>
  <c r="W151" i="16"/>
  <c r="D189" i="22"/>
  <c r="F189" i="22" s="1"/>
  <c r="D281" i="22"/>
  <c r="F281" i="22" s="1"/>
  <c r="W154" i="16"/>
  <c r="W150" i="16"/>
  <c r="C157" i="22"/>
  <c r="D157" i="22" s="1"/>
  <c r="E473" i="22"/>
  <c r="J473" i="22" s="1"/>
  <c r="W160" i="16"/>
  <c r="W173" i="16"/>
  <c r="C879" i="22"/>
  <c r="D879" i="22" s="1"/>
  <c r="V34" i="23" s="1"/>
  <c r="M43" i="16"/>
  <c r="B933" i="22"/>
  <c r="D965" i="22"/>
  <c r="M297" i="16"/>
  <c r="C179" i="22"/>
  <c r="M63" i="16"/>
  <c r="K152" i="13"/>
  <c r="K28" i="13"/>
  <c r="K91" i="14" s="1"/>
  <c r="K38" i="13"/>
  <c r="K31" i="13"/>
  <c r="K93" i="14" s="1"/>
  <c r="K146" i="13"/>
  <c r="K155" i="13"/>
  <c r="K154" i="13"/>
  <c r="K144" i="13"/>
  <c r="K40" i="13"/>
  <c r="K29" i="13"/>
  <c r="K92" i="14" s="1"/>
  <c r="K27" i="13"/>
  <c r="K145" i="13"/>
  <c r="K25" i="13"/>
  <c r="K89" i="14" s="1"/>
  <c r="K41" i="13"/>
  <c r="K39" i="13"/>
  <c r="K33" i="13"/>
  <c r="K95" i="14" s="1"/>
  <c r="K43" i="13"/>
  <c r="K36" i="13"/>
  <c r="K37" i="13"/>
  <c r="K32" i="13"/>
  <c r="K94" i="14" s="1"/>
  <c r="K35" i="13"/>
  <c r="K97" i="14" s="1"/>
  <c r="K153" i="13"/>
  <c r="K142" i="13"/>
  <c r="K148" i="13"/>
  <c r="K150" i="13"/>
  <c r="K160" i="13"/>
  <c r="K156" i="13"/>
  <c r="K30" i="13"/>
  <c r="K151" i="13"/>
  <c r="K42" i="13"/>
  <c r="K143" i="13"/>
  <c r="K149" i="13"/>
  <c r="K157" i="13"/>
  <c r="K147" i="13"/>
  <c r="K158" i="13"/>
  <c r="K34" i="13"/>
  <c r="K96" i="14" s="1"/>
  <c r="K26" i="13"/>
  <c r="K90" i="14" s="1"/>
  <c r="K159" i="13"/>
  <c r="F1029" i="22"/>
  <c r="M299" i="16"/>
  <c r="D773" i="22"/>
  <c r="M126" i="16"/>
  <c r="M37" i="16"/>
  <c r="B741" i="22"/>
  <c r="D463" i="22"/>
  <c r="M116" i="16"/>
  <c r="M38" i="16"/>
  <c r="B773" i="22"/>
  <c r="M28" i="16"/>
  <c r="B463" i="22"/>
  <c r="B335" i="22"/>
  <c r="M24" i="16"/>
  <c r="C64" i="22"/>
  <c r="D64" i="22" s="1"/>
  <c r="V147" i="16"/>
  <c r="D121" i="10"/>
  <c r="D124" i="10"/>
  <c r="V150" i="16"/>
  <c r="C156" i="22"/>
  <c r="D156" i="22" s="1"/>
  <c r="V172" i="16"/>
  <c r="C846" i="22"/>
  <c r="D146" i="10"/>
  <c r="O141" i="12"/>
  <c r="O71" i="12"/>
  <c r="O83" i="13" s="1"/>
  <c r="O62" i="15"/>
  <c r="O77" i="15" s="1"/>
  <c r="O81" i="12"/>
  <c r="O41" i="12"/>
  <c r="O70" i="13" s="1"/>
  <c r="O139" i="12"/>
  <c r="O138" i="12"/>
  <c r="O45" i="12"/>
  <c r="O89" i="12"/>
  <c r="O35" i="12"/>
  <c r="O64" i="13" s="1"/>
  <c r="O22" i="15" s="1"/>
  <c r="O34" i="15" s="1"/>
  <c r="O67" i="15"/>
  <c r="O82" i="15" s="1"/>
  <c r="O50" i="12"/>
  <c r="O78" i="12"/>
  <c r="O90" i="13" s="1"/>
  <c r="O42" i="12"/>
  <c r="O46" i="12"/>
  <c r="O84" i="12"/>
  <c r="O88" i="12"/>
  <c r="O55" i="12"/>
  <c r="O133" i="12"/>
  <c r="O127" i="13" s="1"/>
  <c r="O64" i="15"/>
  <c r="O79" i="15" s="1"/>
  <c r="O111" i="12"/>
  <c r="O114" i="13" s="1"/>
  <c r="O76" i="12"/>
  <c r="O88" i="13" s="1"/>
  <c r="O65" i="15"/>
  <c r="O80" i="15" s="1"/>
  <c r="O106" i="12"/>
  <c r="O109" i="13" s="1"/>
  <c r="O52" i="12"/>
  <c r="O72" i="12"/>
  <c r="O84" i="13" s="1"/>
  <c r="O117" i="12"/>
  <c r="O112" i="12"/>
  <c r="O115" i="13" s="1"/>
  <c r="O108" i="12"/>
  <c r="O111" i="13" s="1"/>
  <c r="O131" i="12"/>
  <c r="O125" i="13" s="1"/>
  <c r="O83" i="12"/>
  <c r="O27" i="12"/>
  <c r="O56" i="13" s="1"/>
  <c r="O118" i="12"/>
  <c r="O69" i="12"/>
  <c r="O81" i="13" s="1"/>
  <c r="O104" i="12"/>
  <c r="O107" i="13" s="1"/>
  <c r="O28" i="12"/>
  <c r="O57" i="13" s="1"/>
  <c r="O48" i="12"/>
  <c r="O82" i="12"/>
  <c r="O33" i="12"/>
  <c r="O62" i="13" s="1"/>
  <c r="O80" i="12"/>
  <c r="O92" i="13" s="1"/>
  <c r="O68" i="12"/>
  <c r="O80" i="13" s="1"/>
  <c r="O40" i="12"/>
  <c r="O69" i="13" s="1"/>
  <c r="O31" i="12"/>
  <c r="O60" i="13" s="1"/>
  <c r="O107" i="12"/>
  <c r="O110" i="13" s="1"/>
  <c r="O142" i="12"/>
  <c r="O75" i="12"/>
  <c r="O87" i="13" s="1"/>
  <c r="O23" i="12"/>
  <c r="O52" i="13" s="1"/>
  <c r="O91" i="12"/>
  <c r="O116" i="12"/>
  <c r="O37" i="12"/>
  <c r="O66" i="13" s="1"/>
  <c r="O70" i="12"/>
  <c r="O82" i="13" s="1"/>
  <c r="O105" i="12"/>
  <c r="O108" i="13" s="1"/>
  <c r="O86" i="12"/>
  <c r="O24" i="12"/>
  <c r="O53" i="13" s="1"/>
  <c r="O49" i="12"/>
  <c r="O47" i="12"/>
  <c r="O134" i="12"/>
  <c r="O128" i="13" s="1"/>
  <c r="O109" i="12"/>
  <c r="O112" i="13" s="1"/>
  <c r="O132" i="12"/>
  <c r="O126" i="13" s="1"/>
  <c r="O36" i="12"/>
  <c r="O65" i="13" s="1"/>
  <c r="O23" i="15" s="1"/>
  <c r="O35" i="15" s="1"/>
  <c r="O135" i="12"/>
  <c r="O129" i="13" s="1"/>
  <c r="O114" i="12"/>
  <c r="O63" i="15"/>
  <c r="O78" i="15" s="1"/>
  <c r="O54" i="12"/>
  <c r="O90" i="12"/>
  <c r="O25" i="12"/>
  <c r="O54" i="13" s="1"/>
  <c r="O38" i="12"/>
  <c r="O67" i="13" s="1"/>
  <c r="O115" i="12"/>
  <c r="O34" i="12"/>
  <c r="O63" i="13" s="1"/>
  <c r="O21" i="15" s="1"/>
  <c r="O33" i="15" s="1"/>
  <c r="O136" i="12"/>
  <c r="O29" i="12"/>
  <c r="O58" i="13" s="1"/>
  <c r="O87" i="12"/>
  <c r="O51" i="12"/>
  <c r="O73" i="12"/>
  <c r="O85" i="13" s="1"/>
  <c r="O26" i="12"/>
  <c r="O55" i="13" s="1"/>
  <c r="O44" i="12"/>
  <c r="O79" i="12"/>
  <c r="O91" i="13" s="1"/>
  <c r="O74" i="12"/>
  <c r="O86" i="13" s="1"/>
  <c r="O140" i="12"/>
  <c r="O119" i="12"/>
  <c r="O77" i="12"/>
  <c r="O89" i="13" s="1"/>
  <c r="O53" i="12"/>
  <c r="O32" i="12"/>
  <c r="O61" i="13" s="1"/>
  <c r="O66" i="15"/>
  <c r="O81" i="15" s="1"/>
  <c r="O103" i="12"/>
  <c r="O106" i="13" s="1"/>
  <c r="O85" i="12"/>
  <c r="O137" i="12"/>
  <c r="O67" i="12"/>
  <c r="O79" i="13" s="1"/>
  <c r="O30" i="12"/>
  <c r="O59" i="13" s="1"/>
  <c r="O110" i="12"/>
  <c r="O113" i="13" s="1"/>
  <c r="O43" i="12"/>
  <c r="O11" i="13"/>
  <c r="O39" i="12"/>
  <c r="O68" i="13" s="1"/>
  <c r="O113" i="12"/>
  <c r="C1007" i="22"/>
  <c r="D1007" i="22" s="1"/>
  <c r="V38" i="23" s="1"/>
  <c r="W177" i="16"/>
  <c r="W156" i="16"/>
  <c r="E345" i="22"/>
  <c r="G345" i="22" s="1"/>
  <c r="C719" i="22"/>
  <c r="E719" i="22" s="1"/>
  <c r="W168" i="16"/>
  <c r="W178" i="16"/>
  <c r="E1039" i="22"/>
  <c r="H1039" i="22" s="1"/>
  <c r="M71" i="16"/>
  <c r="C431" i="22"/>
  <c r="B87" i="22"/>
  <c r="M16" i="16"/>
  <c r="D367" i="22"/>
  <c r="M113" i="16"/>
  <c r="H431" i="22"/>
  <c r="M280" i="16"/>
  <c r="B709" i="22"/>
  <c r="M36" i="16"/>
  <c r="B965" i="22"/>
  <c r="M44" i="16"/>
  <c r="C271" i="22"/>
  <c r="M66" i="16"/>
  <c r="B117" i="22"/>
  <c r="M17" i="16"/>
  <c r="B593" i="22"/>
  <c r="C593" i="22" s="1"/>
  <c r="V32" i="16"/>
  <c r="E910" i="22"/>
  <c r="V174" i="16"/>
  <c r="D148" i="10"/>
  <c r="D126" i="10"/>
  <c r="D248" i="22"/>
  <c r="F248" i="22" s="1"/>
  <c r="D127" i="10"/>
  <c r="V153" i="16"/>
  <c r="D151" i="10"/>
  <c r="V177" i="16"/>
  <c r="C1006" i="22"/>
  <c r="W167" i="16"/>
  <c r="C687" i="22"/>
  <c r="D687" i="22" s="1"/>
  <c r="V28" i="23" s="1"/>
  <c r="Q71" i="12"/>
  <c r="Q83" i="13" s="1"/>
  <c r="Q40" i="12"/>
  <c r="Q69" i="13" s="1"/>
  <c r="Q110" i="12"/>
  <c r="Q113" i="13" s="1"/>
  <c r="Q108" i="12"/>
  <c r="Q111" i="13" s="1"/>
  <c r="Q135" i="12"/>
  <c r="Q129" i="13" s="1"/>
  <c r="Q53" i="12"/>
  <c r="Q24" i="12"/>
  <c r="Q53" i="13" s="1"/>
  <c r="Q69" i="12"/>
  <c r="Q81" i="13" s="1"/>
  <c r="Q63" i="15"/>
  <c r="Q78" i="15" s="1"/>
  <c r="Q138" i="12"/>
  <c r="Q106" i="12"/>
  <c r="Q109" i="13" s="1"/>
  <c r="Q67" i="15"/>
  <c r="Q82" i="15" s="1"/>
  <c r="Q79" i="12"/>
  <c r="Q91" i="13" s="1"/>
  <c r="Q36" i="12"/>
  <c r="Q65" i="13" s="1"/>
  <c r="Q23" i="15" s="1"/>
  <c r="Q35" i="15" s="1"/>
  <c r="Q51" i="12"/>
  <c r="Q132" i="12"/>
  <c r="Q126" i="13" s="1"/>
  <c r="Q70" i="12"/>
  <c r="Q82" i="13" s="1"/>
  <c r="Q139" i="12"/>
  <c r="Q136" i="12"/>
  <c r="Q23" i="12"/>
  <c r="Q52" i="13" s="1"/>
  <c r="Q105" i="12"/>
  <c r="Q108" i="13" s="1"/>
  <c r="Q91" i="12"/>
  <c r="Q113" i="12"/>
  <c r="Q42" i="12"/>
  <c r="Q33" i="12"/>
  <c r="Q62" i="13" s="1"/>
  <c r="Q27" i="12"/>
  <c r="Q56" i="13" s="1"/>
  <c r="Q82" i="12"/>
  <c r="Q67" i="12"/>
  <c r="Q79" i="13" s="1"/>
  <c r="Q52" i="12"/>
  <c r="Q112" i="12"/>
  <c r="Q115" i="13" s="1"/>
  <c r="Q43" i="12"/>
  <c r="Q117" i="12"/>
  <c r="Q83" i="12"/>
  <c r="Q31" i="12"/>
  <c r="Q60" i="13" s="1"/>
  <c r="Q77" i="12"/>
  <c r="Q89" i="13" s="1"/>
  <c r="Q72" i="12"/>
  <c r="Q84" i="13" s="1"/>
  <c r="Q74" i="12"/>
  <c r="Q86" i="13" s="1"/>
  <c r="Q48" i="12"/>
  <c r="Q109" i="12"/>
  <c r="Q112" i="13" s="1"/>
  <c r="Q114" i="12"/>
  <c r="Q140" i="12"/>
  <c r="Q32" i="12"/>
  <c r="Q61" i="13" s="1"/>
  <c r="Q35" i="12"/>
  <c r="Q64" i="13" s="1"/>
  <c r="Q22" i="15" s="1"/>
  <c r="Q34" i="15" s="1"/>
  <c r="Q111" i="12"/>
  <c r="Q114" i="13" s="1"/>
  <c r="Q141" i="12"/>
  <c r="Q85" i="12"/>
  <c r="Q50" i="12"/>
  <c r="Q41" i="12"/>
  <c r="Q70" i="13" s="1"/>
  <c r="Q38" i="12"/>
  <c r="Q67" i="13" s="1"/>
  <c r="Q30" i="12"/>
  <c r="Q59" i="13" s="1"/>
  <c r="Q118" i="12"/>
  <c r="Q86" i="12"/>
  <c r="Q44" i="12"/>
  <c r="Q131" i="12"/>
  <c r="Q125" i="13" s="1"/>
  <c r="Q90" i="12"/>
  <c r="Q65" i="15"/>
  <c r="Q80" i="15" s="1"/>
  <c r="Q78" i="12"/>
  <c r="Q90" i="13" s="1"/>
  <c r="Q28" i="12"/>
  <c r="Q57" i="13" s="1"/>
  <c r="Q116" i="12"/>
  <c r="Q11" i="13"/>
  <c r="Q45" i="12"/>
  <c r="Q133" i="12"/>
  <c r="Q127" i="13" s="1"/>
  <c r="Q26" i="12"/>
  <c r="Q55" i="13" s="1"/>
  <c r="Q49" i="12"/>
  <c r="Q80" i="12"/>
  <c r="Q92" i="13" s="1"/>
  <c r="Q73" i="12"/>
  <c r="Q85" i="13" s="1"/>
  <c r="Q89" i="12"/>
  <c r="Q76" i="12"/>
  <c r="Q88" i="13" s="1"/>
  <c r="Q46" i="12"/>
  <c r="Q81" i="12"/>
  <c r="Q119" i="12"/>
  <c r="Q54" i="12"/>
  <c r="Q104" i="12"/>
  <c r="Q107" i="13" s="1"/>
  <c r="Q103" i="12"/>
  <c r="Q106" i="13" s="1"/>
  <c r="Q75" i="12"/>
  <c r="Q87" i="13" s="1"/>
  <c r="Q25" i="12"/>
  <c r="Q54" i="13" s="1"/>
  <c r="Q29" i="12"/>
  <c r="Q58" i="13" s="1"/>
  <c r="Q87" i="12"/>
  <c r="Q47" i="12"/>
  <c r="Q115" i="12"/>
  <c r="Q134" i="12"/>
  <c r="Q128" i="13" s="1"/>
  <c r="Q37" i="12"/>
  <c r="Q66" i="13" s="1"/>
  <c r="Q84" i="12"/>
  <c r="Q34" i="12"/>
  <c r="Q63" i="13" s="1"/>
  <c r="Q21" i="15" s="1"/>
  <c r="Q33" i="15" s="1"/>
  <c r="Q66" i="15"/>
  <c r="Q81" i="15" s="1"/>
  <c r="Q39" i="12"/>
  <c r="Q68" i="13" s="1"/>
  <c r="Q142" i="12"/>
  <c r="Q68" i="12"/>
  <c r="Q80" i="13" s="1"/>
  <c r="Q137" i="12"/>
  <c r="Q107" i="12"/>
  <c r="Q110" i="13" s="1"/>
  <c r="Q55" i="12"/>
  <c r="Q62" i="15"/>
  <c r="Q77" i="15" s="1"/>
  <c r="Q64" i="15"/>
  <c r="Q79" i="15" s="1"/>
  <c r="Q88" i="12"/>
  <c r="C1061" i="22"/>
  <c r="M91" i="16"/>
  <c r="M60" i="16"/>
  <c r="C87" i="22"/>
  <c r="M32" i="16"/>
  <c r="B584" i="22"/>
  <c r="K96" i="13"/>
  <c r="D614" i="22"/>
  <c r="K130" i="13"/>
  <c r="M121" i="16"/>
  <c r="M20" i="16"/>
  <c r="B209" i="22"/>
  <c r="M72" i="16"/>
  <c r="C463" i="22"/>
  <c r="D837" i="22"/>
  <c r="M293" i="16"/>
  <c r="B645" i="22"/>
  <c r="M34" i="16"/>
  <c r="D933" i="22"/>
  <c r="M131" i="16"/>
  <c r="B901" i="22"/>
  <c r="M42" i="16"/>
  <c r="M114" i="16"/>
  <c r="D399" i="22"/>
  <c r="B837" i="22"/>
  <c r="M40" i="16"/>
  <c r="D901" i="22"/>
  <c r="M130" i="16"/>
  <c r="D805" i="22"/>
  <c r="M127" i="16"/>
  <c r="M83" i="16"/>
  <c r="C805" i="22"/>
  <c r="B1061" i="22"/>
  <c r="M47" i="16"/>
  <c r="C239" i="22"/>
  <c r="M65" i="16"/>
  <c r="E408" i="22"/>
  <c r="D132" i="10"/>
  <c r="V158" i="16"/>
  <c r="D142" i="10"/>
  <c r="V168" i="16"/>
  <c r="C718" i="22"/>
  <c r="B503" i="22"/>
  <c r="C503" i="22" s="1"/>
  <c r="V29" i="16"/>
  <c r="E440" i="22"/>
  <c r="V159" i="16"/>
  <c r="D133" i="10"/>
  <c r="V156" i="16"/>
  <c r="D130" i="10"/>
  <c r="E344" i="22"/>
  <c r="G344" i="22" s="1"/>
  <c r="D623" i="22"/>
  <c r="V121" i="16"/>
  <c r="V77" i="16"/>
  <c r="V33" i="16"/>
  <c r="C623" i="22"/>
  <c r="B623" i="22"/>
  <c r="B533" i="22"/>
  <c r="C533" i="22" s="1"/>
  <c r="V30" i="16"/>
  <c r="C975" i="22"/>
  <c r="E975" i="22" s="1"/>
  <c r="W176" i="16"/>
  <c r="E943" i="22"/>
  <c r="G943" i="22" s="1"/>
  <c r="V36" i="23" s="1"/>
  <c r="W175" i="16"/>
  <c r="W166" i="16"/>
  <c r="C655" i="22"/>
  <c r="D655" i="22" s="1"/>
  <c r="W169" i="16"/>
  <c r="C751" i="22"/>
  <c r="D751" i="22" s="1"/>
  <c r="V30" i="23" s="1"/>
  <c r="E409" i="22"/>
  <c r="J409" i="22" s="1"/>
  <c r="W158" i="16"/>
  <c r="E441" i="22"/>
  <c r="J441" i="22" s="1"/>
  <c r="W159" i="16"/>
  <c r="W148" i="16"/>
  <c r="D97" i="22"/>
  <c r="F97" i="22" s="1"/>
  <c r="R63" i="15"/>
  <c r="R78" i="15" s="1"/>
  <c r="R50" i="12"/>
  <c r="R23" i="12"/>
  <c r="R52" i="13" s="1"/>
  <c r="R72" i="12"/>
  <c r="R84" i="13" s="1"/>
  <c r="R26" i="12"/>
  <c r="R55" i="13" s="1"/>
  <c r="R49" i="12"/>
  <c r="R84" i="12"/>
  <c r="R109" i="12"/>
  <c r="R112" i="13" s="1"/>
  <c r="R116" i="12"/>
  <c r="R62" i="15"/>
  <c r="R77" i="15" s="1"/>
  <c r="R103" i="12"/>
  <c r="R106" i="13" s="1"/>
  <c r="R106" i="12"/>
  <c r="R109" i="13" s="1"/>
  <c r="R118" i="12"/>
  <c r="R82" i="12"/>
  <c r="R29" i="12"/>
  <c r="R58" i="13" s="1"/>
  <c r="R46" i="12"/>
  <c r="R78" i="12"/>
  <c r="R90" i="13" s="1"/>
  <c r="R27" i="12"/>
  <c r="R56" i="13" s="1"/>
  <c r="R73" i="12"/>
  <c r="R85" i="13" s="1"/>
  <c r="R133" i="12"/>
  <c r="R127" i="13" s="1"/>
  <c r="R87" i="12"/>
  <c r="R41" i="12"/>
  <c r="R70" i="13" s="1"/>
  <c r="R32" i="12"/>
  <c r="R61" i="13" s="1"/>
  <c r="R134" i="12"/>
  <c r="R128" i="13" s="1"/>
  <c r="R65" i="15"/>
  <c r="R80" i="15" s="1"/>
  <c r="R91" i="12"/>
  <c r="R34" i="12"/>
  <c r="R63" i="13" s="1"/>
  <c r="R21" i="15" s="1"/>
  <c r="R33" i="15" s="1"/>
  <c r="R104" i="12"/>
  <c r="R107" i="13" s="1"/>
  <c r="R51" i="12"/>
  <c r="R90" i="12"/>
  <c r="R142" i="12"/>
  <c r="R28" i="12"/>
  <c r="R57" i="13" s="1"/>
  <c r="R77" i="12"/>
  <c r="R89" i="13" s="1"/>
  <c r="R110" i="12"/>
  <c r="R113" i="13" s="1"/>
  <c r="R79" i="12"/>
  <c r="R91" i="13" s="1"/>
  <c r="R39" i="12"/>
  <c r="R68" i="13" s="1"/>
  <c r="R64" i="15"/>
  <c r="R79" i="15" s="1"/>
  <c r="R54" i="12"/>
  <c r="R132" i="12"/>
  <c r="R126" i="13" s="1"/>
  <c r="R119" i="12"/>
  <c r="R53" i="12"/>
  <c r="R71" i="12"/>
  <c r="R83" i="13" s="1"/>
  <c r="R89" i="12"/>
  <c r="R111" i="12"/>
  <c r="R114" i="13" s="1"/>
  <c r="R136" i="12"/>
  <c r="R43" i="12"/>
  <c r="R40" i="12"/>
  <c r="R69" i="13" s="1"/>
  <c r="R141" i="12"/>
  <c r="R86" i="12"/>
  <c r="R47" i="12"/>
  <c r="R81" i="12"/>
  <c r="R140" i="12"/>
  <c r="R139" i="12"/>
  <c r="R67" i="15"/>
  <c r="R82" i="15" s="1"/>
  <c r="R112" i="12"/>
  <c r="R115" i="13" s="1"/>
  <c r="R85" i="12"/>
  <c r="R38" i="12"/>
  <c r="R67" i="13" s="1"/>
  <c r="R31" i="12"/>
  <c r="R60" i="13" s="1"/>
  <c r="R114" i="12"/>
  <c r="R66" i="15"/>
  <c r="R81" i="15" s="1"/>
  <c r="R67" i="12"/>
  <c r="R79" i="13" s="1"/>
  <c r="R76" i="12"/>
  <c r="R88" i="13" s="1"/>
  <c r="R37" i="12"/>
  <c r="R66" i="13" s="1"/>
  <c r="R131" i="12"/>
  <c r="R125" i="13" s="1"/>
  <c r="R25" i="12"/>
  <c r="R54" i="13" s="1"/>
  <c r="R75" i="12"/>
  <c r="R87" i="13" s="1"/>
  <c r="R70" i="12"/>
  <c r="R82" i="13" s="1"/>
  <c r="R24" i="12"/>
  <c r="R53" i="13" s="1"/>
  <c r="R117" i="12"/>
  <c r="R137" i="12"/>
  <c r="R69" i="12"/>
  <c r="R81" i="13" s="1"/>
  <c r="R30" i="12"/>
  <c r="R59" i="13" s="1"/>
  <c r="R42" i="12"/>
  <c r="R83" i="12"/>
  <c r="R138" i="12"/>
  <c r="R33" i="12"/>
  <c r="R62" i="13" s="1"/>
  <c r="R11" i="13"/>
  <c r="R36" i="12"/>
  <c r="R65" i="13" s="1"/>
  <c r="R23" i="15" s="1"/>
  <c r="R35" i="15" s="1"/>
  <c r="R88" i="12"/>
  <c r="R108" i="12"/>
  <c r="R111" i="13" s="1"/>
  <c r="R68" i="12"/>
  <c r="R80" i="13" s="1"/>
  <c r="R35" i="12"/>
  <c r="R64" i="13" s="1"/>
  <c r="R22" i="15" s="1"/>
  <c r="R34" i="15" s="1"/>
  <c r="R107" i="12"/>
  <c r="R110" i="13" s="1"/>
  <c r="R52" i="12"/>
  <c r="R135" i="12"/>
  <c r="R129" i="13" s="1"/>
  <c r="R45" i="12"/>
  <c r="R115" i="12"/>
  <c r="R80" i="12"/>
  <c r="R92" i="13" s="1"/>
  <c r="R44" i="12"/>
  <c r="R74" i="12"/>
  <c r="R86" i="13" s="1"/>
  <c r="R113" i="12"/>
  <c r="R105" i="12"/>
  <c r="R108" i="13" s="1"/>
  <c r="R55" i="12"/>
  <c r="R48" i="12"/>
  <c r="L138" i="12"/>
  <c r="L55" i="12"/>
  <c r="L108" i="12"/>
  <c r="L111" i="13" s="1"/>
  <c r="L41" i="12"/>
  <c r="L70" i="13" s="1"/>
  <c r="L51" i="12"/>
  <c r="L23" i="12"/>
  <c r="L52" i="13" s="1"/>
  <c r="L141" i="12"/>
  <c r="L79" i="12"/>
  <c r="L91" i="13" s="1"/>
  <c r="L28" i="12"/>
  <c r="L57" i="13" s="1"/>
  <c r="L31" i="12"/>
  <c r="L60" i="13" s="1"/>
  <c r="L84" i="12"/>
  <c r="L46" i="12"/>
  <c r="L119" i="12"/>
  <c r="L32" i="12"/>
  <c r="L61" i="13" s="1"/>
  <c r="L36" i="12"/>
  <c r="L65" i="13" s="1"/>
  <c r="L23" i="15" s="1"/>
  <c r="L35" i="15" s="1"/>
  <c r="L81" i="12"/>
  <c r="L67" i="15"/>
  <c r="L82" i="15" s="1"/>
  <c r="L80" i="12"/>
  <c r="L92" i="13" s="1"/>
  <c r="L135" i="12"/>
  <c r="L129" i="13" s="1"/>
  <c r="L114" i="12"/>
  <c r="L39" i="12"/>
  <c r="L68" i="13" s="1"/>
  <c r="L103" i="12"/>
  <c r="L106" i="13" s="1"/>
  <c r="L109" i="12"/>
  <c r="L112" i="13" s="1"/>
  <c r="L11" i="13"/>
  <c r="L118" i="12"/>
  <c r="L131" i="12"/>
  <c r="L125" i="13" s="1"/>
  <c r="L75" i="12"/>
  <c r="L87" i="13" s="1"/>
  <c r="L49" i="12"/>
  <c r="L70" i="12"/>
  <c r="L82" i="13" s="1"/>
  <c r="L42" i="12"/>
  <c r="L132" i="12"/>
  <c r="L126" i="13" s="1"/>
  <c r="L69" i="12"/>
  <c r="L81" i="13" s="1"/>
  <c r="L29" i="12"/>
  <c r="L58" i="13" s="1"/>
  <c r="L117" i="12"/>
  <c r="L34" i="12"/>
  <c r="L63" i="13" s="1"/>
  <c r="L21" i="15" s="1"/>
  <c r="L33" i="15" s="1"/>
  <c r="L71" i="12"/>
  <c r="L83" i="13" s="1"/>
  <c r="L88" i="12"/>
  <c r="L65" i="15"/>
  <c r="L80" i="15" s="1"/>
  <c r="L104" i="12"/>
  <c r="L107" i="13" s="1"/>
  <c r="L139" i="12"/>
  <c r="L64" i="15"/>
  <c r="L79" i="15" s="1"/>
  <c r="L78" i="12"/>
  <c r="L90" i="13" s="1"/>
  <c r="L24" i="12"/>
  <c r="L53" i="13" s="1"/>
  <c r="L86" i="12"/>
  <c r="L85" i="12"/>
  <c r="L111" i="12"/>
  <c r="L114" i="13" s="1"/>
  <c r="L50" i="12"/>
  <c r="L27" i="12"/>
  <c r="L56" i="13" s="1"/>
  <c r="L74" i="12"/>
  <c r="L86" i="13" s="1"/>
  <c r="L136" i="12"/>
  <c r="L110" i="12"/>
  <c r="L113" i="13" s="1"/>
  <c r="L53" i="12"/>
  <c r="L72" i="12"/>
  <c r="L84" i="13" s="1"/>
  <c r="L63" i="15"/>
  <c r="L78" i="15" s="1"/>
  <c r="L68" i="12"/>
  <c r="L80" i="13" s="1"/>
  <c r="L54" i="12"/>
  <c r="L44" i="12"/>
  <c r="L87" i="12"/>
  <c r="L40" i="12"/>
  <c r="L69" i="13" s="1"/>
  <c r="L113" i="12"/>
  <c r="L140" i="12"/>
  <c r="L66" i="15"/>
  <c r="L81" i="15" s="1"/>
  <c r="L62" i="15"/>
  <c r="L77" i="15" s="1"/>
  <c r="L90" i="12"/>
  <c r="L30" i="12"/>
  <c r="L59" i="13" s="1"/>
  <c r="L134" i="12"/>
  <c r="L128" i="13" s="1"/>
  <c r="L107" i="12"/>
  <c r="L110" i="13" s="1"/>
  <c r="L76" i="12"/>
  <c r="L88" i="13" s="1"/>
  <c r="L38" i="12"/>
  <c r="L67" i="13" s="1"/>
  <c r="L33" i="12"/>
  <c r="L62" i="13" s="1"/>
  <c r="L106" i="12"/>
  <c r="L109" i="13" s="1"/>
  <c r="L77" i="12"/>
  <c r="L89" i="13" s="1"/>
  <c r="L48" i="12"/>
  <c r="L133" i="12"/>
  <c r="L127" i="13" s="1"/>
  <c r="L37" i="12"/>
  <c r="L66" i="13" s="1"/>
  <c r="L116" i="12"/>
  <c r="L67" i="12"/>
  <c r="L79" i="13" s="1"/>
  <c r="L73" i="12"/>
  <c r="L85" i="13" s="1"/>
  <c r="L82" i="12"/>
  <c r="L43" i="12"/>
  <c r="L89" i="12"/>
  <c r="L45" i="12"/>
  <c r="L105" i="12"/>
  <c r="L108" i="13" s="1"/>
  <c r="L137" i="12"/>
  <c r="L142" i="12"/>
  <c r="L35" i="12"/>
  <c r="L64" i="13" s="1"/>
  <c r="L22" i="15" s="1"/>
  <c r="L34" i="15" s="1"/>
  <c r="L112" i="12"/>
  <c r="L115" i="13" s="1"/>
  <c r="L25" i="12"/>
  <c r="L54" i="13" s="1"/>
  <c r="L52" i="12"/>
  <c r="L26" i="12"/>
  <c r="L55" i="13" s="1"/>
  <c r="L115" i="12"/>
  <c r="L91" i="12"/>
  <c r="L83" i="12"/>
  <c r="L47" i="12"/>
  <c r="E345" i="16" l="1"/>
  <c r="E336" i="16"/>
  <c r="E40" i="19" s="1"/>
  <c r="E344" i="16"/>
  <c r="E342" i="16"/>
  <c r="E46" i="19" s="1"/>
  <c r="E334" i="16"/>
  <c r="E38" i="19" s="1"/>
  <c r="E97" i="19" s="1"/>
  <c r="E346" i="16"/>
  <c r="E50" i="19" s="1"/>
  <c r="E109" i="19" s="1"/>
  <c r="C806" i="22"/>
  <c r="N83" i="16"/>
  <c r="C240" i="22"/>
  <c r="N65" i="16"/>
  <c r="N67" i="16"/>
  <c r="C304" i="22"/>
  <c r="N70" i="16"/>
  <c r="C400" i="22"/>
  <c r="C180" i="22"/>
  <c r="N63" i="16"/>
  <c r="N113" i="16"/>
  <c r="D368" i="22"/>
  <c r="C368" i="22"/>
  <c r="N69" i="16"/>
  <c r="N116" i="16"/>
  <c r="D464" i="22"/>
  <c r="N32" i="16"/>
  <c r="L96" i="13"/>
  <c r="B585" i="22"/>
  <c r="C585" i="22" s="1"/>
  <c r="D1030" i="22"/>
  <c r="N134" i="16"/>
  <c r="D470" i="22"/>
  <c r="T116" i="16"/>
  <c r="R142" i="13"/>
  <c r="R156" i="13"/>
  <c r="R26" i="13"/>
  <c r="R90" i="14" s="1"/>
  <c r="R145" i="13"/>
  <c r="R30" i="13"/>
  <c r="R37" i="13"/>
  <c r="R27" i="13"/>
  <c r="R143" i="13"/>
  <c r="R39" i="13"/>
  <c r="R153" i="13"/>
  <c r="R36" i="13"/>
  <c r="R40" i="13"/>
  <c r="R146" i="13"/>
  <c r="R155" i="13"/>
  <c r="R25" i="13"/>
  <c r="R89" i="14" s="1"/>
  <c r="R149" i="13"/>
  <c r="R35" i="13"/>
  <c r="R97" i="14" s="1"/>
  <c r="R31" i="13"/>
  <c r="R93" i="14" s="1"/>
  <c r="R32" i="13"/>
  <c r="R94" i="14" s="1"/>
  <c r="R154" i="13"/>
  <c r="R148" i="13"/>
  <c r="R144" i="13"/>
  <c r="R159" i="13"/>
  <c r="R150" i="13"/>
  <c r="R38" i="13"/>
  <c r="R41" i="13"/>
  <c r="R160" i="13"/>
  <c r="R152" i="13"/>
  <c r="R33" i="13"/>
  <c r="R95" i="14" s="1"/>
  <c r="R29" i="13"/>
  <c r="R92" i="14" s="1"/>
  <c r="R158" i="13"/>
  <c r="R157" i="13"/>
  <c r="R147" i="13"/>
  <c r="R28" i="13"/>
  <c r="R91" i="14" s="1"/>
  <c r="R43" i="13"/>
  <c r="R151" i="13"/>
  <c r="R34" i="13"/>
  <c r="R96" i="14" s="1"/>
  <c r="R42" i="13"/>
  <c r="B780" i="22"/>
  <c r="T38" i="16"/>
  <c r="D844" i="22"/>
  <c r="T293" i="16"/>
  <c r="F908" i="22"/>
  <c r="T295" i="16"/>
  <c r="B406" i="22"/>
  <c r="T26" i="16"/>
  <c r="C908" i="22"/>
  <c r="T86" i="16"/>
  <c r="V20" i="23"/>
  <c r="L441" i="22"/>
  <c r="M441" i="22"/>
  <c r="K441" i="22"/>
  <c r="U23" i="23"/>
  <c r="D533" i="22"/>
  <c r="J440" i="22"/>
  <c r="J408" i="22"/>
  <c r="G901" i="22"/>
  <c r="H901" i="22"/>
  <c r="Q96" i="13"/>
  <c r="B590" i="22"/>
  <c r="C590" i="22" s="1"/>
  <c r="S32" i="16"/>
  <c r="B309" i="22"/>
  <c r="S23" i="16"/>
  <c r="S86" i="16"/>
  <c r="C907" i="22"/>
  <c r="C1035" i="22"/>
  <c r="S90" i="16"/>
  <c r="C373" i="22"/>
  <c r="S69" i="16"/>
  <c r="S35" i="16"/>
  <c r="B683" i="22"/>
  <c r="D683" i="22" s="1"/>
  <c r="R28" i="23" s="1"/>
  <c r="Q130" i="13"/>
  <c r="S121" i="16"/>
  <c r="D620" i="22"/>
  <c r="C277" i="22"/>
  <c r="S66" i="16"/>
  <c r="C405" i="22"/>
  <c r="S70" i="16"/>
  <c r="E709" i="22"/>
  <c r="V29" i="23"/>
  <c r="G719" i="22"/>
  <c r="F719" i="22"/>
  <c r="Q35" i="16"/>
  <c r="B681" i="22"/>
  <c r="D681" i="22" s="1"/>
  <c r="P28" i="23" s="1"/>
  <c r="D777" i="22"/>
  <c r="Q126" i="16"/>
  <c r="D937" i="22"/>
  <c r="Q131" i="16"/>
  <c r="F777" i="22"/>
  <c r="Q291" i="16"/>
  <c r="B873" i="22"/>
  <c r="D873" i="22" s="1"/>
  <c r="P34" i="23" s="1"/>
  <c r="Q41" i="16"/>
  <c r="B558" i="22"/>
  <c r="C558" i="22" s="1"/>
  <c r="O95" i="13"/>
  <c r="Q31" i="16"/>
  <c r="F905" i="22"/>
  <c r="Q295" i="16"/>
  <c r="D713" i="22"/>
  <c r="Q289" i="16"/>
  <c r="E335" i="22"/>
  <c r="M156" i="16"/>
  <c r="M154" i="16"/>
  <c r="D271" i="22"/>
  <c r="D239" i="22"/>
  <c r="M153" i="16"/>
  <c r="G933" i="22"/>
  <c r="H465" i="22"/>
  <c r="O281" i="16"/>
  <c r="D433" i="22"/>
  <c r="O115" i="16"/>
  <c r="D711" i="22"/>
  <c r="O289" i="16"/>
  <c r="O15" i="16"/>
  <c r="B57" i="22"/>
  <c r="O291" i="16"/>
  <c r="F775" i="22"/>
  <c r="C433" i="22"/>
  <c r="O71" i="16"/>
  <c r="C181" i="22"/>
  <c r="O63" i="16"/>
  <c r="E48" i="19"/>
  <c r="F65" i="22"/>
  <c r="V8" i="23"/>
  <c r="E65" i="22"/>
  <c r="D973" i="22"/>
  <c r="U297" i="16"/>
  <c r="B279" i="22"/>
  <c r="U22" i="16"/>
  <c r="U291" i="16"/>
  <c r="F781" i="22"/>
  <c r="U31" i="16"/>
  <c r="B562" i="22"/>
  <c r="C562" i="22" s="1"/>
  <c r="S95" i="13"/>
  <c r="U42" i="16"/>
  <c r="B909" i="22"/>
  <c r="D471" i="22"/>
  <c r="U116" i="16"/>
  <c r="U19" i="16"/>
  <c r="B187" i="22"/>
  <c r="B1005" i="22"/>
  <c r="D1005" i="22" s="1"/>
  <c r="T38" i="23" s="1"/>
  <c r="U45" i="16"/>
  <c r="D781" i="22"/>
  <c r="U126" i="16"/>
  <c r="B434" i="22"/>
  <c r="P27" i="16"/>
  <c r="C338" i="22"/>
  <c r="P68" i="16"/>
  <c r="B840" i="22"/>
  <c r="P40" i="16"/>
  <c r="N147" i="13"/>
  <c r="N149" i="13"/>
  <c r="N25" i="13"/>
  <c r="N89" i="14" s="1"/>
  <c r="N156" i="13"/>
  <c r="N145" i="13"/>
  <c r="N36" i="13"/>
  <c r="N153" i="13"/>
  <c r="N144" i="13"/>
  <c r="N37" i="13"/>
  <c r="N32" i="13"/>
  <c r="N94" i="14" s="1"/>
  <c r="N151" i="13"/>
  <c r="N30" i="13"/>
  <c r="N159" i="13"/>
  <c r="N155" i="13"/>
  <c r="N31" i="13"/>
  <c r="N93" i="14" s="1"/>
  <c r="N148" i="13"/>
  <c r="N39" i="13"/>
  <c r="N158" i="13"/>
  <c r="N28" i="13"/>
  <c r="N91" i="14" s="1"/>
  <c r="N35" i="13"/>
  <c r="N97" i="14" s="1"/>
  <c r="N43" i="13"/>
  <c r="N34" i="13"/>
  <c r="N96" i="14" s="1"/>
  <c r="N157" i="13"/>
  <c r="N143" i="13"/>
  <c r="N26" i="13"/>
  <c r="N90" i="14" s="1"/>
  <c r="N152" i="13"/>
  <c r="N154" i="13"/>
  <c r="N41" i="13"/>
  <c r="N27" i="13"/>
  <c r="N146" i="13"/>
  <c r="N142" i="13"/>
  <c r="N33" i="13"/>
  <c r="N95" i="14" s="1"/>
  <c r="N150" i="13"/>
  <c r="N42" i="13"/>
  <c r="N160" i="13"/>
  <c r="N38" i="13"/>
  <c r="N29" i="13"/>
  <c r="N92" i="14" s="1"/>
  <c r="N40" i="13"/>
  <c r="P293" i="16"/>
  <c r="D840" i="22"/>
  <c r="C1032" i="22"/>
  <c r="P90" i="16"/>
  <c r="C306" i="22"/>
  <c r="P67" i="16"/>
  <c r="P39" i="16"/>
  <c r="B808" i="22"/>
  <c r="B968" i="22"/>
  <c r="P44" i="16"/>
  <c r="D776" i="22"/>
  <c r="P126" i="16"/>
  <c r="P130" i="16"/>
  <c r="D904" i="22"/>
  <c r="B742" i="22"/>
  <c r="D742" i="22" s="1"/>
  <c r="M30" i="23" s="1"/>
  <c r="N37" i="16"/>
  <c r="D400" i="22"/>
  <c r="N114" i="16"/>
  <c r="D432" i="22"/>
  <c r="N115" i="16"/>
  <c r="N291" i="16"/>
  <c r="F774" i="22"/>
  <c r="C432" i="22"/>
  <c r="N71" i="16"/>
  <c r="B400" i="22"/>
  <c r="N26" i="16"/>
  <c r="N34" i="16"/>
  <c r="B646" i="22"/>
  <c r="D646" i="22" s="1"/>
  <c r="C88" i="22"/>
  <c r="N60" i="16"/>
  <c r="T65" i="16"/>
  <c r="C246" i="22"/>
  <c r="T44" i="16"/>
  <c r="B972" i="22"/>
  <c r="T297" i="16"/>
  <c r="D972" i="22"/>
  <c r="T131" i="16"/>
  <c r="D940" i="22"/>
  <c r="D1036" i="22"/>
  <c r="T134" i="16"/>
  <c r="T91" i="16"/>
  <c r="C1068" i="22"/>
  <c r="D438" i="22"/>
  <c r="T115" i="16"/>
  <c r="C374" i="22"/>
  <c r="T69" i="16"/>
  <c r="V9" i="23"/>
  <c r="H97" i="22"/>
  <c r="G97" i="22"/>
  <c r="E623" i="22"/>
  <c r="F623" i="22"/>
  <c r="C309" i="22"/>
  <c r="S67" i="16"/>
  <c r="B811" i="22"/>
  <c r="S39" i="16"/>
  <c r="S21" i="16"/>
  <c r="B245" i="22"/>
  <c r="S114" i="16"/>
  <c r="D405" i="22"/>
  <c r="D341" i="22"/>
  <c r="S112" i="16"/>
  <c r="B620" i="22"/>
  <c r="Q97" i="13"/>
  <c r="S33" i="16"/>
  <c r="B843" i="22"/>
  <c r="S40" i="16"/>
  <c r="C469" i="22"/>
  <c r="S72" i="16"/>
  <c r="S281" i="16"/>
  <c r="H469" i="22"/>
  <c r="D1006" i="22"/>
  <c r="U38" i="23" s="1"/>
  <c r="V17" i="23"/>
  <c r="I345" i="22"/>
  <c r="H345" i="22"/>
  <c r="C618" i="22"/>
  <c r="Q77" i="16"/>
  <c r="O116" i="13"/>
  <c r="Q33" i="16"/>
  <c r="O97" i="13"/>
  <c r="B618" i="22"/>
  <c r="B275" i="22"/>
  <c r="Q22" i="16"/>
  <c r="Q121" i="16"/>
  <c r="D618" i="22"/>
  <c r="O130" i="13"/>
  <c r="Q69" i="16"/>
  <c r="C371" i="22"/>
  <c r="Q17" i="16"/>
  <c r="B121" i="22"/>
  <c r="C121" i="22" s="1"/>
  <c r="B213" i="22"/>
  <c r="C213" i="22" s="1"/>
  <c r="Q20" i="16"/>
  <c r="Q280" i="16"/>
  <c r="H435" i="22"/>
  <c r="D905" i="22"/>
  <c r="Q130" i="16"/>
  <c r="E340" i="16"/>
  <c r="M199" i="16"/>
  <c r="F431" i="22"/>
  <c r="M200" i="16"/>
  <c r="F463" i="22"/>
  <c r="L473" i="22"/>
  <c r="M473" i="22"/>
  <c r="V21" i="23"/>
  <c r="K473" i="22"/>
  <c r="B711" i="22"/>
  <c r="O36" i="16"/>
  <c r="M37" i="13"/>
  <c r="M157" i="13"/>
  <c r="M32" i="13"/>
  <c r="M94" i="14" s="1"/>
  <c r="M30" i="13"/>
  <c r="M38" i="13"/>
  <c r="M148" i="13"/>
  <c r="M155" i="13"/>
  <c r="M42" i="13"/>
  <c r="M43" i="13"/>
  <c r="M40" i="13"/>
  <c r="M146" i="13"/>
  <c r="M142" i="13"/>
  <c r="M147" i="13"/>
  <c r="M156" i="13"/>
  <c r="M41" i="13"/>
  <c r="M39" i="13"/>
  <c r="M153" i="13"/>
  <c r="M145" i="13"/>
  <c r="M29" i="13"/>
  <c r="M92" i="14" s="1"/>
  <c r="M150" i="13"/>
  <c r="M160" i="13"/>
  <c r="M158" i="13"/>
  <c r="M152" i="13"/>
  <c r="M144" i="13"/>
  <c r="M35" i="13"/>
  <c r="M97" i="14" s="1"/>
  <c r="M36" i="13"/>
  <c r="M34" i="13"/>
  <c r="M96" i="14" s="1"/>
  <c r="M33" i="13"/>
  <c r="M95" i="14" s="1"/>
  <c r="M143" i="13"/>
  <c r="M25" i="13"/>
  <c r="M89" i="14" s="1"/>
  <c r="M27" i="13"/>
  <c r="M159" i="13"/>
  <c r="M31" i="13"/>
  <c r="M93" i="14" s="1"/>
  <c r="M154" i="13"/>
  <c r="M151" i="13"/>
  <c r="M28" i="13"/>
  <c r="M91" i="14" s="1"/>
  <c r="M26" i="13"/>
  <c r="M90" i="14" s="1"/>
  <c r="M149" i="13"/>
  <c r="H433" i="22"/>
  <c r="O280" i="16"/>
  <c r="B903" i="22"/>
  <c r="O42" i="16"/>
  <c r="O43" i="16"/>
  <c r="B935" i="22"/>
  <c r="O46" i="16"/>
  <c r="B1031" i="22"/>
  <c r="C903" i="22"/>
  <c r="O86" i="16"/>
  <c r="O112" i="16"/>
  <c r="D337" i="22"/>
  <c r="C241" i="22"/>
  <c r="O65" i="16"/>
  <c r="B369" i="22"/>
  <c r="O25" i="16"/>
  <c r="E303" i="22"/>
  <c r="F367" i="22"/>
  <c r="H377" i="22"/>
  <c r="V18" i="23"/>
  <c r="I377" i="22"/>
  <c r="U82" i="16"/>
  <c r="C781" i="22"/>
  <c r="B407" i="22"/>
  <c r="U26" i="16"/>
  <c r="U29" i="16"/>
  <c r="S93" i="13"/>
  <c r="B502" i="22"/>
  <c r="C502" i="22" s="1"/>
  <c r="B247" i="22"/>
  <c r="U21" i="16"/>
  <c r="U295" i="16"/>
  <c r="F909" i="22"/>
  <c r="C247" i="22"/>
  <c r="U65" i="16"/>
  <c r="B717" i="22"/>
  <c r="U36" i="16"/>
  <c r="U35" i="16"/>
  <c r="B685" i="22"/>
  <c r="D685" i="22" s="1"/>
  <c r="T28" i="23" s="1"/>
  <c r="C343" i="22"/>
  <c r="U68" i="16"/>
  <c r="E328" i="16"/>
  <c r="B936" i="22"/>
  <c r="P43" i="16"/>
  <c r="B872" i="22"/>
  <c r="D872" i="22" s="1"/>
  <c r="O34" i="23" s="1"/>
  <c r="P41" i="16"/>
  <c r="P15" i="16"/>
  <c r="B58" i="22"/>
  <c r="D712" i="22"/>
  <c r="P289" i="16"/>
  <c r="P36" i="16"/>
  <c r="B712" i="22"/>
  <c r="P131" i="16"/>
  <c r="D936" i="22"/>
  <c r="P63" i="16"/>
  <c r="C182" i="22"/>
  <c r="H466" i="22"/>
  <c r="P281" i="16"/>
  <c r="I376" i="22"/>
  <c r="H376" i="22"/>
  <c r="U18" i="23"/>
  <c r="E335" i="16"/>
  <c r="H1038" i="22"/>
  <c r="E338" i="16"/>
  <c r="E179" i="22"/>
  <c r="B966" i="22"/>
  <c r="N44" i="16"/>
  <c r="B56" i="22"/>
  <c r="N15" i="16"/>
  <c r="D934" i="22"/>
  <c r="N131" i="16"/>
  <c r="N20" i="16"/>
  <c r="B210" i="22"/>
  <c r="C210" i="22" s="1"/>
  <c r="B272" i="22"/>
  <c r="N22" i="16"/>
  <c r="B615" i="22"/>
  <c r="L97" i="13"/>
  <c r="N33" i="16"/>
  <c r="N42" i="16"/>
  <c r="B902" i="22"/>
  <c r="B148" i="22"/>
  <c r="N18" i="16"/>
  <c r="N90" i="16"/>
  <c r="C1030" i="22"/>
  <c r="F1030" i="22"/>
  <c r="N299" i="16"/>
  <c r="C1062" i="22"/>
  <c r="N91" i="16"/>
  <c r="D806" i="22"/>
  <c r="N127" i="16"/>
  <c r="C621" i="22"/>
  <c r="R116" i="13"/>
  <c r="T77" i="16"/>
  <c r="C812" i="22"/>
  <c r="T83" i="16"/>
  <c r="C310" i="22"/>
  <c r="T67" i="16"/>
  <c r="T42" i="16"/>
  <c r="B908" i="22"/>
  <c r="T127" i="16"/>
  <c r="D812" i="22"/>
  <c r="B124" i="22"/>
  <c r="C124" i="22" s="1"/>
  <c r="T17" i="16"/>
  <c r="B154" i="22"/>
  <c r="T18" i="16"/>
  <c r="C780" i="22"/>
  <c r="T82" i="16"/>
  <c r="C470" i="22"/>
  <c r="T72" i="16"/>
  <c r="B501" i="22"/>
  <c r="C501" i="22" s="1"/>
  <c r="R93" i="13"/>
  <c r="T29" i="16"/>
  <c r="B940" i="22"/>
  <c r="T43" i="16"/>
  <c r="D374" i="22"/>
  <c r="T113" i="16"/>
  <c r="B438" i="22"/>
  <c r="T27" i="16"/>
  <c r="D1068" i="22"/>
  <c r="T135" i="16"/>
  <c r="H406" i="22"/>
  <c r="T279" i="16"/>
  <c r="B246" i="22"/>
  <c r="T21" i="16"/>
  <c r="C94" i="22"/>
  <c r="T60" i="16"/>
  <c r="R96" i="13"/>
  <c r="B591" i="22"/>
  <c r="C591" i="22" s="1"/>
  <c r="T32" i="16"/>
  <c r="V19" i="23"/>
  <c r="M409" i="22"/>
  <c r="K409" i="22"/>
  <c r="L409" i="22"/>
  <c r="V37" i="23"/>
  <c r="F975" i="22"/>
  <c r="G975" i="22"/>
  <c r="D503" i="22"/>
  <c r="U22" i="23"/>
  <c r="E326" i="16"/>
  <c r="D843" i="22"/>
  <c r="S293" i="16"/>
  <c r="S126" i="16"/>
  <c r="D779" i="22"/>
  <c r="D971" i="22"/>
  <c r="S297" i="16"/>
  <c r="S115" i="16"/>
  <c r="D437" i="22"/>
  <c r="S63" i="16"/>
  <c r="C185" i="22"/>
  <c r="S28" i="16"/>
  <c r="B469" i="22"/>
  <c r="S37" i="16"/>
  <c r="B747" i="22"/>
  <c r="D747" i="22" s="1"/>
  <c r="R30" i="23" s="1"/>
  <c r="B405" i="22"/>
  <c r="S26" i="16"/>
  <c r="B715" i="22"/>
  <c r="S36" i="16"/>
  <c r="D1035" i="22"/>
  <c r="S134" i="16"/>
  <c r="D939" i="22"/>
  <c r="S131" i="16"/>
  <c r="B277" i="22"/>
  <c r="S22" i="16"/>
  <c r="B560" i="22"/>
  <c r="C560" i="22" s="1"/>
  <c r="Q95" i="13"/>
  <c r="S31" i="16"/>
  <c r="S44" i="16"/>
  <c r="B971" i="22"/>
  <c r="E971" i="22" s="1"/>
  <c r="C245" i="22"/>
  <c r="S65" i="16"/>
  <c r="S18" i="16"/>
  <c r="B153" i="22"/>
  <c r="S27" i="16"/>
  <c r="B437" i="22"/>
  <c r="F779" i="22"/>
  <c r="S291" i="16"/>
  <c r="D469" i="22"/>
  <c r="S116" i="16"/>
  <c r="S19" i="16"/>
  <c r="B185" i="22"/>
  <c r="E49" i="19"/>
  <c r="E108" i="19" s="1"/>
  <c r="H248" i="22"/>
  <c r="U14" i="23"/>
  <c r="G248" i="22"/>
  <c r="H910" i="22"/>
  <c r="C117" i="22"/>
  <c r="E965" i="22"/>
  <c r="E87" i="22"/>
  <c r="Q60" i="16"/>
  <c r="C91" i="22"/>
  <c r="B371" i="22"/>
  <c r="Q25" i="16"/>
  <c r="B435" i="22"/>
  <c r="Q27" i="16"/>
  <c r="Q279" i="16"/>
  <c r="H403" i="22"/>
  <c r="Q46" i="16"/>
  <c r="B1033" i="22"/>
  <c r="Q116" i="16"/>
  <c r="D467" i="22"/>
  <c r="D435" i="22"/>
  <c r="Q115" i="16"/>
  <c r="B777" i="22"/>
  <c r="Q38" i="16"/>
  <c r="C905" i="22"/>
  <c r="Q86" i="16"/>
  <c r="Q135" i="16"/>
  <c r="D1065" i="22"/>
  <c r="B91" i="22"/>
  <c r="Q16" i="16"/>
  <c r="B841" i="22"/>
  <c r="Q40" i="16"/>
  <c r="C1033" i="22"/>
  <c r="Q90" i="16"/>
  <c r="Q68" i="16"/>
  <c r="C339" i="22"/>
  <c r="Q44" i="16"/>
  <c r="B969" i="22"/>
  <c r="C435" i="22"/>
  <c r="Q71" i="16"/>
  <c r="B905" i="22"/>
  <c r="H905" i="22" s="1"/>
  <c r="Q42" i="16"/>
  <c r="B403" i="22"/>
  <c r="Q26" i="16"/>
  <c r="Q43" i="16"/>
  <c r="B937" i="22"/>
  <c r="D1033" i="22"/>
  <c r="Q134" i="16"/>
  <c r="U11" i="23"/>
  <c r="F156" i="22"/>
  <c r="E156" i="22"/>
  <c r="I463" i="22"/>
  <c r="G399" i="22"/>
  <c r="M238" i="16"/>
  <c r="M198" i="16"/>
  <c r="F399" i="22"/>
  <c r="M151" i="16"/>
  <c r="D179" i="22"/>
  <c r="M240" i="16"/>
  <c r="G463" i="22"/>
  <c r="C147" i="22"/>
  <c r="M150" i="16"/>
  <c r="F157" i="22"/>
  <c r="E157" i="22"/>
  <c r="V11" i="23"/>
  <c r="V12" i="23"/>
  <c r="H189" i="22"/>
  <c r="G189" i="22"/>
  <c r="B1063" i="22"/>
  <c r="O47" i="16"/>
  <c r="C305" i="22"/>
  <c r="O67" i="16"/>
  <c r="B433" i="22"/>
  <c r="O27" i="16"/>
  <c r="D807" i="22"/>
  <c r="O127" i="16"/>
  <c r="B743" i="22"/>
  <c r="D743" i="22" s="1"/>
  <c r="N30" i="23" s="1"/>
  <c r="O37" i="16"/>
  <c r="B465" i="22"/>
  <c r="O28" i="16"/>
  <c r="O41" i="16"/>
  <c r="B871" i="22"/>
  <c r="D871" i="22" s="1"/>
  <c r="N34" i="23" s="1"/>
  <c r="O20" i="16"/>
  <c r="B211" i="22"/>
  <c r="C211" i="22" s="1"/>
  <c r="B616" i="22"/>
  <c r="O33" i="16"/>
  <c r="M97" i="13"/>
  <c r="F1031" i="22"/>
  <c r="O299" i="16"/>
  <c r="F903" i="22"/>
  <c r="O295" i="16"/>
  <c r="O21" i="16"/>
  <c r="B241" i="22"/>
  <c r="D1031" i="22"/>
  <c r="O134" i="16"/>
  <c r="O18" i="16"/>
  <c r="B149" i="22"/>
  <c r="O39" i="16"/>
  <c r="B807" i="22"/>
  <c r="O44" i="16"/>
  <c r="B967" i="22"/>
  <c r="O34" i="16"/>
  <c r="B647" i="22"/>
  <c r="D647" i="22" s="1"/>
  <c r="O279" i="16"/>
  <c r="H401" i="22"/>
  <c r="C616" i="22"/>
  <c r="M116" i="13"/>
  <c r="O77" i="16"/>
  <c r="O87" i="16"/>
  <c r="C935" i="22"/>
  <c r="B496" i="22"/>
  <c r="C496" i="22" s="1"/>
  <c r="O29" i="16"/>
  <c r="M93" i="13"/>
  <c r="E339" i="16"/>
  <c r="E337" i="16"/>
  <c r="E341" i="16"/>
  <c r="G942" i="22"/>
  <c r="U36" i="23" s="1"/>
  <c r="G96" i="22"/>
  <c r="U9" i="23"/>
  <c r="H96" i="22"/>
  <c r="F335" i="22"/>
  <c r="V31" i="23"/>
  <c r="I783" i="22"/>
  <c r="J783" i="22"/>
  <c r="H249" i="22"/>
  <c r="G249" i="22"/>
  <c r="V14" i="23"/>
  <c r="G313" i="22"/>
  <c r="V16" i="23"/>
  <c r="H313" i="22"/>
  <c r="U134" i="16"/>
  <c r="D1037" i="22"/>
  <c r="B781" i="22"/>
  <c r="U38" i="16"/>
  <c r="U41" i="16"/>
  <c r="B877" i="22"/>
  <c r="D877" i="22" s="1"/>
  <c r="T34" i="23" s="1"/>
  <c r="C622" i="22"/>
  <c r="U77" i="16"/>
  <c r="S116" i="13"/>
  <c r="U279" i="16"/>
  <c r="H407" i="22"/>
  <c r="B592" i="22"/>
  <c r="C592" i="22" s="1"/>
  <c r="U32" i="16"/>
  <c r="S96" i="13"/>
  <c r="C311" i="22"/>
  <c r="U67" i="16"/>
  <c r="U15" i="16"/>
  <c r="B63" i="22"/>
  <c r="C95" i="22"/>
  <c r="U60" i="16"/>
  <c r="D1069" i="22"/>
  <c r="U135" i="16"/>
  <c r="S97" i="13"/>
  <c r="B622" i="22"/>
  <c r="U33" i="16"/>
  <c r="D717" i="22"/>
  <c r="U289" i="16"/>
  <c r="U20" i="16"/>
  <c r="B217" i="22"/>
  <c r="C217" i="22" s="1"/>
  <c r="U90" i="16"/>
  <c r="C1037" i="22"/>
  <c r="B941" i="22"/>
  <c r="U43" i="16"/>
  <c r="S159" i="13"/>
  <c r="S36" i="13"/>
  <c r="S147" i="13"/>
  <c r="S32" i="13"/>
  <c r="S94" i="14" s="1"/>
  <c r="S160" i="13"/>
  <c r="S150" i="13"/>
  <c r="S42" i="13"/>
  <c r="S155" i="13"/>
  <c r="S149" i="13"/>
  <c r="S153" i="13"/>
  <c r="S151" i="13"/>
  <c r="S154" i="13"/>
  <c r="S143" i="13"/>
  <c r="S156" i="13"/>
  <c r="S43" i="13"/>
  <c r="S158" i="13"/>
  <c r="S37" i="13"/>
  <c r="S142" i="13"/>
  <c r="S31" i="13"/>
  <c r="S93" i="14" s="1"/>
  <c r="S28" i="13"/>
  <c r="S91" i="14" s="1"/>
  <c r="S34" i="13"/>
  <c r="S96" i="14" s="1"/>
  <c r="S148" i="13"/>
  <c r="S146" i="13"/>
  <c r="S40" i="13"/>
  <c r="S29" i="13"/>
  <c r="S92" i="14" s="1"/>
  <c r="S157" i="13"/>
  <c r="S26" i="13"/>
  <c r="S90" i="14" s="1"/>
  <c r="S152" i="13"/>
  <c r="S25" i="13"/>
  <c r="S89" i="14" s="1"/>
  <c r="S27" i="13"/>
  <c r="S145" i="13"/>
  <c r="S33" i="13"/>
  <c r="S95" i="14" s="1"/>
  <c r="S41" i="13"/>
  <c r="S38" i="13"/>
  <c r="S144" i="13"/>
  <c r="S35" i="13"/>
  <c r="S97" i="14" s="1"/>
  <c r="S30" i="13"/>
  <c r="S39" i="13"/>
  <c r="B471" i="22"/>
  <c r="U28" i="16"/>
  <c r="J472" i="22"/>
  <c r="U12" i="23"/>
  <c r="H188" i="22"/>
  <c r="G188" i="22"/>
  <c r="E614" i="22"/>
  <c r="F614" i="22"/>
  <c r="C554" i="22"/>
  <c r="B497" i="22"/>
  <c r="C497" i="22" s="1"/>
  <c r="N93" i="13"/>
  <c r="P29" i="16"/>
  <c r="P37" i="16"/>
  <c r="B744" i="22"/>
  <c r="D744" i="22" s="1"/>
  <c r="O30" i="23" s="1"/>
  <c r="P60" i="16"/>
  <c r="C90" i="22"/>
  <c r="F1032" i="22"/>
  <c r="P299" i="16"/>
  <c r="B648" i="22"/>
  <c r="D648" i="22" s="1"/>
  <c r="P34" i="16"/>
  <c r="C1064" i="22"/>
  <c r="P91" i="16"/>
  <c r="F776" i="22"/>
  <c r="P291" i="16"/>
  <c r="P134" i="16"/>
  <c r="D1032" i="22"/>
  <c r="P86" i="16"/>
  <c r="C904" i="22"/>
  <c r="P42" i="16"/>
  <c r="B904" i="22"/>
  <c r="B212" i="22"/>
  <c r="C212" i="22" s="1"/>
  <c r="P20" i="16"/>
  <c r="B274" i="22"/>
  <c r="P22" i="16"/>
  <c r="P21" i="16"/>
  <c r="B242" i="22"/>
  <c r="P279" i="16"/>
  <c r="H402" i="22"/>
  <c r="C434" i="22"/>
  <c r="P71" i="16"/>
  <c r="B680" i="22"/>
  <c r="D680" i="22" s="1"/>
  <c r="O28" i="23" s="1"/>
  <c r="P35" i="16"/>
  <c r="P23" i="16"/>
  <c r="B306" i="22"/>
  <c r="G1070" i="22"/>
  <c r="U40" i="23" s="1"/>
  <c r="N72" i="16"/>
  <c r="C464" i="22"/>
  <c r="B525" i="22"/>
  <c r="C525" i="22" s="1"/>
  <c r="N30" i="16"/>
  <c r="L94" i="13"/>
  <c r="C272" i="22"/>
  <c r="N66" i="16"/>
  <c r="D710" i="22"/>
  <c r="N289" i="16"/>
  <c r="B88" i="22"/>
  <c r="N16" i="16"/>
  <c r="H400" i="22"/>
  <c r="N279" i="16"/>
  <c r="B304" i="22"/>
  <c r="N23" i="16"/>
  <c r="N281" i="16"/>
  <c r="H464" i="22"/>
  <c r="C336" i="22"/>
  <c r="N68" i="16"/>
  <c r="T36" i="16"/>
  <c r="B716" i="22"/>
  <c r="B94" i="22"/>
  <c r="T16" i="16"/>
  <c r="B652" i="22"/>
  <c r="D652" i="22" s="1"/>
  <c r="T34" i="16"/>
  <c r="T87" i="16"/>
  <c r="C940" i="22"/>
  <c r="B62" i="22"/>
  <c r="T15" i="16"/>
  <c r="T130" i="16"/>
  <c r="D908" i="22"/>
  <c r="D621" i="22"/>
  <c r="T121" i="16"/>
  <c r="R130" i="13"/>
  <c r="B1004" i="22"/>
  <c r="D1004" i="22" s="1"/>
  <c r="S38" i="23" s="1"/>
  <c r="T45" i="16"/>
  <c r="B374" i="22"/>
  <c r="T25" i="16"/>
  <c r="B812" i="22"/>
  <c r="T39" i="16"/>
  <c r="C1036" i="22"/>
  <c r="T90" i="16"/>
  <c r="F780" i="22"/>
  <c r="T291" i="16"/>
  <c r="E837" i="22"/>
  <c r="D645" i="22"/>
  <c r="D1067" i="22"/>
  <c r="S135" i="16"/>
  <c r="S91" i="16"/>
  <c r="C1067" i="22"/>
  <c r="B939" i="22"/>
  <c r="S43" i="16"/>
  <c r="S46" i="16"/>
  <c r="B1035" i="22"/>
  <c r="S280" i="16"/>
  <c r="H437" i="22"/>
  <c r="B373" i="22"/>
  <c r="S25" i="16"/>
  <c r="Q94" i="13"/>
  <c r="B530" i="22"/>
  <c r="C530" i="22" s="1"/>
  <c r="S30" i="16"/>
  <c r="S77" i="16"/>
  <c r="C620" i="22"/>
  <c r="Q116" i="13"/>
  <c r="U25" i="23"/>
  <c r="D593" i="22"/>
  <c r="Q113" i="16"/>
  <c r="D371" i="22"/>
  <c r="B151" i="22"/>
  <c r="Q18" i="16"/>
  <c r="C183" i="22"/>
  <c r="Q63" i="16"/>
  <c r="Q87" i="16"/>
  <c r="C937" i="22"/>
  <c r="Q114" i="16"/>
  <c r="D403" i="22"/>
  <c r="F1033" i="22"/>
  <c r="Q299" i="16"/>
  <c r="D809" i="22"/>
  <c r="Q127" i="16"/>
  <c r="E846" i="22"/>
  <c r="H773" i="22"/>
  <c r="G773" i="22"/>
  <c r="D741" i="22"/>
  <c r="D303" i="22"/>
  <c r="M155" i="16"/>
  <c r="C273" i="22"/>
  <c r="O66" i="16"/>
  <c r="B337" i="22"/>
  <c r="O24" i="16"/>
  <c r="O23" i="16"/>
  <c r="B305" i="22"/>
  <c r="B775" i="22"/>
  <c r="O38" i="16"/>
  <c r="O130" i="16"/>
  <c r="D903" i="22"/>
  <c r="C401" i="22"/>
  <c r="O70" i="16"/>
  <c r="D465" i="22"/>
  <c r="O116" i="16"/>
  <c r="O69" i="16"/>
  <c r="C369" i="22"/>
  <c r="O30" i="16"/>
  <c r="B526" i="22"/>
  <c r="C526" i="22" s="1"/>
  <c r="M94" i="13"/>
  <c r="G814" i="22"/>
  <c r="U32" i="23" s="1"/>
  <c r="D750" i="22"/>
  <c r="U30" i="23" s="1"/>
  <c r="C494" i="22"/>
  <c r="I911" i="22"/>
  <c r="V35" i="23"/>
  <c r="J911" i="22"/>
  <c r="H471" i="22"/>
  <c r="U281" i="16"/>
  <c r="B653" i="22"/>
  <c r="D653" i="22" s="1"/>
  <c r="U34" i="16"/>
  <c r="U87" i="16"/>
  <c r="C941" i="22"/>
  <c r="C813" i="22"/>
  <c r="U83" i="16"/>
  <c r="U280" i="16"/>
  <c r="H439" i="22"/>
  <c r="B973" i="22"/>
  <c r="U44" i="16"/>
  <c r="F1037" i="22"/>
  <c r="U299" i="16"/>
  <c r="B375" i="22"/>
  <c r="U25" i="16"/>
  <c r="B370" i="22"/>
  <c r="P25" i="16"/>
  <c r="P28" i="16"/>
  <c r="B466" i="22"/>
  <c r="N116" i="13"/>
  <c r="P77" i="16"/>
  <c r="C617" i="22"/>
  <c r="D402" i="22"/>
  <c r="P114" i="16"/>
  <c r="P30" i="16"/>
  <c r="B527" i="22"/>
  <c r="C527" i="22" s="1"/>
  <c r="N94" i="13"/>
  <c r="D434" i="22"/>
  <c r="P115" i="16"/>
  <c r="P297" i="16"/>
  <c r="D968" i="22"/>
  <c r="D686" i="22"/>
  <c r="U28" i="23" s="1"/>
  <c r="I399" i="22"/>
  <c r="H432" i="22"/>
  <c r="N280" i="16"/>
  <c r="N21" i="16"/>
  <c r="B240" i="22"/>
  <c r="E240" i="22" s="1"/>
  <c r="D966" i="22"/>
  <c r="N297" i="16"/>
  <c r="B806" i="22"/>
  <c r="N39" i="16"/>
  <c r="D615" i="22"/>
  <c r="L130" i="13"/>
  <c r="N121" i="16"/>
  <c r="F902" i="22"/>
  <c r="N295" i="16"/>
  <c r="C934" i="22"/>
  <c r="N87" i="16"/>
  <c r="D336" i="22"/>
  <c r="N112" i="16"/>
  <c r="N28" i="16"/>
  <c r="B464" i="22"/>
  <c r="T28" i="16"/>
  <c r="B470" i="22"/>
  <c r="T68" i="16"/>
  <c r="C342" i="22"/>
  <c r="D342" i="22"/>
  <c r="T112" i="16"/>
  <c r="R97" i="13"/>
  <c r="B621" i="22"/>
  <c r="T33" i="16"/>
  <c r="T71" i="16"/>
  <c r="C438" i="22"/>
  <c r="C186" i="22"/>
  <c r="T63" i="16"/>
  <c r="D406" i="22"/>
  <c r="T114" i="16"/>
  <c r="C278" i="22"/>
  <c r="T66" i="16"/>
  <c r="B216" i="22"/>
  <c r="C216" i="22" s="1"/>
  <c r="T20" i="16"/>
  <c r="F655" i="22"/>
  <c r="E655" i="22"/>
  <c r="V27" i="23"/>
  <c r="G805" i="22"/>
  <c r="C209" i="22"/>
  <c r="B907" i="22"/>
  <c r="S42" i="16"/>
  <c r="C93" i="22"/>
  <c r="S60" i="16"/>
  <c r="S29" i="16"/>
  <c r="B500" i="22"/>
  <c r="C500" i="22" s="1"/>
  <c r="Q93" i="13"/>
  <c r="B1067" i="22"/>
  <c r="S47" i="16"/>
  <c r="D907" i="22"/>
  <c r="S130" i="16"/>
  <c r="D811" i="22"/>
  <c r="S127" i="16"/>
  <c r="S45" i="16"/>
  <c r="B1003" i="22"/>
  <c r="D1003" i="22" s="1"/>
  <c r="R38" i="23" s="1"/>
  <c r="I1039" i="22"/>
  <c r="V39" i="23"/>
  <c r="J1039" i="22"/>
  <c r="C403" i="22"/>
  <c r="Q70" i="16"/>
  <c r="B1001" i="22"/>
  <c r="D1001" i="22" s="1"/>
  <c r="P38" i="23" s="1"/>
  <c r="Q45" i="16"/>
  <c r="B243" i="22"/>
  <c r="Q21" i="16"/>
  <c r="C777" i="22"/>
  <c r="Q82" i="16"/>
  <c r="Q23" i="16"/>
  <c r="B307" i="22"/>
  <c r="O94" i="13"/>
  <c r="Q30" i="16"/>
  <c r="B528" i="22"/>
  <c r="C528" i="22" s="1"/>
  <c r="D339" i="22"/>
  <c r="Q112" i="16"/>
  <c r="Q24" i="16"/>
  <c r="B339" i="22"/>
  <c r="B649" i="22"/>
  <c r="D649" i="22" s="1"/>
  <c r="Q34" i="16"/>
  <c r="B183" i="22"/>
  <c r="Q19" i="16"/>
  <c r="G431" i="22"/>
  <c r="M239" i="16"/>
  <c r="H281" i="22"/>
  <c r="G281" i="22"/>
  <c r="V15" i="23"/>
  <c r="O45" i="16"/>
  <c r="B999" i="22"/>
  <c r="D999" i="22" s="1"/>
  <c r="N38" i="23" s="1"/>
  <c r="C337" i="22"/>
  <c r="O68" i="16"/>
  <c r="C1063" i="22"/>
  <c r="O91" i="16"/>
  <c r="B273" i="22"/>
  <c r="O22" i="16"/>
  <c r="B119" i="22"/>
  <c r="C119" i="22" s="1"/>
  <c r="O17" i="16"/>
  <c r="B679" i="22"/>
  <c r="D679" i="22" s="1"/>
  <c r="N28" i="23" s="1"/>
  <c r="O35" i="16"/>
  <c r="C465" i="22"/>
  <c r="O72" i="16"/>
  <c r="B839" i="22"/>
  <c r="O40" i="16"/>
  <c r="H280" i="22"/>
  <c r="U15" i="23"/>
  <c r="G280" i="22"/>
  <c r="D654" i="22"/>
  <c r="B439" i="22"/>
  <c r="U27" i="16"/>
  <c r="U70" i="16"/>
  <c r="C407" i="22"/>
  <c r="U47" i="16"/>
  <c r="B1069" i="22"/>
  <c r="U39" i="16"/>
  <c r="B813" i="22"/>
  <c r="U130" i="16"/>
  <c r="D909" i="22"/>
  <c r="U112" i="16"/>
  <c r="D343" i="22"/>
  <c r="U16" i="16"/>
  <c r="B95" i="22"/>
  <c r="U131" i="16"/>
  <c r="D941" i="22"/>
  <c r="U40" i="16"/>
  <c r="B845" i="22"/>
  <c r="B125" i="22"/>
  <c r="C125" i="22" s="1"/>
  <c r="U17" i="16"/>
  <c r="P295" i="16"/>
  <c r="F904" i="22"/>
  <c r="P280" i="16"/>
  <c r="H434" i="22"/>
  <c r="B557" i="22"/>
  <c r="C557" i="22" s="1"/>
  <c r="N95" i="13"/>
  <c r="P31" i="16"/>
  <c r="B182" i="22"/>
  <c r="P19" i="16"/>
  <c r="D370" i="22"/>
  <c r="P113" i="16"/>
  <c r="C242" i="22"/>
  <c r="P65" i="16"/>
  <c r="P24" i="16"/>
  <c r="B338" i="22"/>
  <c r="B1000" i="22"/>
  <c r="D1000" i="22" s="1"/>
  <c r="O38" i="23" s="1"/>
  <c r="P45" i="16"/>
  <c r="P82" i="16"/>
  <c r="C776" i="22"/>
  <c r="D997" i="22"/>
  <c r="N31" i="16"/>
  <c r="L95" i="13"/>
  <c r="B555" i="22"/>
  <c r="C555" i="22" s="1"/>
  <c r="N135" i="16"/>
  <c r="D1062" i="22"/>
  <c r="B934" i="22"/>
  <c r="N43" i="16"/>
  <c r="B838" i="22"/>
  <c r="N40" i="16"/>
  <c r="N36" i="16"/>
  <c r="B710" i="22"/>
  <c r="E710" i="22" s="1"/>
  <c r="D838" i="22"/>
  <c r="E838" i="22" s="1"/>
  <c r="N293" i="16"/>
  <c r="B1062" i="22"/>
  <c r="N47" i="16"/>
  <c r="N126" i="16"/>
  <c r="D774" i="22"/>
  <c r="B678" i="22"/>
  <c r="D678" i="22" s="1"/>
  <c r="M28" i="23" s="1"/>
  <c r="N35" i="16"/>
  <c r="C902" i="22"/>
  <c r="N86" i="16"/>
  <c r="N25" i="16"/>
  <c r="B368" i="22"/>
  <c r="B336" i="22"/>
  <c r="N24" i="16"/>
  <c r="N46" i="16"/>
  <c r="B1030" i="22"/>
  <c r="N77" i="16"/>
  <c r="L116" i="13"/>
  <c r="C615" i="22"/>
  <c r="N45" i="16"/>
  <c r="B998" i="22"/>
  <c r="D998" i="22" s="1"/>
  <c r="M38" i="23" s="1"/>
  <c r="B774" i="22"/>
  <c r="N38" i="16"/>
  <c r="D902" i="22"/>
  <c r="N130" i="16"/>
  <c r="B180" i="22"/>
  <c r="E180" i="22" s="1"/>
  <c r="N19" i="16"/>
  <c r="B118" i="22"/>
  <c r="C118" i="22" s="1"/>
  <c r="N17" i="16"/>
  <c r="N41" i="16"/>
  <c r="B870" i="22"/>
  <c r="D870" i="22" s="1"/>
  <c r="M34" i="23" s="1"/>
  <c r="L147" i="13"/>
  <c r="L155" i="13"/>
  <c r="L142" i="13"/>
  <c r="L151" i="13"/>
  <c r="L31" i="13"/>
  <c r="L93" i="14" s="1"/>
  <c r="L149" i="13"/>
  <c r="L32" i="13"/>
  <c r="L94" i="14" s="1"/>
  <c r="L143" i="13"/>
  <c r="L158" i="13"/>
  <c r="L36" i="13"/>
  <c r="L35" i="13"/>
  <c r="L97" i="14" s="1"/>
  <c r="L27" i="13"/>
  <c r="L28" i="13"/>
  <c r="L91" i="14" s="1"/>
  <c r="L34" i="13"/>
  <c r="L96" i="14" s="1"/>
  <c r="L42" i="13"/>
  <c r="L146" i="13"/>
  <c r="L37" i="13"/>
  <c r="L144" i="13"/>
  <c r="L43" i="13"/>
  <c r="L154" i="13"/>
  <c r="L26" i="13"/>
  <c r="L90" i="14" s="1"/>
  <c r="L25" i="13"/>
  <c r="L89" i="14" s="1"/>
  <c r="L148" i="13"/>
  <c r="L145" i="13"/>
  <c r="L29" i="13"/>
  <c r="L92" i="14" s="1"/>
  <c r="L33" i="13"/>
  <c r="L95" i="14" s="1"/>
  <c r="L150" i="13"/>
  <c r="L157" i="13"/>
  <c r="L40" i="13"/>
  <c r="L160" i="13"/>
  <c r="L41" i="13"/>
  <c r="L38" i="13"/>
  <c r="L156" i="13"/>
  <c r="L30" i="13"/>
  <c r="L152" i="13"/>
  <c r="L159" i="13"/>
  <c r="L153" i="13"/>
  <c r="L39" i="13"/>
  <c r="C774" i="22"/>
  <c r="N82" i="16"/>
  <c r="N29" i="16"/>
  <c r="L93" i="13"/>
  <c r="B495" i="22"/>
  <c r="C495" i="22" s="1"/>
  <c r="B432" i="22"/>
  <c r="N27" i="16"/>
  <c r="T40" i="16"/>
  <c r="B844" i="22"/>
  <c r="B278" i="22"/>
  <c r="T22" i="16"/>
  <c r="B748" i="22"/>
  <c r="D748" i="22" s="1"/>
  <c r="S30" i="23" s="1"/>
  <c r="T37" i="16"/>
  <c r="H438" i="22"/>
  <c r="T280" i="16"/>
  <c r="T281" i="16"/>
  <c r="H470" i="22"/>
  <c r="B561" i="22"/>
  <c r="C561" i="22" s="1"/>
  <c r="T31" i="16"/>
  <c r="R95" i="13"/>
  <c r="D780" i="22"/>
  <c r="T126" i="16"/>
  <c r="B310" i="22"/>
  <c r="T23" i="16"/>
  <c r="T24" i="16"/>
  <c r="B342" i="22"/>
  <c r="T299" i="16"/>
  <c r="F1036" i="22"/>
  <c r="B684" i="22"/>
  <c r="D684" i="22" s="1"/>
  <c r="S28" i="23" s="1"/>
  <c r="T35" i="16"/>
  <c r="T19" i="16"/>
  <c r="B186" i="22"/>
  <c r="E186" i="22" s="1"/>
  <c r="C406" i="22"/>
  <c r="T70" i="16"/>
  <c r="B1036" i="22"/>
  <c r="T46" i="16"/>
  <c r="T47" i="16"/>
  <c r="B1068" i="22"/>
  <c r="T30" i="16"/>
  <c r="B531" i="22"/>
  <c r="C531" i="22" s="1"/>
  <c r="R94" i="13"/>
  <c r="D716" i="22"/>
  <c r="T289" i="16"/>
  <c r="B876" i="22"/>
  <c r="D876" i="22" s="1"/>
  <c r="S34" i="23" s="1"/>
  <c r="T41" i="16"/>
  <c r="U17" i="23"/>
  <c r="H344" i="22"/>
  <c r="I344" i="22"/>
  <c r="E327" i="16"/>
  <c r="E718" i="22"/>
  <c r="C584" i="22"/>
  <c r="D715" i="22"/>
  <c r="S289" i="16"/>
  <c r="B93" i="22"/>
  <c r="S16" i="16"/>
  <c r="H405" i="22"/>
  <c r="S279" i="16"/>
  <c r="C811" i="22"/>
  <c r="S83" i="16"/>
  <c r="S24" i="16"/>
  <c r="B341" i="22"/>
  <c r="S41" i="16"/>
  <c r="B875" i="22"/>
  <c r="D875" i="22" s="1"/>
  <c r="R34" i="23" s="1"/>
  <c r="Q40" i="13"/>
  <c r="Q145" i="13"/>
  <c r="Q143" i="13"/>
  <c r="Q30" i="13"/>
  <c r="Q41" i="13"/>
  <c r="Q157" i="13"/>
  <c r="Q33" i="13"/>
  <c r="Q95" i="14" s="1"/>
  <c r="Q159" i="13"/>
  <c r="Q28" i="13"/>
  <c r="Q91" i="14" s="1"/>
  <c r="Q34" i="13"/>
  <c r="Q96" i="14" s="1"/>
  <c r="Q39" i="13"/>
  <c r="Q37" i="13"/>
  <c r="Q31" i="13"/>
  <c r="Q93" i="14" s="1"/>
  <c r="Q153" i="13"/>
  <c r="Q152" i="13"/>
  <c r="Q148" i="13"/>
  <c r="Q151" i="13"/>
  <c r="Q36" i="13"/>
  <c r="Q150" i="13"/>
  <c r="Q27" i="13"/>
  <c r="Q43" i="13"/>
  <c r="Q147" i="13"/>
  <c r="Q42" i="13"/>
  <c r="Q156" i="13"/>
  <c r="Q146" i="13"/>
  <c r="Q26" i="13"/>
  <c r="Q90" i="14" s="1"/>
  <c r="Q38" i="13"/>
  <c r="Q160" i="13"/>
  <c r="Q35" i="13"/>
  <c r="Q97" i="14" s="1"/>
  <c r="Q25" i="13"/>
  <c r="Q89" i="14" s="1"/>
  <c r="Q158" i="13"/>
  <c r="Q32" i="13"/>
  <c r="Q94" i="14" s="1"/>
  <c r="Q29" i="13"/>
  <c r="Q92" i="14" s="1"/>
  <c r="Q149" i="13"/>
  <c r="Q144" i="13"/>
  <c r="Q154" i="13"/>
  <c r="Q142" i="13"/>
  <c r="Q155" i="13"/>
  <c r="S295" i="16"/>
  <c r="F907" i="22"/>
  <c r="S38" i="16"/>
  <c r="B779" i="22"/>
  <c r="C437" i="22"/>
  <c r="S71" i="16"/>
  <c r="S82" i="16"/>
  <c r="C779" i="22"/>
  <c r="B215" i="22"/>
  <c r="C215" i="22" s="1"/>
  <c r="S20" i="16"/>
  <c r="C939" i="22"/>
  <c r="S87" i="16"/>
  <c r="S15" i="16"/>
  <c r="B61" i="22"/>
  <c r="S34" i="16"/>
  <c r="B651" i="22"/>
  <c r="D651" i="22" s="1"/>
  <c r="D373" i="22"/>
  <c r="S113" i="16"/>
  <c r="S299" i="16"/>
  <c r="F1035" i="22"/>
  <c r="B123" i="22"/>
  <c r="C123" i="22" s="1"/>
  <c r="S17" i="16"/>
  <c r="C341" i="22"/>
  <c r="S68" i="16"/>
  <c r="I431" i="22"/>
  <c r="O39" i="13"/>
  <c r="O29" i="13"/>
  <c r="O92" i="14" s="1"/>
  <c r="O145" i="13"/>
  <c r="O31" i="13"/>
  <c r="O93" i="14" s="1"/>
  <c r="O38" i="13"/>
  <c r="O157" i="13"/>
  <c r="O35" i="13"/>
  <c r="O97" i="14" s="1"/>
  <c r="O155" i="13"/>
  <c r="O28" i="13"/>
  <c r="O91" i="14" s="1"/>
  <c r="O146" i="13"/>
  <c r="O152" i="13"/>
  <c r="O151" i="13"/>
  <c r="O30" i="13"/>
  <c r="O148" i="13"/>
  <c r="O154" i="13"/>
  <c r="O32" i="13"/>
  <c r="O94" i="14" s="1"/>
  <c r="O153" i="13"/>
  <c r="O43" i="13"/>
  <c r="O160" i="13"/>
  <c r="O144" i="13"/>
  <c r="O27" i="13"/>
  <c r="O36" i="13"/>
  <c r="O41" i="13"/>
  <c r="O150" i="13"/>
  <c r="O156" i="13"/>
  <c r="O159" i="13"/>
  <c r="O42" i="13"/>
  <c r="O34" i="13"/>
  <c r="O96" i="14" s="1"/>
  <c r="O37" i="13"/>
  <c r="O142" i="13"/>
  <c r="O33" i="13"/>
  <c r="O95" i="14" s="1"/>
  <c r="O158" i="13"/>
  <c r="O149" i="13"/>
  <c r="O143" i="13"/>
  <c r="O26" i="13"/>
  <c r="O90" i="14" s="1"/>
  <c r="O40" i="13"/>
  <c r="O147" i="13"/>
  <c r="O25" i="13"/>
  <c r="O89" i="14" s="1"/>
  <c r="B59" i="22"/>
  <c r="Q15" i="16"/>
  <c r="D969" i="22"/>
  <c r="Q297" i="16"/>
  <c r="C1065" i="22"/>
  <c r="Q91" i="16"/>
  <c r="B713" i="22"/>
  <c r="E713" i="22" s="1"/>
  <c r="Q36" i="16"/>
  <c r="B809" i="22"/>
  <c r="Q39" i="16"/>
  <c r="C809" i="22"/>
  <c r="Q83" i="16"/>
  <c r="Q281" i="16"/>
  <c r="H467" i="22"/>
  <c r="C243" i="22"/>
  <c r="Q65" i="16"/>
  <c r="Q47" i="16"/>
  <c r="B1065" i="22"/>
  <c r="Q67" i="16"/>
  <c r="C307" i="22"/>
  <c r="E307" i="22" s="1"/>
  <c r="Q28" i="16"/>
  <c r="B467" i="22"/>
  <c r="C467" i="22"/>
  <c r="Q72" i="16"/>
  <c r="Q66" i="16"/>
  <c r="C275" i="22"/>
  <c r="D841" i="22"/>
  <c r="Q293" i="16"/>
  <c r="Q32" i="16"/>
  <c r="B588" i="22"/>
  <c r="C588" i="22" s="1"/>
  <c r="O96" i="13"/>
  <c r="Q37" i="16"/>
  <c r="B745" i="22"/>
  <c r="D745" i="22" s="1"/>
  <c r="P30" i="23" s="1"/>
  <c r="B498" i="22"/>
  <c r="C498" i="22" s="1"/>
  <c r="O93" i="13"/>
  <c r="Q29" i="16"/>
  <c r="E64" i="22"/>
  <c r="U8" i="23"/>
  <c r="F64" i="22"/>
  <c r="D87" i="22"/>
  <c r="M148" i="16"/>
  <c r="E367" i="22"/>
  <c r="M157" i="16"/>
  <c r="M147" i="16"/>
  <c r="C55" i="22"/>
  <c r="O82" i="16"/>
  <c r="C775" i="22"/>
  <c r="M96" i="13"/>
  <c r="O32" i="16"/>
  <c r="B586" i="22"/>
  <c r="C586" i="22" s="1"/>
  <c r="B181" i="22"/>
  <c r="O19" i="16"/>
  <c r="B556" i="22"/>
  <c r="C556" i="22" s="1"/>
  <c r="M95" i="13"/>
  <c r="O31" i="16"/>
  <c r="O293" i="16"/>
  <c r="D839" i="22"/>
  <c r="C89" i="22"/>
  <c r="O60" i="16"/>
  <c r="B89" i="22"/>
  <c r="O16" i="16"/>
  <c r="O126" i="16"/>
  <c r="D775" i="22"/>
  <c r="O135" i="16"/>
  <c r="D1063" i="22"/>
  <c r="G1063" i="22" s="1"/>
  <c r="N40" i="23" s="1"/>
  <c r="D369" i="22"/>
  <c r="O113" i="16"/>
  <c r="C1031" i="22"/>
  <c r="O90" i="16"/>
  <c r="O297" i="16"/>
  <c r="D967" i="22"/>
  <c r="O83" i="16"/>
  <c r="C807" i="22"/>
  <c r="O121" i="16"/>
  <c r="D616" i="22"/>
  <c r="M130" i="13"/>
  <c r="B401" i="22"/>
  <c r="O26" i="16"/>
  <c r="D401" i="22"/>
  <c r="O114" i="16"/>
  <c r="D935" i="22"/>
  <c r="O131" i="16"/>
  <c r="E974" i="22"/>
  <c r="D878" i="22"/>
  <c r="U34" i="23" s="1"/>
  <c r="E343" i="16"/>
  <c r="C524" i="22"/>
  <c r="G1029" i="22"/>
  <c r="H1029" i="22"/>
  <c r="E239" i="22"/>
  <c r="D869" i="22"/>
  <c r="V33" i="23"/>
  <c r="G847" i="22"/>
  <c r="F847" i="22"/>
  <c r="D622" i="22"/>
  <c r="U121" i="16"/>
  <c r="S130" i="13"/>
  <c r="C1069" i="22"/>
  <c r="U91" i="16"/>
  <c r="C439" i="22"/>
  <c r="U71" i="16"/>
  <c r="U46" i="16"/>
  <c r="B1037" i="22"/>
  <c r="U72" i="16"/>
  <c r="C471" i="22"/>
  <c r="C187" i="22"/>
  <c r="U63" i="16"/>
  <c r="U115" i="16"/>
  <c r="D439" i="22"/>
  <c r="B532" i="22"/>
  <c r="C532" i="22" s="1"/>
  <c r="U30" i="16"/>
  <c r="S94" i="13"/>
  <c r="C909" i="22"/>
  <c r="U86" i="16"/>
  <c r="B311" i="22"/>
  <c r="U23" i="16"/>
  <c r="D845" i="22"/>
  <c r="U293" i="16"/>
  <c r="U37" i="16"/>
  <c r="B749" i="22"/>
  <c r="D749" i="22" s="1"/>
  <c r="T30" i="23" s="1"/>
  <c r="U66" i="16"/>
  <c r="C279" i="22"/>
  <c r="U113" i="16"/>
  <c r="D375" i="22"/>
  <c r="B155" i="22"/>
  <c r="U18" i="16"/>
  <c r="U69" i="16"/>
  <c r="C375" i="22"/>
  <c r="D813" i="22"/>
  <c r="U127" i="16"/>
  <c r="U114" i="16"/>
  <c r="D407" i="22"/>
  <c r="B343" i="22"/>
  <c r="U24" i="16"/>
  <c r="G312" i="22"/>
  <c r="U16" i="23"/>
  <c r="H312" i="22"/>
  <c r="D563" i="22"/>
  <c r="U24" i="23"/>
  <c r="D677" i="22"/>
  <c r="G1061" i="22"/>
  <c r="B1064" i="22"/>
  <c r="P47" i="16"/>
  <c r="P121" i="16"/>
  <c r="N130" i="13"/>
  <c r="D617" i="22"/>
  <c r="B150" i="22"/>
  <c r="P18" i="16"/>
  <c r="P87" i="16"/>
  <c r="C936" i="22"/>
  <c r="C808" i="22"/>
  <c r="P83" i="16"/>
  <c r="B120" i="22"/>
  <c r="C120" i="22" s="1"/>
  <c r="P17" i="16"/>
  <c r="B402" i="22"/>
  <c r="P26" i="16"/>
  <c r="P16" i="16"/>
  <c r="B90" i="22"/>
  <c r="N96" i="13"/>
  <c r="B587" i="22"/>
  <c r="C587" i="22" s="1"/>
  <c r="P32" i="16"/>
  <c r="B1032" i="22"/>
  <c r="P46" i="16"/>
  <c r="C466" i="22"/>
  <c r="P72" i="16"/>
  <c r="C402" i="22"/>
  <c r="P70" i="16"/>
  <c r="D808" i="22"/>
  <c r="P127" i="16"/>
  <c r="D338" i="22"/>
  <c r="P112" i="16"/>
  <c r="P116" i="16"/>
  <c r="D466" i="22"/>
  <c r="P69" i="16"/>
  <c r="C370" i="22"/>
  <c r="F370" i="22" s="1"/>
  <c r="D1064" i="22"/>
  <c r="P135" i="16"/>
  <c r="P66" i="16"/>
  <c r="C274" i="22"/>
  <c r="B776" i="22"/>
  <c r="P38" i="16"/>
  <c r="N97" i="13"/>
  <c r="B617" i="22"/>
  <c r="P33" i="16"/>
  <c r="E347" i="16"/>
  <c r="H782" i="22"/>
  <c r="E271" i="22"/>
  <c r="G1068" i="22" l="1"/>
  <c r="S40" i="23" s="1"/>
  <c r="E304" i="22"/>
  <c r="E839" i="22"/>
  <c r="E88" i="22"/>
  <c r="E93" i="22"/>
  <c r="E306" i="22"/>
  <c r="E183" i="22"/>
  <c r="G934" i="22"/>
  <c r="M36" i="23" s="1"/>
  <c r="H776" i="22"/>
  <c r="J776" i="22" s="1"/>
  <c r="E181" i="22"/>
  <c r="E310" i="22"/>
  <c r="B335" i="16"/>
  <c r="B39" i="19" s="1"/>
  <c r="B98" i="19" s="1"/>
  <c r="E273" i="22"/>
  <c r="F339" i="22"/>
  <c r="C319" i="16"/>
  <c r="C16" i="18" s="1"/>
  <c r="B177" i="18" s="1"/>
  <c r="C347" i="16"/>
  <c r="C44" i="18" s="1"/>
  <c r="B205" i="18" s="1"/>
  <c r="E277" i="22"/>
  <c r="B324" i="16"/>
  <c r="B21" i="18" s="1"/>
  <c r="B149" i="18" s="1"/>
  <c r="D149" i="18" s="1"/>
  <c r="C342" i="16"/>
  <c r="C39" i="18" s="1"/>
  <c r="B200" i="18" s="1"/>
  <c r="B332" i="16"/>
  <c r="B29" i="18" s="1"/>
  <c r="B157" i="18" s="1"/>
  <c r="B331" i="16"/>
  <c r="B39" i="17" s="1"/>
  <c r="G937" i="22"/>
  <c r="P36" i="23" s="1"/>
  <c r="E242" i="22"/>
  <c r="E185" i="22"/>
  <c r="B321" i="16"/>
  <c r="B18" i="18" s="1"/>
  <c r="B146" i="18" s="1"/>
  <c r="D146" i="18" s="1"/>
  <c r="B316" i="16"/>
  <c r="B13" i="18" s="1"/>
  <c r="B141" i="18" s="1"/>
  <c r="D141" i="18" s="1"/>
  <c r="F616" i="22"/>
  <c r="N26" i="23" s="1"/>
  <c r="F338" i="22"/>
  <c r="B339" i="16"/>
  <c r="B43" i="19" s="1"/>
  <c r="C326" i="16"/>
  <c r="C23" i="18" s="1"/>
  <c r="B184" i="18" s="1"/>
  <c r="D184" i="18" s="1"/>
  <c r="E243" i="22"/>
  <c r="D333" i="16"/>
  <c r="D30" i="18" s="1"/>
  <c r="B224" i="18" s="1"/>
  <c r="D224" i="18" s="1"/>
  <c r="G806" i="22"/>
  <c r="M32" i="23" s="1"/>
  <c r="B328" i="16"/>
  <c r="B25" i="18" s="1"/>
  <c r="B153" i="18" s="1"/>
  <c r="D153" i="18" s="1"/>
  <c r="B343" i="16"/>
  <c r="B40" i="18" s="1"/>
  <c r="B168" i="18" s="1"/>
  <c r="B315" i="16"/>
  <c r="B12" i="18" s="1"/>
  <c r="B140" i="18" s="1"/>
  <c r="I465" i="22"/>
  <c r="B344" i="16"/>
  <c r="B41" i="18" s="1"/>
  <c r="B169" i="18" s="1"/>
  <c r="E972" i="22"/>
  <c r="F972" i="22" s="1"/>
  <c r="B319" i="16"/>
  <c r="B16" i="18" s="1"/>
  <c r="B144" i="18" s="1"/>
  <c r="D144" i="18" s="1"/>
  <c r="H344" i="16"/>
  <c r="H48" i="19" s="1"/>
  <c r="H107" i="19" s="1"/>
  <c r="D977" i="22" s="1"/>
  <c r="D979" i="22" s="1"/>
  <c r="B341" i="16"/>
  <c r="B38" i="18" s="1"/>
  <c r="B166" i="18" s="1"/>
  <c r="B329" i="16"/>
  <c r="B26" i="18" s="1"/>
  <c r="B154" i="18" s="1"/>
  <c r="B333" i="16"/>
  <c r="B30" i="18" s="1"/>
  <c r="B158" i="18" s="1"/>
  <c r="F375" i="22"/>
  <c r="D326" i="16"/>
  <c r="D23" i="18" s="1"/>
  <c r="B217" i="18" s="1"/>
  <c r="D217" i="18" s="1"/>
  <c r="C325" i="16"/>
  <c r="C22" i="18" s="1"/>
  <c r="B183" i="18" s="1"/>
  <c r="D183" i="18" s="1"/>
  <c r="D325" i="16"/>
  <c r="D22" i="18" s="1"/>
  <c r="B216" i="18" s="1"/>
  <c r="E311" i="22"/>
  <c r="B330" i="16"/>
  <c r="B38" i="17" s="1"/>
  <c r="F342" i="22"/>
  <c r="E278" i="22"/>
  <c r="I432" i="22"/>
  <c r="E615" i="22"/>
  <c r="B325" i="16"/>
  <c r="B22" i="18" s="1"/>
  <c r="B150" i="18" s="1"/>
  <c r="D150" i="18" s="1"/>
  <c r="B336" i="16"/>
  <c r="B33" i="18" s="1"/>
  <c r="B161" i="18" s="1"/>
  <c r="E95" i="22"/>
  <c r="B345" i="16"/>
  <c r="B42" i="18" s="1"/>
  <c r="B170" i="18" s="1"/>
  <c r="E274" i="22"/>
  <c r="B337" i="16"/>
  <c r="B34" i="18" s="1"/>
  <c r="B162" i="18" s="1"/>
  <c r="B320" i="16"/>
  <c r="B17" i="18" s="1"/>
  <c r="B145" i="18" s="1"/>
  <c r="B338" i="16"/>
  <c r="B35" i="18" s="1"/>
  <c r="B163" i="18" s="1"/>
  <c r="H328" i="16"/>
  <c r="H32" i="19" s="1"/>
  <c r="H91" i="19" s="1"/>
  <c r="H475" i="22" s="1"/>
  <c r="H477" i="22" s="1"/>
  <c r="E843" i="22"/>
  <c r="G843" i="22" s="1"/>
  <c r="E245" i="22"/>
  <c r="E840" i="22"/>
  <c r="O33" i="23" s="1"/>
  <c r="B334" i="16"/>
  <c r="B38" i="19" s="1"/>
  <c r="B97" i="19" s="1"/>
  <c r="B205" i="19" s="1"/>
  <c r="B317" i="16"/>
  <c r="B25" i="17" s="1"/>
  <c r="F343" i="22"/>
  <c r="G813" i="22"/>
  <c r="T32" i="23" s="1"/>
  <c r="B340" i="16"/>
  <c r="C324" i="16"/>
  <c r="C21" i="18" s="1"/>
  <c r="B182" i="18" s="1"/>
  <c r="D182" i="18" s="1"/>
  <c r="E94" i="22"/>
  <c r="C333" i="16"/>
  <c r="C30" i="18" s="1"/>
  <c r="B191" i="18" s="1"/>
  <c r="D191" i="18" s="1"/>
  <c r="E182" i="22"/>
  <c r="H338" i="16"/>
  <c r="H42" i="19" s="1"/>
  <c r="H340" i="16"/>
  <c r="H44" i="19" s="1"/>
  <c r="I470" i="22"/>
  <c r="H336" i="16"/>
  <c r="H40" i="19" s="1"/>
  <c r="E968" i="22"/>
  <c r="O37" i="23" s="1"/>
  <c r="H327" i="16"/>
  <c r="H31" i="19" s="1"/>
  <c r="I437" i="22"/>
  <c r="E711" i="22"/>
  <c r="H346" i="16"/>
  <c r="H50" i="19" s="1"/>
  <c r="H326" i="16"/>
  <c r="H30" i="19" s="1"/>
  <c r="H342" i="16"/>
  <c r="H46" i="19" s="1"/>
  <c r="B14" i="18"/>
  <c r="B142" i="18" s="1"/>
  <c r="D216" i="18"/>
  <c r="D177" i="18"/>
  <c r="B41" i="19"/>
  <c r="B28" i="17"/>
  <c r="B42" i="19"/>
  <c r="B101" i="19" s="1"/>
  <c r="I776" i="22"/>
  <c r="N25" i="23"/>
  <c r="D586" i="22"/>
  <c r="F403" i="22"/>
  <c r="Q198" i="16"/>
  <c r="S151" i="16"/>
  <c r="D185" i="22"/>
  <c r="F185" i="22" s="1"/>
  <c r="C153" i="22"/>
  <c r="D153" i="22" s="1"/>
  <c r="S150" i="16"/>
  <c r="E31" i="19"/>
  <c r="E90" i="19" s="1"/>
  <c r="S24" i="23"/>
  <c r="D561" i="22"/>
  <c r="G776" i="22"/>
  <c r="P23" i="23"/>
  <c r="D528" i="22"/>
  <c r="R22" i="23"/>
  <c r="D500" i="22"/>
  <c r="G941" i="22"/>
  <c r="T36" i="23" s="1"/>
  <c r="L22" i="23"/>
  <c r="D494" i="22"/>
  <c r="L30" i="23"/>
  <c r="D311" i="22"/>
  <c r="F311" i="22" s="1"/>
  <c r="U155" i="16"/>
  <c r="D279" i="22"/>
  <c r="F279" i="22" s="1"/>
  <c r="U154" i="16"/>
  <c r="D140" i="18"/>
  <c r="N13" i="23"/>
  <c r="D211" i="22"/>
  <c r="J399" i="22"/>
  <c r="I905" i="22"/>
  <c r="P35" i="23"/>
  <c r="J905" i="22"/>
  <c r="F965" i="22"/>
  <c r="L37" i="23"/>
  <c r="G965" i="22"/>
  <c r="E247" i="22"/>
  <c r="O151" i="16"/>
  <c r="D181" i="22"/>
  <c r="F181" i="22" s="1"/>
  <c r="O154" i="16"/>
  <c r="D273" i="22"/>
  <c r="F273" i="22" s="1"/>
  <c r="P13" i="23"/>
  <c r="D213" i="22"/>
  <c r="P200" i="16"/>
  <c r="F466" i="22"/>
  <c r="I901" i="22"/>
  <c r="L35" i="23"/>
  <c r="J901" i="22"/>
  <c r="I406" i="22"/>
  <c r="D310" i="22"/>
  <c r="F310" i="22" s="1"/>
  <c r="T155" i="16"/>
  <c r="E374" i="22"/>
  <c r="G374" i="22" s="1"/>
  <c r="T157" i="16"/>
  <c r="E617" i="22"/>
  <c r="F617" i="22"/>
  <c r="B318" i="16"/>
  <c r="B15" i="18" s="1"/>
  <c r="B143" i="18" s="1"/>
  <c r="B346" i="16"/>
  <c r="L34" i="23"/>
  <c r="N33" i="23"/>
  <c r="F839" i="22"/>
  <c r="G839" i="22"/>
  <c r="D55" i="22"/>
  <c r="F435" i="22"/>
  <c r="Q199" i="16"/>
  <c r="F467" i="22"/>
  <c r="Q200" i="16"/>
  <c r="D277" i="22"/>
  <c r="F277" i="22" s="1"/>
  <c r="S154" i="16"/>
  <c r="D495" i="22"/>
  <c r="M22" i="23"/>
  <c r="N154" i="16"/>
  <c r="D272" i="22"/>
  <c r="F272" i="22" s="1"/>
  <c r="D343" i="16"/>
  <c r="F337" i="22"/>
  <c r="H1035" i="22"/>
  <c r="E716" i="22"/>
  <c r="D554" i="22"/>
  <c r="L24" i="23"/>
  <c r="C316" i="16"/>
  <c r="C13" i="18" s="1"/>
  <c r="B174" i="18" s="1"/>
  <c r="T25" i="23"/>
  <c r="D592" i="22"/>
  <c r="E41" i="19"/>
  <c r="N27" i="23"/>
  <c r="F647" i="22"/>
  <c r="E647" i="22"/>
  <c r="S10" i="23"/>
  <c r="D124" i="22"/>
  <c r="E272" i="22"/>
  <c r="E712" i="22"/>
  <c r="I407" i="22"/>
  <c r="G1031" i="22"/>
  <c r="H1031" i="22"/>
  <c r="G433" i="22"/>
  <c r="O239" i="16"/>
  <c r="F401" i="22"/>
  <c r="O198" i="16"/>
  <c r="J463" i="22"/>
  <c r="I435" i="22"/>
  <c r="G434" i="22"/>
  <c r="P239" i="16"/>
  <c r="C150" i="22"/>
  <c r="D150" i="22" s="1"/>
  <c r="P150" i="16"/>
  <c r="P238" i="16"/>
  <c r="G402" i="22"/>
  <c r="D328" i="16"/>
  <c r="D25" i="18" s="1"/>
  <c r="B219" i="18" s="1"/>
  <c r="G709" i="22"/>
  <c r="F709" i="22"/>
  <c r="L29" i="23"/>
  <c r="T239" i="16"/>
  <c r="G438" i="22"/>
  <c r="M25" i="23"/>
  <c r="D585" i="22"/>
  <c r="J782" i="22"/>
  <c r="I782" i="22"/>
  <c r="U31" i="23"/>
  <c r="G1032" i="22"/>
  <c r="E90" i="22"/>
  <c r="G1064" i="22"/>
  <c r="O40" i="23" s="1"/>
  <c r="C322" i="16"/>
  <c r="C19" i="18" s="1"/>
  <c r="B180" i="18" s="1"/>
  <c r="I471" i="22"/>
  <c r="C327" i="16"/>
  <c r="C24" i="18" s="1"/>
  <c r="B185" i="18" s="1"/>
  <c r="D524" i="22"/>
  <c r="L23" i="23"/>
  <c r="G974" i="22"/>
  <c r="U37" i="23"/>
  <c r="F974" i="22"/>
  <c r="E89" i="22"/>
  <c r="F87" i="22"/>
  <c r="P22" i="23"/>
  <c r="D498" i="22"/>
  <c r="D588" i="22"/>
  <c r="P25" i="23"/>
  <c r="E275" i="22"/>
  <c r="I467" i="22"/>
  <c r="G1065" i="22"/>
  <c r="P40" i="23" s="1"/>
  <c r="Q156" i="16"/>
  <c r="E339" i="22"/>
  <c r="G339" i="22" s="1"/>
  <c r="D275" i="22"/>
  <c r="F275" i="22" s="1"/>
  <c r="Q154" i="16"/>
  <c r="Q240" i="16"/>
  <c r="G467" i="22"/>
  <c r="D243" i="22"/>
  <c r="F243" i="22" s="1"/>
  <c r="Q153" i="16"/>
  <c r="R10" i="23"/>
  <c r="D123" i="22"/>
  <c r="D215" i="22"/>
  <c r="R13" i="23"/>
  <c r="S200" i="16"/>
  <c r="F469" i="22"/>
  <c r="D309" i="22"/>
  <c r="F309" i="22" s="1"/>
  <c r="S155" i="16"/>
  <c r="L25" i="23"/>
  <c r="D584" i="22"/>
  <c r="S23" i="23"/>
  <c r="D531" i="22"/>
  <c r="D304" i="22"/>
  <c r="F304" i="22" s="1"/>
  <c r="N155" i="16"/>
  <c r="N147" i="16"/>
  <c r="C56" i="22"/>
  <c r="D56" i="22" s="1"/>
  <c r="N156" i="16"/>
  <c r="E336" i="22"/>
  <c r="G336" i="22" s="1"/>
  <c r="F400" i="22"/>
  <c r="N198" i="16"/>
  <c r="G464" i="22"/>
  <c r="N240" i="16"/>
  <c r="F336" i="22"/>
  <c r="F838" i="22"/>
  <c r="M33" i="23"/>
  <c r="G838" i="22"/>
  <c r="O24" i="23"/>
  <c r="D557" i="22"/>
  <c r="E845" i="22"/>
  <c r="G1069" i="22"/>
  <c r="T40" i="23" s="1"/>
  <c r="B327" i="16"/>
  <c r="B24" i="18" s="1"/>
  <c r="B152" i="18" s="1"/>
  <c r="E105" i="19"/>
  <c r="G1067" i="22"/>
  <c r="R40" i="23" s="1"/>
  <c r="L32" i="23"/>
  <c r="E621" i="22"/>
  <c r="F621" i="22"/>
  <c r="I464" i="22"/>
  <c r="I466" i="22"/>
  <c r="C339" i="16"/>
  <c r="N23" i="23"/>
  <c r="D526" i="22"/>
  <c r="H903" i="22"/>
  <c r="E305" i="22"/>
  <c r="F303" i="22"/>
  <c r="F373" i="22"/>
  <c r="S27" i="23"/>
  <c r="F652" i="22"/>
  <c r="E652" i="22"/>
  <c r="O13" i="23"/>
  <c r="D212" i="22"/>
  <c r="F648" i="22"/>
  <c r="E648" i="22"/>
  <c r="O27" i="23"/>
  <c r="F471" i="22"/>
  <c r="U200" i="16"/>
  <c r="G407" i="22"/>
  <c r="U238" i="16"/>
  <c r="F407" i="22"/>
  <c r="U198" i="16"/>
  <c r="G781" i="22"/>
  <c r="H781" i="22"/>
  <c r="E43" i="19"/>
  <c r="F179" i="22"/>
  <c r="E841" i="22"/>
  <c r="G777" i="22"/>
  <c r="H777" i="22"/>
  <c r="F371" i="22"/>
  <c r="L10" i="23"/>
  <c r="D117" i="22"/>
  <c r="G971" i="22"/>
  <c r="R37" i="23"/>
  <c r="F971" i="22"/>
  <c r="D560" i="22"/>
  <c r="R24" i="23"/>
  <c r="E715" i="22"/>
  <c r="G812" i="22"/>
  <c r="S32" i="23" s="1"/>
  <c r="M13" i="23"/>
  <c r="D210" i="22"/>
  <c r="J1038" i="22"/>
  <c r="I1038" i="22"/>
  <c r="U39" i="23"/>
  <c r="G936" i="22"/>
  <c r="O36" i="23" s="1"/>
  <c r="E717" i="22"/>
  <c r="G903" i="22"/>
  <c r="D89" i="22"/>
  <c r="F89" i="22" s="1"/>
  <c r="O148" i="16"/>
  <c r="D241" i="22"/>
  <c r="F241" i="22" s="1"/>
  <c r="O153" i="16"/>
  <c r="E369" i="22"/>
  <c r="G369" i="22" s="1"/>
  <c r="O157" i="16"/>
  <c r="G401" i="22"/>
  <c r="O238" i="16"/>
  <c r="F465" i="22"/>
  <c r="O200" i="16"/>
  <c r="O199" i="16"/>
  <c r="F433" i="22"/>
  <c r="E44" i="19"/>
  <c r="E103" i="19" s="1"/>
  <c r="E618" i="22"/>
  <c r="F618" i="22"/>
  <c r="I405" i="22"/>
  <c r="I400" i="22"/>
  <c r="G808" i="22"/>
  <c r="O32" i="23" s="1"/>
  <c r="E338" i="22"/>
  <c r="G338" i="22" s="1"/>
  <c r="P156" i="16"/>
  <c r="G466" i="22"/>
  <c r="P240" i="16"/>
  <c r="D274" i="22"/>
  <c r="F274" i="22" s="1"/>
  <c r="P154" i="16"/>
  <c r="P198" i="16"/>
  <c r="F402" i="22"/>
  <c r="T24" i="23"/>
  <c r="D562" i="22"/>
  <c r="B322" i="16"/>
  <c r="B19" i="18" s="1"/>
  <c r="B147" i="18" s="1"/>
  <c r="E151" i="19"/>
  <c r="C657" i="22"/>
  <c r="F239" i="22"/>
  <c r="G335" i="22"/>
  <c r="P24" i="23"/>
  <c r="D558" i="22"/>
  <c r="H780" i="22"/>
  <c r="G780" i="22"/>
  <c r="T154" i="16"/>
  <c r="D278" i="22"/>
  <c r="F278" i="22" s="1"/>
  <c r="C62" i="22"/>
  <c r="D62" i="22" s="1"/>
  <c r="T147" i="16"/>
  <c r="F406" i="22"/>
  <c r="T198" i="16"/>
  <c r="D94" i="22"/>
  <c r="F94" i="22" s="1"/>
  <c r="T148" i="16"/>
  <c r="D587" i="22"/>
  <c r="O25" i="23"/>
  <c r="G1037" i="22"/>
  <c r="H1037" i="22"/>
  <c r="G367" i="22"/>
  <c r="C59" i="22"/>
  <c r="D59" i="22" s="1"/>
  <c r="Q147" i="16"/>
  <c r="D183" i="22"/>
  <c r="F183" i="22" s="1"/>
  <c r="Q151" i="16"/>
  <c r="E373" i="22"/>
  <c r="G373" i="22" s="1"/>
  <c r="S157" i="16"/>
  <c r="D245" i="22"/>
  <c r="F245" i="22" s="1"/>
  <c r="S153" i="16"/>
  <c r="N200" i="16"/>
  <c r="F464" i="22"/>
  <c r="G432" i="22"/>
  <c r="N239" i="16"/>
  <c r="F654" i="22"/>
  <c r="E654" i="22"/>
  <c r="U27" i="23"/>
  <c r="L13" i="23"/>
  <c r="D209" i="22"/>
  <c r="S13" i="23"/>
  <c r="D216" i="22"/>
  <c r="F369" i="22"/>
  <c r="G939" i="22"/>
  <c r="R36" i="23" s="1"/>
  <c r="E375" i="22"/>
  <c r="G375" i="22" s="1"/>
  <c r="U157" i="16"/>
  <c r="C155" i="22"/>
  <c r="D155" i="22" s="1"/>
  <c r="U150" i="16"/>
  <c r="G439" i="22"/>
  <c r="U239" i="16"/>
  <c r="G471" i="22"/>
  <c r="U240" i="16"/>
  <c r="B47" i="19"/>
  <c r="D217" i="22"/>
  <c r="T13" i="23"/>
  <c r="D346" i="16"/>
  <c r="E45" i="19"/>
  <c r="E104" i="19" s="1"/>
  <c r="G905" i="22"/>
  <c r="E30" i="19"/>
  <c r="H908" i="22"/>
  <c r="G908" i="22"/>
  <c r="E42" i="19"/>
  <c r="E32" i="19"/>
  <c r="B326" i="16"/>
  <c r="B23" i="18" s="1"/>
  <c r="B151" i="18" s="1"/>
  <c r="E337" i="22"/>
  <c r="G337" i="22" s="1"/>
  <c r="O156" i="16"/>
  <c r="G465" i="22"/>
  <c r="O240" i="16"/>
  <c r="U26" i="23"/>
  <c r="G623" i="22"/>
  <c r="P155" i="16"/>
  <c r="D306" i="22"/>
  <c r="F306" i="22" s="1"/>
  <c r="E370" i="22"/>
  <c r="G370" i="22" s="1"/>
  <c r="P157" i="16"/>
  <c r="B342" i="16"/>
  <c r="E107" i="19"/>
  <c r="L408" i="22"/>
  <c r="K408" i="22"/>
  <c r="M408" i="22"/>
  <c r="U19" i="23"/>
  <c r="T156" i="16"/>
  <c r="E342" i="22"/>
  <c r="G342" i="22" s="1"/>
  <c r="F470" i="22"/>
  <c r="T200" i="16"/>
  <c r="L40" i="23"/>
  <c r="D339" i="16"/>
  <c r="D532" i="22"/>
  <c r="T23" i="23"/>
  <c r="N24" i="23"/>
  <c r="D556" i="22"/>
  <c r="F713" i="22"/>
  <c r="P29" i="23"/>
  <c r="G713" i="22"/>
  <c r="Q238" i="16"/>
  <c r="G403" i="22"/>
  <c r="C151" i="22"/>
  <c r="D151" i="22" s="1"/>
  <c r="Q150" i="16"/>
  <c r="H907" i="22"/>
  <c r="S239" i="16"/>
  <c r="G437" i="22"/>
  <c r="S199" i="16"/>
  <c r="F437" i="22"/>
  <c r="E844" i="22"/>
  <c r="N157" i="16"/>
  <c r="E368" i="22"/>
  <c r="G368" i="22" s="1"/>
  <c r="H774" i="22"/>
  <c r="G774" i="22"/>
  <c r="G1062" i="22"/>
  <c r="M40" i="23" s="1"/>
  <c r="D125" i="22"/>
  <c r="T10" i="23"/>
  <c r="D324" i="16"/>
  <c r="D21" i="18" s="1"/>
  <c r="B215" i="18" s="1"/>
  <c r="G907" i="22"/>
  <c r="C343" i="16"/>
  <c r="G775" i="22"/>
  <c r="H775" i="22"/>
  <c r="G846" i="22"/>
  <c r="F846" i="22"/>
  <c r="U33" i="23"/>
  <c r="F837" i="22"/>
  <c r="L33" i="23"/>
  <c r="G837" i="22"/>
  <c r="F374" i="22"/>
  <c r="D95" i="22"/>
  <c r="F95" i="22" s="1"/>
  <c r="U148" i="16"/>
  <c r="U153" i="16"/>
  <c r="D247" i="22"/>
  <c r="F247" i="22" s="1"/>
  <c r="E622" i="22"/>
  <c r="F622" i="22"/>
  <c r="C323" i="16"/>
  <c r="C20" i="18" s="1"/>
  <c r="B181" i="18" s="1"/>
  <c r="N22" i="23"/>
  <c r="D496" i="22"/>
  <c r="G807" i="22"/>
  <c r="N32" i="23" s="1"/>
  <c r="I403" i="22"/>
  <c r="E162" i="19"/>
  <c r="E354" i="19" s="1"/>
  <c r="C1009" i="22"/>
  <c r="S22" i="23"/>
  <c r="D501" i="22"/>
  <c r="E966" i="22"/>
  <c r="T22" i="23"/>
  <c r="D502" i="22"/>
  <c r="C57" i="22"/>
  <c r="D57" i="22" s="1"/>
  <c r="O147" i="16"/>
  <c r="P10" i="23"/>
  <c r="D121" i="22"/>
  <c r="S37" i="23"/>
  <c r="P153" i="16"/>
  <c r="D242" i="22"/>
  <c r="F242" i="22" s="1"/>
  <c r="C58" i="22"/>
  <c r="D58" i="22" s="1"/>
  <c r="P147" i="16"/>
  <c r="R25" i="23"/>
  <c r="D590" i="22"/>
  <c r="K440" i="22"/>
  <c r="U20" i="23"/>
  <c r="L440" i="22"/>
  <c r="M440" i="22"/>
  <c r="E51" i="19"/>
  <c r="O10" i="23"/>
  <c r="D120" i="22"/>
  <c r="L28" i="23"/>
  <c r="B323" i="16"/>
  <c r="B20" i="18" s="1"/>
  <c r="B148" i="18" s="1"/>
  <c r="D327" i="16"/>
  <c r="D24" i="18" s="1"/>
  <c r="B218" i="18" s="1"/>
  <c r="C328" i="16"/>
  <c r="C25" i="18" s="1"/>
  <c r="B186" i="18" s="1"/>
  <c r="L39" i="23"/>
  <c r="I1029" i="22"/>
  <c r="J1029" i="22"/>
  <c r="E47" i="19"/>
  <c r="G616" i="22"/>
  <c r="G809" i="22"/>
  <c r="P32" i="23" s="1"/>
  <c r="D91" i="22"/>
  <c r="F91" i="22" s="1"/>
  <c r="Q148" i="16"/>
  <c r="Q155" i="16"/>
  <c r="D307" i="22"/>
  <c r="F307" i="22" s="1"/>
  <c r="Q239" i="16"/>
  <c r="G435" i="22"/>
  <c r="Q157" i="16"/>
  <c r="E371" i="22"/>
  <c r="G371" i="22" s="1"/>
  <c r="G1035" i="22"/>
  <c r="E651" i="22"/>
  <c r="R27" i="23"/>
  <c r="F651" i="22"/>
  <c r="H779" i="22"/>
  <c r="G779" i="22"/>
  <c r="G469" i="22"/>
  <c r="S240" i="16"/>
  <c r="C61" i="22"/>
  <c r="D61" i="22" s="1"/>
  <c r="S147" i="16"/>
  <c r="D93" i="22"/>
  <c r="F93" i="22" s="1"/>
  <c r="S148" i="16"/>
  <c r="F405" i="22"/>
  <c r="S198" i="16"/>
  <c r="G405" i="22"/>
  <c r="S238" i="16"/>
  <c r="E341" i="22"/>
  <c r="G341" i="22" s="1"/>
  <c r="S156" i="16"/>
  <c r="F341" i="22"/>
  <c r="F718" i="22"/>
  <c r="U29" i="23"/>
  <c r="G718" i="22"/>
  <c r="H1036" i="22"/>
  <c r="G1036" i="22"/>
  <c r="G400" i="22"/>
  <c r="N238" i="16"/>
  <c r="D180" i="22"/>
  <c r="F180" i="22" s="1"/>
  <c r="N151" i="16"/>
  <c r="N148" i="16"/>
  <c r="D88" i="22"/>
  <c r="F88" i="22" s="1"/>
  <c r="F432" i="22"/>
  <c r="N199" i="16"/>
  <c r="C148" i="22"/>
  <c r="D148" i="22" s="1"/>
  <c r="N150" i="16"/>
  <c r="D240" i="22"/>
  <c r="F240" i="22" s="1"/>
  <c r="N153" i="16"/>
  <c r="M10" i="23"/>
  <c r="D118" i="22"/>
  <c r="H1030" i="22"/>
  <c r="G1030" i="22"/>
  <c r="F368" i="22"/>
  <c r="F710" i="22"/>
  <c r="G710" i="22"/>
  <c r="M29" i="23"/>
  <c r="D555" i="22"/>
  <c r="M24" i="23"/>
  <c r="L38" i="23"/>
  <c r="I434" i="22"/>
  <c r="D342" i="16"/>
  <c r="B347" i="16"/>
  <c r="I439" i="22"/>
  <c r="D119" i="22"/>
  <c r="N10" i="23"/>
  <c r="P27" i="23"/>
  <c r="F649" i="22"/>
  <c r="E649" i="22"/>
  <c r="I438" i="22"/>
  <c r="O23" i="23"/>
  <c r="D527" i="22"/>
  <c r="E973" i="22"/>
  <c r="F653" i="22"/>
  <c r="E653" i="22"/>
  <c r="T27" i="23"/>
  <c r="L31" i="23"/>
  <c r="I773" i="22"/>
  <c r="J773" i="22"/>
  <c r="D530" i="22"/>
  <c r="R23" i="23"/>
  <c r="E645" i="22"/>
  <c r="L27" i="23"/>
  <c r="F645" i="22"/>
  <c r="E99" i="19"/>
  <c r="E153" i="19" s="1"/>
  <c r="G940" i="22"/>
  <c r="S36" i="23" s="1"/>
  <c r="D525" i="22"/>
  <c r="M23" i="23"/>
  <c r="I402" i="22"/>
  <c r="G904" i="22"/>
  <c r="H904" i="22"/>
  <c r="H1032" i="22"/>
  <c r="O22" i="23"/>
  <c r="D497" i="22"/>
  <c r="G614" i="22"/>
  <c r="L26" i="23"/>
  <c r="U21" i="23"/>
  <c r="L472" i="22"/>
  <c r="M472" i="22"/>
  <c r="K472" i="22"/>
  <c r="U147" i="16"/>
  <c r="C63" i="22"/>
  <c r="D63" i="22" s="1"/>
  <c r="D187" i="22"/>
  <c r="F187" i="22" s="1"/>
  <c r="U151" i="16"/>
  <c r="U156" i="16"/>
  <c r="E343" i="22"/>
  <c r="G343" i="22" s="1"/>
  <c r="U199" i="16"/>
  <c r="F439" i="22"/>
  <c r="C346" i="16"/>
  <c r="D347" i="16"/>
  <c r="I401" i="22"/>
  <c r="E967" i="22"/>
  <c r="E241" i="22"/>
  <c r="E616" i="22"/>
  <c r="I433" i="22"/>
  <c r="D147" i="22"/>
  <c r="E969" i="22"/>
  <c r="G1033" i="22"/>
  <c r="H1033" i="22"/>
  <c r="E91" i="22"/>
  <c r="U35" i="23"/>
  <c r="J910" i="22"/>
  <c r="I910" i="22"/>
  <c r="I469" i="22"/>
  <c r="S25" i="23"/>
  <c r="D591" i="22"/>
  <c r="H902" i="22"/>
  <c r="G902" i="22"/>
  <c r="F615" i="22"/>
  <c r="E39" i="19"/>
  <c r="C321" i="16"/>
  <c r="C18" i="18" s="1"/>
  <c r="B179" i="18" s="1"/>
  <c r="C338" i="16"/>
  <c r="G935" i="22"/>
  <c r="N36" i="23" s="1"/>
  <c r="O150" i="16"/>
  <c r="C149" i="22"/>
  <c r="D149" i="22" s="1"/>
  <c r="D305" i="22"/>
  <c r="F305" i="22" s="1"/>
  <c r="O155" i="16"/>
  <c r="J431" i="22"/>
  <c r="E620" i="22"/>
  <c r="F620" i="22"/>
  <c r="G811" i="22"/>
  <c r="R32" i="23" s="1"/>
  <c r="E246" i="22"/>
  <c r="F646" i="22"/>
  <c r="M27" i="23"/>
  <c r="E646" i="22"/>
  <c r="E163" i="19"/>
  <c r="E1041" i="22"/>
  <c r="D182" i="22"/>
  <c r="F182" i="22" s="1"/>
  <c r="P151" i="16"/>
  <c r="P148" i="16"/>
  <c r="D90" i="22"/>
  <c r="F90" i="22" s="1"/>
  <c r="F434" i="22"/>
  <c r="P199" i="16"/>
  <c r="D338" i="16"/>
  <c r="E187" i="22"/>
  <c r="H909" i="22"/>
  <c r="G909" i="22"/>
  <c r="E279" i="22"/>
  <c r="V46" i="23"/>
  <c r="L36" i="23"/>
  <c r="F271" i="22"/>
  <c r="E309" i="22"/>
  <c r="C154" i="22"/>
  <c r="D154" i="22" s="1"/>
  <c r="T150" i="16"/>
  <c r="D186" i="22"/>
  <c r="F186" i="22" s="1"/>
  <c r="T151" i="16"/>
  <c r="T153" i="16"/>
  <c r="D246" i="22"/>
  <c r="F246" i="22" s="1"/>
  <c r="T240" i="16"/>
  <c r="G470" i="22"/>
  <c r="G406" i="22"/>
  <c r="T238" i="16"/>
  <c r="F438" i="22"/>
  <c r="T199" i="16"/>
  <c r="B45" i="17" l="1"/>
  <c r="B40" i="17"/>
  <c r="F843" i="22"/>
  <c r="B32" i="18"/>
  <c r="B160" i="18" s="1"/>
  <c r="B52" i="17"/>
  <c r="J438" i="22"/>
  <c r="K438" i="22" s="1"/>
  <c r="J400" i="22"/>
  <c r="K400" i="22" s="1"/>
  <c r="G968" i="22"/>
  <c r="B47" i="17"/>
  <c r="R33" i="23"/>
  <c r="C51" i="19"/>
  <c r="C110" i="19" s="1"/>
  <c r="C1073" i="22" s="1"/>
  <c r="C1075" i="22" s="1"/>
  <c r="B28" i="18"/>
  <c r="B156" i="18" s="1"/>
  <c r="O31" i="23"/>
  <c r="B43" i="17"/>
  <c r="B36" i="18"/>
  <c r="B164" i="18" s="1"/>
  <c r="D164" i="18" s="1"/>
  <c r="B40" i="19"/>
  <c r="B99" i="19" s="1"/>
  <c r="B48" i="17"/>
  <c r="B41" i="17"/>
  <c r="B45" i="19"/>
  <c r="B104" i="19" s="1"/>
  <c r="B881" i="22" s="1"/>
  <c r="B883" i="22" s="1"/>
  <c r="G840" i="22"/>
  <c r="B53" i="17"/>
  <c r="C46" i="19"/>
  <c r="C105" i="19" s="1"/>
  <c r="C913" i="22" s="1"/>
  <c r="C915" i="22" s="1"/>
  <c r="B42" i="17"/>
  <c r="G972" i="22"/>
  <c r="B37" i="17"/>
  <c r="J405" i="22"/>
  <c r="L405" i="22" s="1"/>
  <c r="B49" i="17"/>
  <c r="J469" i="22"/>
  <c r="K469" i="22" s="1"/>
  <c r="B49" i="19"/>
  <c r="B108" i="19" s="1"/>
  <c r="B216" i="19" s="1"/>
  <c r="B27" i="18"/>
  <c r="B155" i="18" s="1"/>
  <c r="D155" i="18" s="1"/>
  <c r="B48" i="19"/>
  <c r="B107" i="19" s="1"/>
  <c r="E323" i="16"/>
  <c r="B31" i="17" s="1"/>
  <c r="E321" i="16"/>
  <c r="E25" i="19" s="1"/>
  <c r="F840" i="22"/>
  <c r="E318" i="16"/>
  <c r="B26" i="17" s="1"/>
  <c r="G326" i="16"/>
  <c r="G30" i="19" s="1"/>
  <c r="G89" i="19" s="1"/>
  <c r="E315" i="16"/>
  <c r="B23" i="17" s="1"/>
  <c r="J439" i="22"/>
  <c r="T20" i="23" s="1"/>
  <c r="E319" i="16"/>
  <c r="E23" i="19" s="1"/>
  <c r="J407" i="22"/>
  <c r="L407" i="22" s="1"/>
  <c r="B37" i="18"/>
  <c r="B165" i="18" s="1"/>
  <c r="D165" i="18" s="1"/>
  <c r="B31" i="18"/>
  <c r="B159" i="18" s="1"/>
  <c r="D159" i="18" s="1"/>
  <c r="J470" i="22"/>
  <c r="K470" i="22" s="1"/>
  <c r="F968" i="22"/>
  <c r="J437" i="22"/>
  <c r="K437" i="22" s="1"/>
  <c r="J432" i="22"/>
  <c r="M432" i="22" s="1"/>
  <c r="J406" i="22"/>
  <c r="L406" i="22" s="1"/>
  <c r="E324" i="16"/>
  <c r="E28" i="19" s="1"/>
  <c r="G327" i="16"/>
  <c r="G31" i="19" s="1"/>
  <c r="G90" i="19" s="1"/>
  <c r="G443" i="22" s="1"/>
  <c r="G445" i="22" s="1"/>
  <c r="E322" i="16"/>
  <c r="B30" i="17" s="1"/>
  <c r="B44" i="19"/>
  <c r="B103" i="19" s="1"/>
  <c r="B849" i="22" s="1"/>
  <c r="B851" i="22" s="1"/>
  <c r="F327" i="16"/>
  <c r="F31" i="19" s="1"/>
  <c r="F326" i="16"/>
  <c r="F30" i="19" s="1"/>
  <c r="J434" i="22"/>
  <c r="M434" i="22" s="1"/>
  <c r="E316" i="16"/>
  <c r="B24" i="17" s="1"/>
  <c r="E325" i="16"/>
  <c r="E29" i="19" s="1"/>
  <c r="U46" i="23"/>
  <c r="G328" i="16"/>
  <c r="G32" i="19" s="1"/>
  <c r="G91" i="19" s="1"/>
  <c r="G145" i="19" s="1"/>
  <c r="F328" i="16"/>
  <c r="F32" i="19" s="1"/>
  <c r="H99" i="19"/>
  <c r="D721" i="22" s="1"/>
  <c r="D723" i="22" s="1"/>
  <c r="F711" i="22"/>
  <c r="H105" i="19"/>
  <c r="F913" i="22" s="1"/>
  <c r="F915" i="22" s="1"/>
  <c r="H90" i="19"/>
  <c r="H443" i="22" s="1"/>
  <c r="H445" i="22" s="1"/>
  <c r="N29" i="23"/>
  <c r="B44" i="17"/>
  <c r="H145" i="19"/>
  <c r="H109" i="19"/>
  <c r="F1041" i="22" s="1"/>
  <c r="F1043" i="22" s="1"/>
  <c r="H101" i="19"/>
  <c r="F785" i="22" s="1"/>
  <c r="F787" i="22" s="1"/>
  <c r="H155" i="19"/>
  <c r="B46" i="17"/>
  <c r="G711" i="22"/>
  <c r="H89" i="19"/>
  <c r="H411" i="22" s="1"/>
  <c r="H413" i="22" s="1"/>
  <c r="H161" i="19"/>
  <c r="H103" i="19"/>
  <c r="D849" i="22" s="1"/>
  <c r="D851" i="22" s="1"/>
  <c r="E22" i="19"/>
  <c r="F151" i="22"/>
  <c r="P11" i="23"/>
  <c r="E151" i="22"/>
  <c r="G411" i="22"/>
  <c r="S12" i="23"/>
  <c r="H186" i="22"/>
  <c r="G186" i="22"/>
  <c r="L434" i="22"/>
  <c r="M431" i="22"/>
  <c r="L20" i="23"/>
  <c r="K431" i="22"/>
  <c r="L431" i="22"/>
  <c r="G615" i="22"/>
  <c r="M26" i="23"/>
  <c r="G88" i="22"/>
  <c r="M9" i="23"/>
  <c r="H88" i="22"/>
  <c r="H242" i="22"/>
  <c r="G242" i="22"/>
  <c r="O14" i="23"/>
  <c r="G46" i="20"/>
  <c r="F151" i="21"/>
  <c r="T9" i="23"/>
  <c r="H95" i="22"/>
  <c r="G95" i="22"/>
  <c r="C47" i="19"/>
  <c r="C40" i="18"/>
  <c r="B201" i="18" s="1"/>
  <c r="M31" i="23"/>
  <c r="I774" i="22"/>
  <c r="J774" i="22"/>
  <c r="H306" i="22"/>
  <c r="G306" i="22"/>
  <c r="O16" i="23"/>
  <c r="I908" i="22"/>
  <c r="S35" i="23"/>
  <c r="J908" i="22"/>
  <c r="M20" i="23"/>
  <c r="G183" i="22"/>
  <c r="P12" i="23"/>
  <c r="H183" i="22"/>
  <c r="D147" i="18"/>
  <c r="I903" i="22"/>
  <c r="N35" i="23"/>
  <c r="J903" i="22"/>
  <c r="M16" i="23"/>
  <c r="H304" i="22"/>
  <c r="G304" i="22"/>
  <c r="M469" i="22"/>
  <c r="P17" i="23"/>
  <c r="I339" i="22"/>
  <c r="H339" i="22"/>
  <c r="O29" i="23"/>
  <c r="F712" i="22"/>
  <c r="G712" i="22"/>
  <c r="G716" i="22"/>
  <c r="F716" i="22"/>
  <c r="S29" i="23"/>
  <c r="J435" i="22"/>
  <c r="H374" i="22"/>
  <c r="S18" i="23"/>
  <c r="I374" i="22"/>
  <c r="J466" i="22"/>
  <c r="J403" i="22"/>
  <c r="D163" i="18"/>
  <c r="B100" i="19"/>
  <c r="B753" i="22" s="1"/>
  <c r="B755" i="22" s="1"/>
  <c r="H90" i="22"/>
  <c r="G90" i="22"/>
  <c r="O9" i="23"/>
  <c r="E1043" i="22"/>
  <c r="F147" i="22"/>
  <c r="E147" i="22"/>
  <c r="L11" i="23"/>
  <c r="F967" i="22"/>
  <c r="N37" i="23"/>
  <c r="G967" i="22"/>
  <c r="F973" i="22"/>
  <c r="T37" i="23"/>
  <c r="G973" i="22"/>
  <c r="F148" i="22"/>
  <c r="E148" i="22"/>
  <c r="M11" i="23"/>
  <c r="I341" i="22"/>
  <c r="R17" i="23"/>
  <c r="H341" i="22"/>
  <c r="E61" i="22"/>
  <c r="R8" i="23"/>
  <c r="F61" i="22"/>
  <c r="T14" i="23"/>
  <c r="G247" i="22"/>
  <c r="H247" i="22"/>
  <c r="H368" i="22"/>
  <c r="M18" i="23"/>
  <c r="I368" i="22"/>
  <c r="R35" i="23"/>
  <c r="J907" i="22"/>
  <c r="I907" i="22"/>
  <c r="E101" i="19"/>
  <c r="J464" i="22"/>
  <c r="E157" i="19"/>
  <c r="C849" i="22"/>
  <c r="G717" i="22"/>
  <c r="T29" i="23"/>
  <c r="F717" i="22"/>
  <c r="J471" i="22"/>
  <c r="N39" i="23"/>
  <c r="I1031" i="22"/>
  <c r="J1031" i="22"/>
  <c r="R39" i="23"/>
  <c r="J1035" i="22"/>
  <c r="I1035" i="22"/>
  <c r="G617" i="22"/>
  <c r="O26" i="23"/>
  <c r="G185" i="22"/>
  <c r="R12" i="23"/>
  <c r="H185" i="22"/>
  <c r="B152" i="19"/>
  <c r="B689" i="22"/>
  <c r="B691" i="22" s="1"/>
  <c r="D142" i="18"/>
  <c r="F154" i="22"/>
  <c r="E154" i="22"/>
  <c r="S11" i="23"/>
  <c r="D35" i="18"/>
  <c r="B229" i="18" s="1"/>
  <c r="D42" i="19"/>
  <c r="N16" i="23"/>
  <c r="H305" i="22"/>
  <c r="G305" i="22"/>
  <c r="E98" i="19"/>
  <c r="M35" i="23"/>
  <c r="I902" i="22"/>
  <c r="J902" i="22"/>
  <c r="G413" i="22"/>
  <c r="T12" i="23"/>
  <c r="G187" i="22"/>
  <c r="H187" i="22"/>
  <c r="I1032" i="22"/>
  <c r="O39" i="23"/>
  <c r="J1032" i="22"/>
  <c r="C721" i="22"/>
  <c r="B51" i="19"/>
  <c r="B110" i="19" s="1"/>
  <c r="B44" i="18"/>
  <c r="B172" i="18" s="1"/>
  <c r="I371" i="22"/>
  <c r="P18" i="23"/>
  <c r="H371" i="22"/>
  <c r="P16" i="23"/>
  <c r="H307" i="22"/>
  <c r="G307" i="22"/>
  <c r="B51" i="17"/>
  <c r="D148" i="18"/>
  <c r="D181" i="18"/>
  <c r="N31" i="23"/>
  <c r="J775" i="22"/>
  <c r="I775" i="22"/>
  <c r="D36" i="18"/>
  <c r="B230" i="18" s="1"/>
  <c r="D43" i="19"/>
  <c r="D151" i="18"/>
  <c r="E89" i="19"/>
  <c r="E411" i="22" s="1"/>
  <c r="E413" i="22" s="1"/>
  <c r="E158" i="19"/>
  <c r="E344" i="19" s="1"/>
  <c r="C881" i="22"/>
  <c r="D168" i="18"/>
  <c r="I373" i="22"/>
  <c r="R18" i="23"/>
  <c r="H373" i="22"/>
  <c r="P8" i="23"/>
  <c r="F59" i="22"/>
  <c r="E59" i="22"/>
  <c r="T39" i="23"/>
  <c r="I1037" i="22"/>
  <c r="J1037" i="22"/>
  <c r="G94" i="22"/>
  <c r="S9" i="23"/>
  <c r="H94" i="22"/>
  <c r="F62" i="22"/>
  <c r="S8" i="23"/>
  <c r="E62" i="22"/>
  <c r="S31" i="23"/>
  <c r="J780" i="22"/>
  <c r="I780" i="22"/>
  <c r="I335" i="22"/>
  <c r="H335" i="22"/>
  <c r="L17" i="23"/>
  <c r="C659" i="22"/>
  <c r="O15" i="23"/>
  <c r="H274" i="22"/>
  <c r="G274" i="22"/>
  <c r="O17" i="23"/>
  <c r="H338" i="22"/>
  <c r="I338" i="22"/>
  <c r="P26" i="23"/>
  <c r="G618" i="22"/>
  <c r="J465" i="22"/>
  <c r="I369" i="22"/>
  <c r="N18" i="23"/>
  <c r="H369" i="22"/>
  <c r="G89" i="22"/>
  <c r="N9" i="23"/>
  <c r="H89" i="22"/>
  <c r="G715" i="22"/>
  <c r="R29" i="23"/>
  <c r="F715" i="22"/>
  <c r="G179" i="22"/>
  <c r="L12" i="23"/>
  <c r="H179" i="22"/>
  <c r="T31" i="23"/>
  <c r="I781" i="22"/>
  <c r="J781" i="22"/>
  <c r="H303" i="22"/>
  <c r="G303" i="22"/>
  <c r="L16" i="23"/>
  <c r="S26" i="23"/>
  <c r="G621" i="22"/>
  <c r="J401" i="22"/>
  <c r="D40" i="18"/>
  <c r="B234" i="18" s="1"/>
  <c r="D47" i="19"/>
  <c r="J467" i="22"/>
  <c r="E55" i="22"/>
  <c r="F55" i="22"/>
  <c r="L8" i="23"/>
  <c r="H310" i="22"/>
  <c r="S16" i="23"/>
  <c r="G310" i="22"/>
  <c r="E144" i="19"/>
  <c r="E443" i="22"/>
  <c r="E445" i="22" s="1"/>
  <c r="D161" i="18"/>
  <c r="T35" i="23"/>
  <c r="J909" i="22"/>
  <c r="I909" i="22"/>
  <c r="G182" i="22"/>
  <c r="H182" i="22"/>
  <c r="O12" i="23"/>
  <c r="D179" i="18"/>
  <c r="C50" i="19"/>
  <c r="C43" i="18"/>
  <c r="B204" i="18" s="1"/>
  <c r="D186" i="18"/>
  <c r="E110" i="19"/>
  <c r="B29" i="17"/>
  <c r="C977" i="22"/>
  <c r="I337" i="22"/>
  <c r="N17" i="23"/>
  <c r="H337" i="22"/>
  <c r="E91" i="19"/>
  <c r="E475" i="22" s="1"/>
  <c r="E477" i="22" s="1"/>
  <c r="R14" i="23"/>
  <c r="H245" i="22"/>
  <c r="G245" i="22"/>
  <c r="H367" i="22"/>
  <c r="I367" i="22"/>
  <c r="L18" i="23"/>
  <c r="L14" i="23"/>
  <c r="G239" i="22"/>
  <c r="H239" i="22"/>
  <c r="G241" i="22"/>
  <c r="H241" i="22"/>
  <c r="N14" i="23"/>
  <c r="E102" i="19"/>
  <c r="E156" i="19" s="1"/>
  <c r="E339" i="19" s="1"/>
  <c r="E913" i="22"/>
  <c r="D174" i="18"/>
  <c r="B102" i="19"/>
  <c r="B817" i="22" s="1"/>
  <c r="B819" i="22" s="1"/>
  <c r="G277" i="22"/>
  <c r="R15" i="23"/>
  <c r="H277" i="22"/>
  <c r="D143" i="18"/>
  <c r="F153" i="22"/>
  <c r="E153" i="22"/>
  <c r="R11" i="23"/>
  <c r="D160" i="18"/>
  <c r="D158" i="18"/>
  <c r="D166" i="18"/>
  <c r="H246" i="22"/>
  <c r="S14" i="23"/>
  <c r="G246" i="22"/>
  <c r="R26" i="23"/>
  <c r="G620" i="22"/>
  <c r="P37" i="23"/>
  <c r="F969" i="22"/>
  <c r="G969" i="22"/>
  <c r="L439" i="22"/>
  <c r="K439" i="22"/>
  <c r="E331" i="19"/>
  <c r="E330" i="19"/>
  <c r="E329" i="19"/>
  <c r="M400" i="22"/>
  <c r="I779" i="22"/>
  <c r="R31" i="23"/>
  <c r="J779" i="22"/>
  <c r="G91" i="22"/>
  <c r="H91" i="22"/>
  <c r="P9" i="23"/>
  <c r="D218" i="18"/>
  <c r="B46" i="19"/>
  <c r="B105" i="19" s="1"/>
  <c r="B39" i="18"/>
  <c r="B167" i="18" s="1"/>
  <c r="B50" i="17"/>
  <c r="F155" i="22"/>
  <c r="T11" i="23"/>
  <c r="E155" i="22"/>
  <c r="J777" i="22"/>
  <c r="I777" i="22"/>
  <c r="P31" i="23"/>
  <c r="K407" i="22"/>
  <c r="D152" i="18"/>
  <c r="E56" i="22"/>
  <c r="F56" i="22"/>
  <c r="M8" i="23"/>
  <c r="D185" i="18"/>
  <c r="B50" i="19"/>
  <c r="B109" i="19" s="1"/>
  <c r="B43" i="18"/>
  <c r="B171" i="18" s="1"/>
  <c r="B54" i="17"/>
  <c r="H273" i="22"/>
  <c r="N15" i="23"/>
  <c r="G273" i="22"/>
  <c r="L399" i="22"/>
  <c r="K399" i="22"/>
  <c r="L19" i="23"/>
  <c r="M399" i="22"/>
  <c r="G279" i="22"/>
  <c r="T15" i="23"/>
  <c r="H279" i="22"/>
  <c r="B155" i="19"/>
  <c r="B785" i="22"/>
  <c r="D162" i="18"/>
  <c r="D157" i="18"/>
  <c r="H271" i="22"/>
  <c r="L15" i="23"/>
  <c r="G271" i="22"/>
  <c r="E357" i="19"/>
  <c r="E356" i="19"/>
  <c r="E149" i="22"/>
  <c r="N11" i="23"/>
  <c r="F149" i="22"/>
  <c r="C42" i="19"/>
  <c r="C35" i="18"/>
  <c r="B196" i="18" s="1"/>
  <c r="P39" i="23"/>
  <c r="I1033" i="22"/>
  <c r="J1033" i="22"/>
  <c r="D51" i="19"/>
  <c r="D44" i="18"/>
  <c r="B238" i="18" s="1"/>
  <c r="I343" i="22"/>
  <c r="H343" i="22"/>
  <c r="T17" i="23"/>
  <c r="T8" i="23"/>
  <c r="F63" i="22"/>
  <c r="E63" i="22"/>
  <c r="O35" i="23"/>
  <c r="J904" i="22"/>
  <c r="I904" i="22"/>
  <c r="D46" i="19"/>
  <c r="D39" i="18"/>
  <c r="B233" i="18" s="1"/>
  <c r="J1030" i="22"/>
  <c r="I1030" i="22"/>
  <c r="M39" i="23"/>
  <c r="H240" i="22"/>
  <c r="G240" i="22"/>
  <c r="M14" i="23"/>
  <c r="M12" i="23"/>
  <c r="G180" i="22"/>
  <c r="H180" i="22"/>
  <c r="S39" i="23"/>
  <c r="J1036" i="22"/>
  <c r="I1036" i="22"/>
  <c r="G93" i="22"/>
  <c r="R9" i="23"/>
  <c r="H93" i="22"/>
  <c r="E106" i="19"/>
  <c r="E160" i="19" s="1"/>
  <c r="E349" i="19" s="1"/>
  <c r="B55" i="17"/>
  <c r="F58" i="22"/>
  <c r="O8" i="23"/>
  <c r="E58" i="22"/>
  <c r="N8" i="23"/>
  <c r="F57" i="22"/>
  <c r="E57" i="22"/>
  <c r="M37" i="23"/>
  <c r="F966" i="22"/>
  <c r="G966" i="22"/>
  <c r="C1011" i="22"/>
  <c r="T26" i="23"/>
  <c r="G622" i="22"/>
  <c r="D215" i="18"/>
  <c r="G844" i="22"/>
  <c r="S33" i="23"/>
  <c r="F844" i="22"/>
  <c r="S17" i="23"/>
  <c r="I342" i="22"/>
  <c r="H342" i="22"/>
  <c r="E161" i="19"/>
  <c r="H370" i="22"/>
  <c r="O18" i="23"/>
  <c r="I370" i="22"/>
  <c r="D50" i="19"/>
  <c r="D43" i="18"/>
  <c r="B237" i="18" s="1"/>
  <c r="B106" i="19"/>
  <c r="B945" i="22" s="1"/>
  <c r="B947" i="22" s="1"/>
  <c r="I375" i="22"/>
  <c r="T18" i="23"/>
  <c r="H375" i="22"/>
  <c r="S15" i="23"/>
  <c r="H278" i="22"/>
  <c r="G278" i="22"/>
  <c r="E322" i="19"/>
  <c r="E323" i="19"/>
  <c r="E324" i="19"/>
  <c r="J402" i="22"/>
  <c r="J433" i="22"/>
  <c r="G841" i="22"/>
  <c r="F841" i="22"/>
  <c r="P33" i="23"/>
  <c r="C36" i="18"/>
  <c r="B197" i="18" s="1"/>
  <c r="C43" i="19"/>
  <c r="E159" i="19"/>
  <c r="F845" i="22"/>
  <c r="G845" i="22"/>
  <c r="T33" i="23"/>
  <c r="M17" i="23"/>
  <c r="I336" i="22"/>
  <c r="H336" i="22"/>
  <c r="G309" i="22"/>
  <c r="R16" i="23"/>
  <c r="H309" i="22"/>
  <c r="H243" i="22"/>
  <c r="G243" i="22"/>
  <c r="P14" i="23"/>
  <c r="P15" i="23"/>
  <c r="H275" i="22"/>
  <c r="G275" i="22"/>
  <c r="H87" i="22"/>
  <c r="G87" i="22"/>
  <c r="L9" i="23"/>
  <c r="D180" i="18"/>
  <c r="D219" i="18"/>
  <c r="O11" i="23"/>
  <c r="E150" i="22"/>
  <c r="F150" i="22"/>
  <c r="M463" i="22"/>
  <c r="K463" i="22"/>
  <c r="L21" i="23"/>
  <c r="L463" i="22"/>
  <c r="E100" i="19"/>
  <c r="E154" i="19" s="1"/>
  <c r="E333" i="19" s="1"/>
  <c r="G272" i="22"/>
  <c r="M15" i="23"/>
  <c r="H272" i="22"/>
  <c r="D200" i="18"/>
  <c r="H181" i="22"/>
  <c r="N12" i="23"/>
  <c r="G181" i="22"/>
  <c r="H311" i="22"/>
  <c r="G311" i="22"/>
  <c r="T16" i="23"/>
  <c r="D205" i="18"/>
  <c r="D145" i="18"/>
  <c r="D170" i="18"/>
  <c r="B153" i="19"/>
  <c r="B721" i="22"/>
  <c r="B723" i="22" s="1"/>
  <c r="D154" i="18"/>
  <c r="D156" i="18"/>
  <c r="D169" i="18"/>
  <c r="B151" i="19"/>
  <c r="B657" i="22"/>
  <c r="B659" i="22" s="1"/>
  <c r="M405" i="22" l="1"/>
  <c r="L438" i="22"/>
  <c r="L432" i="22"/>
  <c r="G475" i="22"/>
  <c r="G477" i="22" s="1"/>
  <c r="S21" i="23"/>
  <c r="K405" i="22"/>
  <c r="M406" i="22"/>
  <c r="M438" i="22"/>
  <c r="O20" i="23"/>
  <c r="B27" i="17"/>
  <c r="B77" i="17" s="1"/>
  <c r="B977" i="22"/>
  <c r="B979" i="22" s="1"/>
  <c r="B215" i="19"/>
  <c r="L400" i="22"/>
  <c r="S19" i="23"/>
  <c r="S46" i="23" s="1"/>
  <c r="B36" i="17"/>
  <c r="L470" i="22"/>
  <c r="R19" i="23"/>
  <c r="M19" i="23"/>
  <c r="M439" i="22"/>
  <c r="K406" i="22"/>
  <c r="S20" i="23"/>
  <c r="B157" i="19"/>
  <c r="B342" i="19" s="1"/>
  <c r="K432" i="22"/>
  <c r="K434" i="22"/>
  <c r="E26" i="19"/>
  <c r="E20" i="19"/>
  <c r="E79" i="19" s="1"/>
  <c r="D99" i="22" s="1"/>
  <c r="D101" i="22" s="1"/>
  <c r="M470" i="22"/>
  <c r="B162" i="19"/>
  <c r="B354" i="19" s="1"/>
  <c r="E151" i="21" s="1"/>
  <c r="M437" i="22"/>
  <c r="F162" i="18"/>
  <c r="H162" i="18" s="1"/>
  <c r="T19" i="23"/>
  <c r="R21" i="23"/>
  <c r="B32" i="17"/>
  <c r="B33" i="17"/>
  <c r="E27" i="19"/>
  <c r="E86" i="19" s="1"/>
  <c r="D315" i="22" s="1"/>
  <c r="D317" i="22" s="1"/>
  <c r="H163" i="19"/>
  <c r="H357" i="19" s="1"/>
  <c r="H153" i="19"/>
  <c r="M407" i="22"/>
  <c r="B207" i="19"/>
  <c r="L469" i="22"/>
  <c r="G143" i="19"/>
  <c r="E145" i="19"/>
  <c r="E300" i="19" s="1"/>
  <c r="E19" i="19"/>
  <c r="E78" i="19" s="1"/>
  <c r="C67" i="22" s="1"/>
  <c r="C69" i="22" s="1"/>
  <c r="F199" i="18"/>
  <c r="H199" i="18" s="1"/>
  <c r="B154" i="19"/>
  <c r="B333" i="19" s="1"/>
  <c r="D130" i="21" s="1"/>
  <c r="H143" i="19"/>
  <c r="H293" i="19" s="1"/>
  <c r="F226" i="18"/>
  <c r="H226" i="18" s="1"/>
  <c r="B1009" i="22"/>
  <c r="B1011" i="22" s="1"/>
  <c r="B34" i="17"/>
  <c r="F156" i="18"/>
  <c r="H156" i="18" s="1"/>
  <c r="F164" i="18"/>
  <c r="H164" i="18" s="1"/>
  <c r="L437" i="22"/>
  <c r="C164" i="19"/>
  <c r="C359" i="19" s="1"/>
  <c r="E48" i="20" s="1"/>
  <c r="D657" i="22"/>
  <c r="X27" i="23" s="1"/>
  <c r="Y27" i="23" s="1"/>
  <c r="H159" i="19"/>
  <c r="H347" i="19" s="1"/>
  <c r="B158" i="19"/>
  <c r="B344" i="19" s="1"/>
  <c r="M141" i="21" s="1"/>
  <c r="F191" i="18"/>
  <c r="H191" i="18" s="1"/>
  <c r="F205" i="18"/>
  <c r="H205" i="18" s="1"/>
  <c r="F221" i="18"/>
  <c r="H221" i="18" s="1"/>
  <c r="F180" i="18"/>
  <c r="H180" i="18" s="1"/>
  <c r="B160" i="19"/>
  <c r="B349" i="19" s="1"/>
  <c r="D44" i="20" s="1"/>
  <c r="F157" i="18"/>
  <c r="H157" i="18" s="1"/>
  <c r="R20" i="23"/>
  <c r="B156" i="19"/>
  <c r="B339" i="19" s="1"/>
  <c r="M136" i="21" s="1"/>
  <c r="E143" i="19"/>
  <c r="E294" i="19" s="1"/>
  <c r="G144" i="19"/>
  <c r="G296" i="19" s="1"/>
  <c r="F217" i="18"/>
  <c r="H217" i="18" s="1"/>
  <c r="F170" i="18"/>
  <c r="H170" i="18" s="1"/>
  <c r="F188" i="18"/>
  <c r="H188" i="18" s="1"/>
  <c r="B35" i="17"/>
  <c r="H144" i="19"/>
  <c r="H297" i="19" s="1"/>
  <c r="H335" i="19"/>
  <c r="H336" i="19"/>
  <c r="H337" i="19"/>
  <c r="B211" i="19"/>
  <c r="H292" i="19"/>
  <c r="H329" i="19"/>
  <c r="H330" i="19"/>
  <c r="H331" i="19"/>
  <c r="H351" i="19"/>
  <c r="H352" i="19"/>
  <c r="B161" i="19"/>
  <c r="B352" i="19" s="1"/>
  <c r="H157" i="19"/>
  <c r="H300" i="19"/>
  <c r="H299" i="19"/>
  <c r="G38" i="20"/>
  <c r="I242" i="24"/>
  <c r="F130" i="21"/>
  <c r="E915" i="22"/>
  <c r="F204" i="18"/>
  <c r="H204" i="18" s="1"/>
  <c r="D204" i="18"/>
  <c r="F202" i="18"/>
  <c r="H202" i="18" s="1"/>
  <c r="D881" i="22"/>
  <c r="C883" i="22"/>
  <c r="D101" i="19"/>
  <c r="D785" i="22" s="1"/>
  <c r="D787" i="22" s="1"/>
  <c r="E785" i="22"/>
  <c r="E130" i="21"/>
  <c r="F193" i="18"/>
  <c r="H193" i="18" s="1"/>
  <c r="F147" i="18"/>
  <c r="H147" i="18" s="1"/>
  <c r="E85" i="19"/>
  <c r="D283" i="22" s="1"/>
  <c r="D285" i="22" s="1"/>
  <c r="F154" i="18"/>
  <c r="H154" i="18" s="1"/>
  <c r="F176" i="18"/>
  <c r="H176" i="18" s="1"/>
  <c r="F211" i="18"/>
  <c r="H211" i="18" s="1"/>
  <c r="C753" i="22"/>
  <c r="B208" i="19"/>
  <c r="F215" i="18"/>
  <c r="H215" i="18" s="1"/>
  <c r="F216" i="18"/>
  <c r="H216" i="18" s="1"/>
  <c r="F160" i="18"/>
  <c r="H160" i="18" s="1"/>
  <c r="F198" i="18"/>
  <c r="H198" i="18" s="1"/>
  <c r="G40" i="20"/>
  <c r="F136" i="21"/>
  <c r="C109" i="19"/>
  <c r="C1041" i="22" s="1"/>
  <c r="C1043" i="22" s="1"/>
  <c r="F212" i="18"/>
  <c r="H212" i="18" s="1"/>
  <c r="K467" i="22"/>
  <c r="P21" i="23"/>
  <c r="M467" i="22"/>
  <c r="L467" i="22"/>
  <c r="G42" i="20"/>
  <c r="F141" i="21"/>
  <c r="D229" i="18"/>
  <c r="F229" i="18"/>
  <c r="H229" i="18" s="1"/>
  <c r="F146" i="18"/>
  <c r="H146" i="18" s="1"/>
  <c r="B327" i="19"/>
  <c r="B326" i="19"/>
  <c r="F206" i="18"/>
  <c r="H206" i="18" s="1"/>
  <c r="F232" i="18"/>
  <c r="H232" i="18" s="1"/>
  <c r="G300" i="19"/>
  <c r="G299" i="19"/>
  <c r="F169" i="18"/>
  <c r="H169" i="18" s="1"/>
  <c r="B329" i="19"/>
  <c r="B331" i="19"/>
  <c r="D128" i="21" s="1"/>
  <c r="B330" i="19"/>
  <c r="D127" i="21" s="1"/>
  <c r="F214" i="18"/>
  <c r="H214" i="18" s="1"/>
  <c r="F173" i="18"/>
  <c r="H173" i="18" s="1"/>
  <c r="F235" i="18"/>
  <c r="H235" i="18" s="1"/>
  <c r="F219" i="18"/>
  <c r="H219" i="18" s="1"/>
  <c r="C102" i="19"/>
  <c r="C817" i="22" s="1"/>
  <c r="C819" i="22" s="1"/>
  <c r="F120" i="21"/>
  <c r="G64" i="20"/>
  <c r="D233" i="18"/>
  <c r="F233" i="18"/>
  <c r="H233" i="18" s="1"/>
  <c r="D238" i="18"/>
  <c r="F238" i="18"/>
  <c r="H238" i="18" s="1"/>
  <c r="G91" i="20"/>
  <c r="F154" i="21"/>
  <c r="F150" i="18"/>
  <c r="H150" i="18" s="1"/>
  <c r="B335" i="19"/>
  <c r="B336" i="19"/>
  <c r="B337" i="19"/>
  <c r="F203" i="18"/>
  <c r="H203" i="18" s="1"/>
  <c r="F171" i="18"/>
  <c r="H171" i="18" s="1"/>
  <c r="D171" i="18"/>
  <c r="G37" i="20"/>
  <c r="F126" i="21"/>
  <c r="F166" i="18"/>
  <c r="H166" i="18" s="1"/>
  <c r="F144" i="18"/>
  <c r="H144" i="18" s="1"/>
  <c r="F187" i="18"/>
  <c r="H187" i="18" s="1"/>
  <c r="E817" i="22"/>
  <c r="E84" i="19"/>
  <c r="D251" i="22" s="1"/>
  <c r="D253" i="22" s="1"/>
  <c r="F186" i="18"/>
  <c r="H186" i="18" s="1"/>
  <c r="F179" i="18"/>
  <c r="H179" i="18" s="1"/>
  <c r="F213" i="18"/>
  <c r="H213" i="18" s="1"/>
  <c r="F231" i="18"/>
  <c r="H231" i="18" s="1"/>
  <c r="F140" i="18"/>
  <c r="H140" i="18" s="1"/>
  <c r="L46" i="23"/>
  <c r="D106" i="19"/>
  <c r="D945" i="22" s="1"/>
  <c r="D947" i="22" s="1"/>
  <c r="E293" i="19"/>
  <c r="D102" i="19"/>
  <c r="D817" i="22" s="1"/>
  <c r="D819" i="22" s="1"/>
  <c r="F148" i="18"/>
  <c r="H148" i="18" s="1"/>
  <c r="E721" i="22"/>
  <c r="E723" i="22" s="1"/>
  <c r="C723" i="22"/>
  <c r="F227" i="18"/>
  <c r="H227" i="18" s="1"/>
  <c r="F208" i="18"/>
  <c r="H208" i="18" s="1"/>
  <c r="M471" i="22"/>
  <c r="T21" i="23"/>
  <c r="L471" i="22"/>
  <c r="K471" i="22"/>
  <c r="M464" i="22"/>
  <c r="K464" i="22"/>
  <c r="M21" i="23"/>
  <c r="L464" i="22"/>
  <c r="B351" i="19"/>
  <c r="L466" i="22"/>
  <c r="O21" i="23"/>
  <c r="M466" i="22"/>
  <c r="K466" i="22"/>
  <c r="F201" i="18"/>
  <c r="H201" i="18" s="1"/>
  <c r="D201" i="18"/>
  <c r="G297" i="19"/>
  <c r="E82" i="19"/>
  <c r="D191" i="22" s="1"/>
  <c r="D193" i="22" s="1"/>
  <c r="F90" i="19"/>
  <c r="F443" i="22" s="1"/>
  <c r="F445" i="22" s="1"/>
  <c r="M402" i="22"/>
  <c r="K402" i="22"/>
  <c r="O19" i="23"/>
  <c r="L402" i="22"/>
  <c r="D109" i="19"/>
  <c r="D1041" i="22" s="1"/>
  <c r="D1043" i="22" s="1"/>
  <c r="E352" i="19"/>
  <c r="E351" i="19"/>
  <c r="G44" i="20"/>
  <c r="F146" i="21"/>
  <c r="C101" i="19"/>
  <c r="C785" i="22" s="1"/>
  <c r="C787" i="22" s="1"/>
  <c r="F167" i="18"/>
  <c r="H167" i="18" s="1"/>
  <c r="D167" i="18"/>
  <c r="G86" i="20"/>
  <c r="F128" i="21"/>
  <c r="F210" i="18"/>
  <c r="H210" i="18" s="1"/>
  <c r="E1073" i="22"/>
  <c r="E296" i="19"/>
  <c r="E297" i="19"/>
  <c r="F207" i="18"/>
  <c r="H207" i="18" s="1"/>
  <c r="F181" i="18"/>
  <c r="H181" i="18" s="1"/>
  <c r="B164" i="19"/>
  <c r="B359" i="19" s="1"/>
  <c r="B1073" i="22"/>
  <c r="B1075" i="22" s="1"/>
  <c r="C689" i="22"/>
  <c r="B206" i="19"/>
  <c r="F224" i="18"/>
  <c r="H224" i="18" s="1"/>
  <c r="F194" i="18"/>
  <c r="H194" i="18" s="1"/>
  <c r="E849" i="22"/>
  <c r="E851" i="22" s="1"/>
  <c r="C851" i="22"/>
  <c r="F159" i="18"/>
  <c r="H159" i="18" s="1"/>
  <c r="K403" i="22"/>
  <c r="P19" i="23"/>
  <c r="M403" i="22"/>
  <c r="L403" i="22"/>
  <c r="F153" i="18"/>
  <c r="H153" i="18" s="1"/>
  <c r="F145" i="18"/>
  <c r="H145" i="18" s="1"/>
  <c r="F192" i="18"/>
  <c r="H192" i="18" s="1"/>
  <c r="E346" i="19"/>
  <c r="E347" i="19"/>
  <c r="F121" i="21"/>
  <c r="G84" i="20"/>
  <c r="E945" i="22"/>
  <c r="G47" i="20"/>
  <c r="F153" i="21"/>
  <c r="B787" i="22"/>
  <c r="F209" i="18"/>
  <c r="H209" i="18" s="1"/>
  <c r="B159" i="19"/>
  <c r="B913" i="22"/>
  <c r="F184" i="18"/>
  <c r="H184" i="18" s="1"/>
  <c r="D46" i="20"/>
  <c r="F143" i="18"/>
  <c r="H143" i="18" s="1"/>
  <c r="E299" i="19"/>
  <c r="F161" i="18"/>
  <c r="H161" i="18" s="1"/>
  <c r="F236" i="18"/>
  <c r="H236" i="18" s="1"/>
  <c r="L401" i="22"/>
  <c r="M401" i="22"/>
  <c r="K401" i="22"/>
  <c r="N19" i="23"/>
  <c r="D659" i="22"/>
  <c r="F168" i="18"/>
  <c r="H168" i="18" s="1"/>
  <c r="F151" i="18"/>
  <c r="H151" i="18" s="1"/>
  <c r="F141" i="18"/>
  <c r="H141" i="18" s="1"/>
  <c r="F223" i="18"/>
  <c r="H223" i="18" s="1"/>
  <c r="E342" i="19"/>
  <c r="E341" i="19"/>
  <c r="F149" i="18"/>
  <c r="H149" i="18" s="1"/>
  <c r="B323" i="19"/>
  <c r="D120" i="21" s="1"/>
  <c r="B324" i="19"/>
  <c r="B322" i="19"/>
  <c r="D119" i="21" s="1"/>
  <c r="F182" i="18"/>
  <c r="H182" i="18" s="1"/>
  <c r="F195" i="18"/>
  <c r="H195" i="18" s="1"/>
  <c r="F189" i="18"/>
  <c r="H189" i="18" s="1"/>
  <c r="F200" i="18"/>
  <c r="H200" i="18" s="1"/>
  <c r="F197" i="18"/>
  <c r="H197" i="18" s="1"/>
  <c r="D197" i="18"/>
  <c r="L433" i="22"/>
  <c r="K433" i="22"/>
  <c r="M433" i="22"/>
  <c r="N20" i="23"/>
  <c r="G35" i="20"/>
  <c r="F119" i="21"/>
  <c r="D237" i="18"/>
  <c r="F237" i="18"/>
  <c r="H237" i="18" s="1"/>
  <c r="D105" i="19"/>
  <c r="D913" i="22" s="1"/>
  <c r="D915" i="22" s="1"/>
  <c r="D110" i="19"/>
  <c r="D1073" i="22" s="1"/>
  <c r="D1075" i="22" s="1"/>
  <c r="D196" i="18"/>
  <c r="F196" i="18"/>
  <c r="H196" i="18" s="1"/>
  <c r="F222" i="18"/>
  <c r="H222" i="18" s="1"/>
  <c r="B163" i="19"/>
  <c r="B1041" i="22"/>
  <c r="F185" i="18"/>
  <c r="H185" i="18" s="1"/>
  <c r="F152" i="18"/>
  <c r="H152" i="18" s="1"/>
  <c r="F183" i="18"/>
  <c r="H183" i="18" s="1"/>
  <c r="F218" i="18"/>
  <c r="H218" i="18" s="1"/>
  <c r="G65" i="20"/>
  <c r="F127" i="21"/>
  <c r="F165" i="18"/>
  <c r="H165" i="18" s="1"/>
  <c r="F158" i="18"/>
  <c r="H158" i="18" s="1"/>
  <c r="F177" i="18"/>
  <c r="H177" i="18" s="1"/>
  <c r="F178" i="18"/>
  <c r="H178" i="18" s="1"/>
  <c r="F174" i="18"/>
  <c r="H174" i="18" s="1"/>
  <c r="E977" i="22"/>
  <c r="E979" i="22" s="1"/>
  <c r="C979" i="22"/>
  <c r="E164" i="19"/>
  <c r="E359" i="19" s="1"/>
  <c r="F155" i="18"/>
  <c r="H155" i="18" s="1"/>
  <c r="F220" i="18"/>
  <c r="H220" i="18" s="1"/>
  <c r="F175" i="18"/>
  <c r="H175" i="18" s="1"/>
  <c r="F190" i="18"/>
  <c r="H190" i="18" s="1"/>
  <c r="C159" i="19"/>
  <c r="D234" i="18"/>
  <c r="F234" i="18"/>
  <c r="H234" i="18" s="1"/>
  <c r="N21" i="23"/>
  <c r="K465" i="22"/>
  <c r="L465" i="22"/>
  <c r="M465" i="22"/>
  <c r="B212" i="19"/>
  <c r="D230" i="18"/>
  <c r="F230" i="18"/>
  <c r="H230" i="18" s="1"/>
  <c r="F172" i="18"/>
  <c r="H172" i="18" s="1"/>
  <c r="D172" i="18"/>
  <c r="E152" i="19"/>
  <c r="B341" i="19"/>
  <c r="F142" i="18"/>
  <c r="H142" i="18" s="1"/>
  <c r="F228" i="18"/>
  <c r="H228" i="18" s="1"/>
  <c r="E155" i="19"/>
  <c r="F163" i="18"/>
  <c r="H163" i="18" s="1"/>
  <c r="F225" i="18"/>
  <c r="H225" i="18" s="1"/>
  <c r="M435" i="22"/>
  <c r="P20" i="23"/>
  <c r="K435" i="22"/>
  <c r="L435" i="22"/>
  <c r="C106" i="19"/>
  <c r="C945" i="22" s="1"/>
  <c r="C947" i="22" s="1"/>
  <c r="E87" i="19"/>
  <c r="E347" i="22" s="1"/>
  <c r="E349" i="22" s="1"/>
  <c r="E88" i="19"/>
  <c r="E379" i="22" s="1"/>
  <c r="E381" i="22" s="1"/>
  <c r="G292" i="19"/>
  <c r="G293" i="19"/>
  <c r="G294" i="19"/>
  <c r="F91" i="19"/>
  <c r="F475" i="22" s="1"/>
  <c r="F477" i="22" s="1"/>
  <c r="E81" i="19"/>
  <c r="C159" i="22" s="1"/>
  <c r="C161" i="22" s="1"/>
  <c r="F89" i="19"/>
  <c r="F411" i="22" s="1"/>
  <c r="F413" i="22" s="1"/>
  <c r="E657" i="22" l="1"/>
  <c r="E659" i="22" s="1"/>
  <c r="I238" i="24"/>
  <c r="C64" i="25" s="1"/>
  <c r="H294" i="19"/>
  <c r="D151" i="21"/>
  <c r="F657" i="22"/>
  <c r="F659" i="22" s="1"/>
  <c r="M151" i="21"/>
  <c r="M46" i="23"/>
  <c r="D141" i="21"/>
  <c r="I263" i="24"/>
  <c r="E141" i="21"/>
  <c r="R141" i="21" s="1"/>
  <c r="H356" i="19"/>
  <c r="I153" i="21" s="1"/>
  <c r="E132" i="19"/>
  <c r="D163" i="19"/>
  <c r="D357" i="19" s="1"/>
  <c r="T46" i="23"/>
  <c r="R46" i="23"/>
  <c r="O46" i="23"/>
  <c r="D42" i="20"/>
  <c r="D1009" i="22"/>
  <c r="D1011" i="22" s="1"/>
  <c r="I253" i="24"/>
  <c r="D40" i="20"/>
  <c r="B213" i="19"/>
  <c r="I231" i="24"/>
  <c r="C62" i="25" s="1"/>
  <c r="M146" i="21"/>
  <c r="D38" i="20"/>
  <c r="H296" i="19"/>
  <c r="J28" i="20" s="1"/>
  <c r="D160" i="19"/>
  <c r="D349" i="19" s="1"/>
  <c r="O146" i="21" s="1"/>
  <c r="E138" i="19"/>
  <c r="E277" i="19" s="1"/>
  <c r="N156" i="21"/>
  <c r="M130" i="21"/>
  <c r="D159" i="19"/>
  <c r="D346" i="19" s="1"/>
  <c r="E292" i="19"/>
  <c r="F89" i="21" s="1"/>
  <c r="I228" i="18"/>
  <c r="H346" i="19"/>
  <c r="J43" i="20" s="1"/>
  <c r="E135" i="19"/>
  <c r="E265" i="19" s="1"/>
  <c r="I163" i="18"/>
  <c r="P46" i="23"/>
  <c r="L139" i="18"/>
  <c r="F144" i="19"/>
  <c r="F297" i="19" s="1"/>
  <c r="E136" i="19"/>
  <c r="E269" i="19" s="1"/>
  <c r="I191" i="18"/>
  <c r="C156" i="19"/>
  <c r="C339" i="19" s="1"/>
  <c r="E40" i="20" s="1"/>
  <c r="D126" i="21"/>
  <c r="T126" i="21" s="1"/>
  <c r="E139" i="19"/>
  <c r="E280" i="19" s="1"/>
  <c r="F77" i="21" s="1"/>
  <c r="E142" i="19"/>
  <c r="E289" i="19" s="1"/>
  <c r="E133" i="19"/>
  <c r="E258" i="19" s="1"/>
  <c r="E140" i="19"/>
  <c r="E282" i="19" s="1"/>
  <c r="G24" i="20" s="1"/>
  <c r="J65" i="20"/>
  <c r="I127" i="21"/>
  <c r="I89" i="21"/>
  <c r="J27" i="20"/>
  <c r="B217" i="19"/>
  <c r="I232" i="24"/>
  <c r="B293" i="24" s="1"/>
  <c r="I96" i="21"/>
  <c r="J29" i="20"/>
  <c r="J91" i="20"/>
  <c r="I154" i="21"/>
  <c r="N46" i="23"/>
  <c r="J78" i="20"/>
  <c r="I97" i="21"/>
  <c r="J90" i="20"/>
  <c r="I149" i="21"/>
  <c r="I144" i="21"/>
  <c r="J89" i="20"/>
  <c r="J76" i="20"/>
  <c r="I91" i="21"/>
  <c r="I132" i="21"/>
  <c r="J39" i="20"/>
  <c r="I94" i="21"/>
  <c r="J77" i="20"/>
  <c r="J47" i="20"/>
  <c r="I134" i="21"/>
  <c r="J87" i="20"/>
  <c r="I126" i="21"/>
  <c r="J37" i="20"/>
  <c r="I133" i="21"/>
  <c r="J66" i="20"/>
  <c r="C160" i="19"/>
  <c r="C349" i="19" s="1"/>
  <c r="H913" i="22"/>
  <c r="H915" i="22" s="1"/>
  <c r="G785" i="22"/>
  <c r="G787" i="22" s="1"/>
  <c r="C155" i="19"/>
  <c r="C337" i="19" s="1"/>
  <c r="H342" i="19"/>
  <c r="H341" i="19"/>
  <c r="D138" i="21" s="1"/>
  <c r="J45" i="20"/>
  <c r="I148" i="21"/>
  <c r="I93" i="21"/>
  <c r="J86" i="20"/>
  <c r="I128" i="21"/>
  <c r="V128" i="21" s="1"/>
  <c r="I90" i="21"/>
  <c r="J58" i="20"/>
  <c r="S120" i="21"/>
  <c r="V120" i="21"/>
  <c r="U120" i="21"/>
  <c r="T120" i="21"/>
  <c r="S127" i="21"/>
  <c r="V127" i="21"/>
  <c r="U127" i="21"/>
  <c r="T127" i="21"/>
  <c r="T151" i="21"/>
  <c r="V151" i="21"/>
  <c r="S151" i="21"/>
  <c r="U151" i="21"/>
  <c r="I155" i="18"/>
  <c r="I178" i="18"/>
  <c r="I237" i="18"/>
  <c r="I182" i="18"/>
  <c r="I149" i="18"/>
  <c r="F139" i="21"/>
  <c r="G88" i="20"/>
  <c r="R151" i="21"/>
  <c r="P151" i="21"/>
  <c r="Q151" i="21"/>
  <c r="F144" i="21"/>
  <c r="G89" i="20"/>
  <c r="I194" i="18"/>
  <c r="I210" i="18"/>
  <c r="I28" i="20"/>
  <c r="H93" i="21"/>
  <c r="E148" i="21"/>
  <c r="D45" i="20"/>
  <c r="M148" i="21"/>
  <c r="I231" i="18"/>
  <c r="I144" i="18"/>
  <c r="I203" i="18"/>
  <c r="I233" i="18"/>
  <c r="I232" i="18"/>
  <c r="M124" i="21"/>
  <c r="E124" i="21"/>
  <c r="D85" i="20"/>
  <c r="I198" i="18"/>
  <c r="I176" i="18"/>
  <c r="I162" i="18"/>
  <c r="I170" i="18"/>
  <c r="I234" i="18"/>
  <c r="I177" i="18"/>
  <c r="I183" i="18"/>
  <c r="G1041" i="22"/>
  <c r="G1043" i="22" s="1"/>
  <c r="B1043" i="22"/>
  <c r="H1041" i="22"/>
  <c r="H1043" i="22" s="1"/>
  <c r="V119" i="21"/>
  <c r="U119" i="21"/>
  <c r="T119" i="21"/>
  <c r="K119" i="21"/>
  <c r="J119" i="21"/>
  <c r="S119" i="21"/>
  <c r="I223" i="18"/>
  <c r="B347" i="19"/>
  <c r="B346" i="19"/>
  <c r="F143" i="21"/>
  <c r="G43" i="20"/>
  <c r="E254" i="19"/>
  <c r="E252" i="19"/>
  <c r="E253" i="19"/>
  <c r="D48" i="20"/>
  <c r="M156" i="21"/>
  <c r="B218" i="19"/>
  <c r="G721" i="22"/>
  <c r="G723" i="22" s="1"/>
  <c r="F721" i="22"/>
  <c r="F723" i="22" s="1"/>
  <c r="X29" i="23"/>
  <c r="Y29" i="23" s="1"/>
  <c r="I213" i="18"/>
  <c r="I166" i="18"/>
  <c r="M134" i="21"/>
  <c r="D87" i="20"/>
  <c r="I235" i="18"/>
  <c r="I146" i="18"/>
  <c r="I160" i="18"/>
  <c r="I193" i="18"/>
  <c r="B209" i="19"/>
  <c r="H90" i="21"/>
  <c r="I58" i="20"/>
  <c r="E141" i="19"/>
  <c r="E138" i="21"/>
  <c r="D41" i="20"/>
  <c r="M138" i="21"/>
  <c r="I172" i="18"/>
  <c r="I175" i="18"/>
  <c r="I158" i="18"/>
  <c r="I152" i="18"/>
  <c r="B356" i="19"/>
  <c r="B357" i="19"/>
  <c r="I189" i="18"/>
  <c r="M121" i="21"/>
  <c r="E121" i="21"/>
  <c r="D84" i="20"/>
  <c r="I141" i="18"/>
  <c r="I161" i="18"/>
  <c r="I209" i="18"/>
  <c r="G945" i="22"/>
  <c r="E947" i="22"/>
  <c r="I233" i="24"/>
  <c r="B325" i="24" s="1"/>
  <c r="I181" i="18"/>
  <c r="I207" i="18"/>
  <c r="G1073" i="22"/>
  <c r="E1075" i="22"/>
  <c r="I167" i="18"/>
  <c r="I156" i="18"/>
  <c r="I208" i="18"/>
  <c r="I148" i="18"/>
  <c r="F91" i="21"/>
  <c r="G76" i="20"/>
  <c r="M133" i="21"/>
  <c r="D66" i="20"/>
  <c r="I173" i="18"/>
  <c r="M126" i="21"/>
  <c r="D37" i="20"/>
  <c r="E126" i="21"/>
  <c r="I29" i="20"/>
  <c r="H96" i="21"/>
  <c r="I206" i="18"/>
  <c r="I229" i="18"/>
  <c r="I212" i="18"/>
  <c r="I216" i="18"/>
  <c r="D753" i="22"/>
  <c r="C755" i="22"/>
  <c r="R130" i="21"/>
  <c r="P130" i="21"/>
  <c r="Q130" i="21"/>
  <c r="H785" i="22"/>
  <c r="H787" i="22" s="1"/>
  <c r="E787" i="22"/>
  <c r="X34" i="23"/>
  <c r="Y34" i="23" s="1"/>
  <c r="D883" i="22"/>
  <c r="V130" i="21"/>
  <c r="S130" i="21"/>
  <c r="T130" i="21"/>
  <c r="U130" i="21"/>
  <c r="E327" i="19"/>
  <c r="E326" i="19"/>
  <c r="C346" i="19"/>
  <c r="C347" i="19"/>
  <c r="I218" i="18"/>
  <c r="I168" i="18"/>
  <c r="G78" i="20"/>
  <c r="F97" i="21"/>
  <c r="G913" i="22"/>
  <c r="G915" i="22" s="1"/>
  <c r="B915" i="22"/>
  <c r="I145" i="18"/>
  <c r="I159" i="18"/>
  <c r="F93" i="21"/>
  <c r="G28" i="20"/>
  <c r="T128" i="21"/>
  <c r="J128" i="21"/>
  <c r="S128" i="21"/>
  <c r="K128" i="21"/>
  <c r="U128" i="21"/>
  <c r="I157" i="18"/>
  <c r="I261" i="24"/>
  <c r="B331" i="24" s="1"/>
  <c r="F149" i="21"/>
  <c r="G90" i="20"/>
  <c r="D149" i="21"/>
  <c r="I221" i="18"/>
  <c r="E257" i="19"/>
  <c r="I186" i="18"/>
  <c r="B210" i="19"/>
  <c r="I150" i="18"/>
  <c r="I219" i="18"/>
  <c r="D65" i="20"/>
  <c r="M127" i="21"/>
  <c r="E127" i="21"/>
  <c r="I215" i="18"/>
  <c r="I147" i="18"/>
  <c r="H91" i="21"/>
  <c r="I76" i="20"/>
  <c r="I142" i="18"/>
  <c r="I190" i="18"/>
  <c r="G48" i="20"/>
  <c r="F156" i="21"/>
  <c r="I239" i="24"/>
  <c r="B295" i="24" s="1"/>
  <c r="I196" i="18"/>
  <c r="I200" i="18"/>
  <c r="D35" i="20"/>
  <c r="M119" i="21"/>
  <c r="E119" i="21"/>
  <c r="C77" i="17"/>
  <c r="B99" i="18" s="1"/>
  <c r="B110" i="18" s="1"/>
  <c r="B234" i="19"/>
  <c r="I236" i="18"/>
  <c r="I224" i="18"/>
  <c r="D356" i="19"/>
  <c r="I205" i="18"/>
  <c r="H94" i="21"/>
  <c r="I77" i="20"/>
  <c r="M149" i="21"/>
  <c r="D90" i="20"/>
  <c r="E149" i="21"/>
  <c r="I187" i="18"/>
  <c r="I238" i="18"/>
  <c r="D86" i="20"/>
  <c r="M128" i="21"/>
  <c r="E128" i="21"/>
  <c r="I154" i="18"/>
  <c r="I202" i="18"/>
  <c r="I217" i="18"/>
  <c r="F143" i="19"/>
  <c r="F145" i="19"/>
  <c r="H89" i="21"/>
  <c r="I27" i="20"/>
  <c r="I225" i="18"/>
  <c r="E335" i="19"/>
  <c r="E337" i="19"/>
  <c r="E336" i="19"/>
  <c r="D88" i="20"/>
  <c r="M139" i="21"/>
  <c r="E139" i="21"/>
  <c r="I230" i="18"/>
  <c r="I220" i="18"/>
  <c r="X37" i="23"/>
  <c r="Y37" i="23" s="1"/>
  <c r="G977" i="22"/>
  <c r="G979" i="22" s="1"/>
  <c r="F977" i="22"/>
  <c r="F979" i="22" s="1"/>
  <c r="I174" i="18"/>
  <c r="I165" i="18"/>
  <c r="I185" i="18"/>
  <c r="I222" i="18"/>
  <c r="D164" i="19"/>
  <c r="D359" i="19" s="1"/>
  <c r="I197" i="18"/>
  <c r="I195" i="18"/>
  <c r="D64" i="20"/>
  <c r="M120" i="21"/>
  <c r="E120" i="21"/>
  <c r="G41" i="20"/>
  <c r="F138" i="21"/>
  <c r="I151" i="18"/>
  <c r="G29" i="20"/>
  <c r="F96" i="21"/>
  <c r="I143" i="18"/>
  <c r="I184" i="18"/>
  <c r="B214" i="19"/>
  <c r="D121" i="21"/>
  <c r="I192" i="18"/>
  <c r="I153" i="18"/>
  <c r="F849" i="22"/>
  <c r="F851" i="22" s="1"/>
  <c r="X33" i="23"/>
  <c r="Y33" i="23" s="1"/>
  <c r="G849" i="22"/>
  <c r="G851" i="22" s="1"/>
  <c r="D689" i="22"/>
  <c r="C691" i="22"/>
  <c r="F94" i="21"/>
  <c r="G77" i="20"/>
  <c r="I240" i="24"/>
  <c r="B327" i="24" s="1"/>
  <c r="E64" i="25" s="1"/>
  <c r="I226" i="18"/>
  <c r="D148" i="21"/>
  <c r="F148" i="21"/>
  <c r="G45" i="20"/>
  <c r="I260" i="24"/>
  <c r="C68" i="25" s="1"/>
  <c r="I180" i="18"/>
  <c r="I201" i="18"/>
  <c r="I227" i="18"/>
  <c r="D156" i="19"/>
  <c r="D339" i="19" s="1"/>
  <c r="G58" i="20"/>
  <c r="F90" i="21"/>
  <c r="I140" i="18"/>
  <c r="I179" i="18"/>
  <c r="G817" i="22"/>
  <c r="E819" i="22"/>
  <c r="I171" i="18"/>
  <c r="M132" i="21"/>
  <c r="D39" i="20"/>
  <c r="I214" i="18"/>
  <c r="I169" i="18"/>
  <c r="I78" i="20"/>
  <c r="H97" i="21"/>
  <c r="D36" i="20"/>
  <c r="E123" i="21"/>
  <c r="M123" i="21"/>
  <c r="T141" i="21"/>
  <c r="S141" i="21"/>
  <c r="V141" i="21"/>
  <c r="U141" i="21"/>
  <c r="C163" i="19"/>
  <c r="I211" i="18"/>
  <c r="D155" i="19"/>
  <c r="I204" i="18"/>
  <c r="I164" i="18"/>
  <c r="I199" i="18"/>
  <c r="I188" i="18"/>
  <c r="P141" i="21" l="1"/>
  <c r="E266" i="19"/>
  <c r="G70" i="20" s="1"/>
  <c r="X38" i="23"/>
  <c r="Y38" i="23" s="1"/>
  <c r="Q141" i="21"/>
  <c r="D64" i="25"/>
  <c r="S126" i="21"/>
  <c r="I250" i="24"/>
  <c r="C66" i="25" s="1"/>
  <c r="F79" i="21"/>
  <c r="F44" i="20"/>
  <c r="D146" i="21"/>
  <c r="S146" i="21" s="1"/>
  <c r="V126" i="21"/>
  <c r="G27" i="20"/>
  <c r="C335" i="19"/>
  <c r="N132" i="21" s="1"/>
  <c r="N136" i="21"/>
  <c r="E256" i="19"/>
  <c r="F53" i="21" s="1"/>
  <c r="E264" i="19"/>
  <c r="U126" i="21"/>
  <c r="J126" i="21"/>
  <c r="F296" i="19"/>
  <c r="G93" i="21" s="1"/>
  <c r="K126" i="21"/>
  <c r="D347" i="19"/>
  <c r="I256" i="24" s="1"/>
  <c r="B330" i="24" s="1"/>
  <c r="E62" i="25"/>
  <c r="T146" i="21"/>
  <c r="D62" i="25"/>
  <c r="E270" i="19"/>
  <c r="F67" i="21" s="1"/>
  <c r="E278" i="19"/>
  <c r="F75" i="21" s="1"/>
  <c r="E268" i="19"/>
  <c r="G20" i="20" s="1"/>
  <c r="E276" i="19"/>
  <c r="G23" i="20"/>
  <c r="J913" i="22"/>
  <c r="J915" i="22" s="1"/>
  <c r="H172" i="21"/>
  <c r="E290" i="19"/>
  <c r="E288" i="19"/>
  <c r="F85" i="21" s="1"/>
  <c r="I143" i="21"/>
  <c r="E136" i="21"/>
  <c r="R136" i="21" s="1"/>
  <c r="X35" i="23"/>
  <c r="Y35" i="23" s="1"/>
  <c r="C336" i="19"/>
  <c r="E66" i="20" s="1"/>
  <c r="I913" i="22"/>
  <c r="I915" i="22" s="1"/>
  <c r="I139" i="21"/>
  <c r="J88" i="20"/>
  <c r="E68" i="25"/>
  <c r="E44" i="20"/>
  <c r="U146" i="21"/>
  <c r="I251" i="24"/>
  <c r="B329" i="24" s="1"/>
  <c r="E146" i="21"/>
  <c r="Q146" i="21" s="1"/>
  <c r="N146" i="21"/>
  <c r="V146" i="21"/>
  <c r="I258" i="24"/>
  <c r="D139" i="21"/>
  <c r="T139" i="21" s="1"/>
  <c r="I138" i="21"/>
  <c r="J41" i="20"/>
  <c r="J146" i="18"/>
  <c r="K146" i="18" s="1"/>
  <c r="J208" i="18"/>
  <c r="K208" i="18" s="1"/>
  <c r="J147" i="18"/>
  <c r="K147" i="18" s="1"/>
  <c r="J199" i="18"/>
  <c r="K199" i="18" s="1"/>
  <c r="J212" i="18"/>
  <c r="K212" i="18" s="1"/>
  <c r="J168" i="18"/>
  <c r="K168" i="18" s="1"/>
  <c r="J221" i="18"/>
  <c r="K221" i="18" s="1"/>
  <c r="J225" i="18"/>
  <c r="K225" i="18" s="1"/>
  <c r="J187" i="18"/>
  <c r="K187" i="18" s="1"/>
  <c r="J188" i="18"/>
  <c r="K188" i="18" s="1"/>
  <c r="J217" i="18"/>
  <c r="K217" i="18" s="1"/>
  <c r="J189" i="18"/>
  <c r="K189" i="18" s="1"/>
  <c r="J177" i="18"/>
  <c r="K177" i="18" s="1"/>
  <c r="J226" i="18"/>
  <c r="K226" i="18" s="1"/>
  <c r="J190" i="18"/>
  <c r="K190" i="18" s="1"/>
  <c r="J185" i="18"/>
  <c r="K185" i="18" s="1"/>
  <c r="J180" i="18"/>
  <c r="K180" i="18" s="1"/>
  <c r="J224" i="18"/>
  <c r="K224" i="18" s="1"/>
  <c r="J213" i="18"/>
  <c r="K213" i="18" s="1"/>
  <c r="J222" i="18"/>
  <c r="K222" i="18" s="1"/>
  <c r="J196" i="18"/>
  <c r="K196" i="18" s="1"/>
  <c r="J186" i="18"/>
  <c r="K186" i="18" s="1"/>
  <c r="J149" i="18"/>
  <c r="K149" i="18" s="1"/>
  <c r="J163" i="18"/>
  <c r="K163" i="18" s="1"/>
  <c r="J203" i="18"/>
  <c r="K203" i="18" s="1"/>
  <c r="J207" i="18"/>
  <c r="K207" i="18" s="1"/>
  <c r="J144" i="18"/>
  <c r="K144" i="18" s="1"/>
  <c r="J141" i="18"/>
  <c r="K141" i="18" s="1"/>
  <c r="J150" i="18"/>
  <c r="K150" i="18" s="1"/>
  <c r="J173" i="18"/>
  <c r="K173" i="18" s="1"/>
  <c r="J160" i="18"/>
  <c r="K160" i="18" s="1"/>
  <c r="J179" i="18"/>
  <c r="K179" i="18" s="1"/>
  <c r="J166" i="18"/>
  <c r="K166" i="18" s="1"/>
  <c r="J178" i="18"/>
  <c r="K178" i="18" s="1"/>
  <c r="J209" i="18"/>
  <c r="K209" i="18" s="1"/>
  <c r="J201" i="18"/>
  <c r="K201" i="18" s="1"/>
  <c r="J200" i="18"/>
  <c r="K200" i="18" s="1"/>
  <c r="J151" i="18"/>
  <c r="K151" i="18" s="1"/>
  <c r="J234" i="18"/>
  <c r="K234" i="18" s="1"/>
  <c r="J220" i="18"/>
  <c r="K220" i="18" s="1"/>
  <c r="J176" i="18"/>
  <c r="K176" i="18" s="1"/>
  <c r="J219" i="18"/>
  <c r="K219" i="18" s="1"/>
  <c r="J216" i="18"/>
  <c r="K216" i="18" s="1"/>
  <c r="J229" i="18"/>
  <c r="K229" i="18" s="1"/>
  <c r="J165" i="18"/>
  <c r="K165" i="18" s="1"/>
  <c r="J193" i="18"/>
  <c r="K193" i="18" s="1"/>
  <c r="J159" i="18"/>
  <c r="K159" i="18" s="1"/>
  <c r="J211" i="18"/>
  <c r="K211" i="18" s="1"/>
  <c r="J198" i="18"/>
  <c r="K198" i="18" s="1"/>
  <c r="J238" i="18"/>
  <c r="K238" i="18" s="1"/>
  <c r="J236" i="18"/>
  <c r="K236" i="18" s="1"/>
  <c r="J184" i="18"/>
  <c r="K184" i="18" s="1"/>
  <c r="J140" i="18"/>
  <c r="J204" i="18"/>
  <c r="K204" i="18" s="1"/>
  <c r="J153" i="18"/>
  <c r="K153" i="18" s="1"/>
  <c r="J156" i="18"/>
  <c r="K156" i="18" s="1"/>
  <c r="J230" i="18"/>
  <c r="K230" i="18" s="1"/>
  <c r="J171" i="18"/>
  <c r="K171" i="18" s="1"/>
  <c r="J195" i="18"/>
  <c r="K195" i="18" s="1"/>
  <c r="J218" i="18"/>
  <c r="K218" i="18" s="1"/>
  <c r="J192" i="18"/>
  <c r="K192" i="18" s="1"/>
  <c r="J214" i="18"/>
  <c r="K214" i="18" s="1"/>
  <c r="J162" i="18"/>
  <c r="K162" i="18" s="1"/>
  <c r="J161" i="18"/>
  <c r="K161" i="18" s="1"/>
  <c r="J155" i="18"/>
  <c r="K155" i="18" s="1"/>
  <c r="J169" i="18"/>
  <c r="K169" i="18" s="1"/>
  <c r="J172" i="18"/>
  <c r="K172" i="18" s="1"/>
  <c r="J174" i="18"/>
  <c r="K174" i="18" s="1"/>
  <c r="J235" i="18"/>
  <c r="K235" i="18" s="1"/>
  <c r="J167" i="18"/>
  <c r="K167" i="18" s="1"/>
  <c r="J197" i="18"/>
  <c r="K197" i="18" s="1"/>
  <c r="J145" i="18"/>
  <c r="K145" i="18" s="1"/>
  <c r="J202" i="18"/>
  <c r="K202" i="18" s="1"/>
  <c r="J194" i="18"/>
  <c r="K194" i="18" s="1"/>
  <c r="J142" i="18"/>
  <c r="K142" i="18" s="1"/>
  <c r="J164" i="18"/>
  <c r="K164" i="18" s="1"/>
  <c r="J210" i="18"/>
  <c r="K210" i="18" s="1"/>
  <c r="J175" i="18"/>
  <c r="K175" i="18" s="1"/>
  <c r="J206" i="18"/>
  <c r="K206" i="18" s="1"/>
  <c r="J232" i="18"/>
  <c r="K232" i="18" s="1"/>
  <c r="J227" i="18"/>
  <c r="K227" i="18" s="1"/>
  <c r="J205" i="18"/>
  <c r="K205" i="18" s="1"/>
  <c r="J215" i="18"/>
  <c r="K215" i="18" s="1"/>
  <c r="J181" i="18"/>
  <c r="K181" i="18" s="1"/>
  <c r="J152" i="18"/>
  <c r="K152" i="18" s="1"/>
  <c r="J237" i="18"/>
  <c r="K237" i="18" s="1"/>
  <c r="J183" i="18"/>
  <c r="K183" i="18" s="1"/>
  <c r="J148" i="18"/>
  <c r="K148" i="18" s="1"/>
  <c r="J228" i="18"/>
  <c r="K228" i="18" s="1"/>
  <c r="J233" i="18"/>
  <c r="K233" i="18" s="1"/>
  <c r="J170" i="18"/>
  <c r="K170" i="18" s="1"/>
  <c r="J154" i="18"/>
  <c r="K154" i="18" s="1"/>
  <c r="J223" i="18"/>
  <c r="K223" i="18" s="1"/>
  <c r="J157" i="18"/>
  <c r="K157" i="18" s="1"/>
  <c r="J182" i="18"/>
  <c r="K182" i="18" s="1"/>
  <c r="J191" i="18"/>
  <c r="K191" i="18" s="1"/>
  <c r="J231" i="18"/>
  <c r="K231" i="18" s="1"/>
  <c r="J158" i="18"/>
  <c r="K158" i="18" s="1"/>
  <c r="J143" i="18"/>
  <c r="K143" i="18" s="1"/>
  <c r="L119" i="21"/>
  <c r="Q119" i="21"/>
  <c r="R119" i="21"/>
  <c r="P119" i="21"/>
  <c r="F62" i="21"/>
  <c r="G52" i="20"/>
  <c r="X40" i="23"/>
  <c r="Y40" i="23" s="1"/>
  <c r="G1075" i="22"/>
  <c r="G67" i="20"/>
  <c r="F51" i="21"/>
  <c r="J1041" i="22"/>
  <c r="J1043" i="22" s="1"/>
  <c r="I1041" i="22"/>
  <c r="I1043" i="22" s="1"/>
  <c r="X39" i="23"/>
  <c r="Y39" i="23" s="1"/>
  <c r="C357" i="19"/>
  <c r="I266" i="24" s="1"/>
  <c r="B332" i="24" s="1"/>
  <c r="C356" i="19"/>
  <c r="E153" i="21" s="1"/>
  <c r="Q120" i="21"/>
  <c r="P120" i="21"/>
  <c r="R120" i="21"/>
  <c r="Q127" i="21"/>
  <c r="P127" i="21"/>
  <c r="R127" i="21"/>
  <c r="P124" i="21"/>
  <c r="R124" i="21"/>
  <c r="Q124" i="21"/>
  <c r="U139" i="21"/>
  <c r="V139" i="21"/>
  <c r="F87" i="21"/>
  <c r="G75" i="20"/>
  <c r="D337" i="19"/>
  <c r="D336" i="19"/>
  <c r="D335" i="19"/>
  <c r="I244" i="24" s="1"/>
  <c r="C65" i="25" s="1"/>
  <c r="X32" i="23"/>
  <c r="Y32" i="23" s="1"/>
  <c r="G819" i="22"/>
  <c r="J148" i="21"/>
  <c r="U148" i="21"/>
  <c r="S148" i="21"/>
  <c r="V148" i="21"/>
  <c r="K148" i="21"/>
  <c r="T148" i="21"/>
  <c r="V121" i="21"/>
  <c r="T121" i="21"/>
  <c r="S121" i="21"/>
  <c r="U121" i="21"/>
  <c r="F48" i="20"/>
  <c r="O156" i="21"/>
  <c r="F293" i="19"/>
  <c r="F294" i="19"/>
  <c r="F292" i="19"/>
  <c r="L128" i="21"/>
  <c r="R128" i="21"/>
  <c r="P128" i="21"/>
  <c r="Q128" i="21"/>
  <c r="R149" i="21"/>
  <c r="Q149" i="21"/>
  <c r="P149" i="21"/>
  <c r="D156" i="21"/>
  <c r="F61" i="21"/>
  <c r="G19" i="20"/>
  <c r="G50" i="20"/>
  <c r="F54" i="21"/>
  <c r="T149" i="21"/>
  <c r="V149" i="21"/>
  <c r="S149" i="21"/>
  <c r="U149" i="21"/>
  <c r="D124" i="21"/>
  <c r="F124" i="21"/>
  <c r="G85" i="20"/>
  <c r="I236" i="24"/>
  <c r="B326" i="24" s="1"/>
  <c r="E63" i="25" s="1"/>
  <c r="J785" i="22"/>
  <c r="J787" i="22" s="1"/>
  <c r="I785" i="22"/>
  <c r="I787" i="22" s="1"/>
  <c r="X31" i="23"/>
  <c r="Y31" i="23" s="1"/>
  <c r="F65" i="21"/>
  <c r="X36" i="23"/>
  <c r="Y36" i="23" s="1"/>
  <c r="G947" i="22"/>
  <c r="M154" i="21"/>
  <c r="D91" i="20"/>
  <c r="L138" i="21"/>
  <c r="Q138" i="21"/>
  <c r="P138" i="21"/>
  <c r="R138" i="21"/>
  <c r="G49" i="20"/>
  <c r="F50" i="21"/>
  <c r="M144" i="21"/>
  <c r="D89" i="20"/>
  <c r="F89" i="20"/>
  <c r="L148" i="21"/>
  <c r="R148" i="21"/>
  <c r="Q148" i="21"/>
  <c r="P148" i="21"/>
  <c r="D144" i="21"/>
  <c r="G26" i="20"/>
  <c r="X28" i="23"/>
  <c r="Y28" i="23" s="1"/>
  <c r="D691" i="22"/>
  <c r="R139" i="21"/>
  <c r="Q139" i="21"/>
  <c r="P139" i="21"/>
  <c r="G87" i="20"/>
  <c r="F134" i="21"/>
  <c r="O153" i="21"/>
  <c r="F47" i="20"/>
  <c r="N143" i="21"/>
  <c r="E43" i="20"/>
  <c r="G71" i="20"/>
  <c r="H28" i="20"/>
  <c r="G55" i="20"/>
  <c r="F74" i="21"/>
  <c r="I255" i="24"/>
  <c r="C67" i="25" s="1"/>
  <c r="F132" i="21"/>
  <c r="G39" i="20"/>
  <c r="F300" i="19"/>
  <c r="F299" i="19"/>
  <c r="E87" i="20"/>
  <c r="N134" i="21"/>
  <c r="I235" i="24"/>
  <c r="C63" i="25" s="1"/>
  <c r="D123" i="21"/>
  <c r="F123" i="21"/>
  <c r="G36" i="20"/>
  <c r="X30" i="23"/>
  <c r="Y30" i="23" s="1"/>
  <c r="D755" i="22"/>
  <c r="L126" i="21"/>
  <c r="R126" i="21"/>
  <c r="Q126" i="21"/>
  <c r="P126" i="21"/>
  <c r="G53" i="20"/>
  <c r="F66" i="21"/>
  <c r="M143" i="21"/>
  <c r="D43" i="20"/>
  <c r="E143" i="21"/>
  <c r="P123" i="21"/>
  <c r="Q123" i="21"/>
  <c r="R123" i="21"/>
  <c r="O136" i="21"/>
  <c r="F40" i="20"/>
  <c r="D136" i="21"/>
  <c r="U138" i="21"/>
  <c r="J138" i="21"/>
  <c r="T138" i="21"/>
  <c r="K138" i="21"/>
  <c r="S138" i="21"/>
  <c r="G66" i="20"/>
  <c r="F133" i="21"/>
  <c r="O154" i="21"/>
  <c r="F91" i="20"/>
  <c r="E39" i="20"/>
  <c r="E159" i="18"/>
  <c r="E209" i="18"/>
  <c r="E172" i="18"/>
  <c r="E205" i="18"/>
  <c r="E163" i="18"/>
  <c r="E158" i="18"/>
  <c r="E164" i="18"/>
  <c r="E226" i="18"/>
  <c r="E194" i="18"/>
  <c r="E232" i="18"/>
  <c r="E151" i="18"/>
  <c r="E176" i="18"/>
  <c r="E177" i="18"/>
  <c r="E148" i="18"/>
  <c r="B139" i="18"/>
  <c r="K139" i="18" s="1"/>
  <c r="E167" i="18"/>
  <c r="E218" i="18"/>
  <c r="E180" i="18"/>
  <c r="E149" i="18"/>
  <c r="E234" i="18"/>
  <c r="E144" i="18"/>
  <c r="E195" i="18"/>
  <c r="E147" i="18"/>
  <c r="E150" i="18"/>
  <c r="E141" i="18"/>
  <c r="E236" i="18"/>
  <c r="E199" i="18"/>
  <c r="E155" i="18"/>
  <c r="E230" i="18"/>
  <c r="E237" i="18"/>
  <c r="E189" i="18"/>
  <c r="E208" i="18"/>
  <c r="E228" i="18"/>
  <c r="E211" i="18"/>
  <c r="E183" i="18"/>
  <c r="E142" i="18"/>
  <c r="E201" i="18"/>
  <c r="E184" i="18"/>
  <c r="E192" i="18"/>
  <c r="E173" i="18"/>
  <c r="E223" i="18"/>
  <c r="E162" i="18"/>
  <c r="E196" i="18"/>
  <c r="E235" i="18"/>
  <c r="E233" i="18"/>
  <c r="E140" i="18"/>
  <c r="E221" i="18"/>
  <c r="E168" i="18"/>
  <c r="E188" i="18"/>
  <c r="E193" i="18"/>
  <c r="E229" i="18"/>
  <c r="E160" i="18"/>
  <c r="E191" i="18"/>
  <c r="E225" i="18"/>
  <c r="E224" i="18"/>
  <c r="E212" i="18"/>
  <c r="E175" i="18"/>
  <c r="E157" i="18"/>
  <c r="E174" i="18"/>
  <c r="E170" i="18"/>
  <c r="E185" i="18"/>
  <c r="E206" i="18"/>
  <c r="E179" i="18"/>
  <c r="E181" i="18"/>
  <c r="E214" i="18"/>
  <c r="E152" i="18"/>
  <c r="E169" i="18"/>
  <c r="E220" i="18"/>
  <c r="E213" i="18"/>
  <c r="E146" i="18"/>
  <c r="E231" i="18"/>
  <c r="E165" i="18"/>
  <c r="E222" i="18"/>
  <c r="E210" i="18"/>
  <c r="E161" i="18"/>
  <c r="E217" i="18"/>
  <c r="E198" i="18"/>
  <c r="E145" i="18"/>
  <c r="E204" i="18"/>
  <c r="E190" i="18"/>
  <c r="E154" i="18"/>
  <c r="E238" i="18"/>
  <c r="E197" i="18"/>
  <c r="E200" i="18"/>
  <c r="E227" i="18"/>
  <c r="E171" i="18"/>
  <c r="E202" i="18"/>
  <c r="E219" i="18"/>
  <c r="E182" i="18"/>
  <c r="E156" i="18"/>
  <c r="E186" i="18"/>
  <c r="E166" i="18"/>
  <c r="E215" i="18"/>
  <c r="E207" i="18"/>
  <c r="E216" i="18"/>
  <c r="E153" i="18"/>
  <c r="E178" i="18"/>
  <c r="E187" i="18"/>
  <c r="E143" i="18"/>
  <c r="E203" i="18"/>
  <c r="I268" i="24"/>
  <c r="F63" i="21"/>
  <c r="G68" i="20"/>
  <c r="F55" i="21"/>
  <c r="E89" i="20"/>
  <c r="N144" i="21"/>
  <c r="I248" i="24"/>
  <c r="G94" i="21"/>
  <c r="H77" i="20"/>
  <c r="R121" i="21"/>
  <c r="P121" i="21"/>
  <c r="Q121" i="21"/>
  <c r="M153" i="21"/>
  <c r="D47" i="20"/>
  <c r="E285" i="19"/>
  <c r="E284" i="19"/>
  <c r="E286" i="19"/>
  <c r="G22" i="20"/>
  <c r="F73" i="21"/>
  <c r="E156" i="21"/>
  <c r="F49" i="21"/>
  <c r="G16" i="20"/>
  <c r="D143" i="21"/>
  <c r="O143" i="21"/>
  <c r="F43" i="20"/>
  <c r="F86" i="21"/>
  <c r="G57" i="20"/>
  <c r="E66" i="25" l="1"/>
  <c r="G17" i="20"/>
  <c r="O144" i="21"/>
  <c r="N133" i="21"/>
  <c r="S139" i="21"/>
  <c r="P146" i="21"/>
  <c r="E144" i="21"/>
  <c r="D133" i="21"/>
  <c r="U133" i="21" s="1"/>
  <c r="G73" i="20"/>
  <c r="E67" i="25"/>
  <c r="D132" i="21"/>
  <c r="P136" i="21"/>
  <c r="Q136" i="21"/>
  <c r="I172" i="21"/>
  <c r="E154" i="21"/>
  <c r="R154" i="21" s="1"/>
  <c r="V138" i="21"/>
  <c r="R146" i="21"/>
  <c r="M139" i="18"/>
  <c r="I245" i="24"/>
  <c r="B296" i="24" s="1"/>
  <c r="D65" i="25" s="1"/>
  <c r="E133" i="21"/>
  <c r="R133" i="21" s="1"/>
  <c r="Q156" i="21"/>
  <c r="R156" i="21"/>
  <c r="P156" i="21"/>
  <c r="F81" i="21"/>
  <c r="G25" i="20"/>
  <c r="L153" i="21"/>
  <c r="R153" i="21"/>
  <c r="P153" i="21"/>
  <c r="R143" i="21"/>
  <c r="P143" i="21"/>
  <c r="Q143" i="21"/>
  <c r="L143" i="21"/>
  <c r="Q144" i="21"/>
  <c r="P144" i="21"/>
  <c r="R144" i="21"/>
  <c r="O134" i="21"/>
  <c r="F87" i="20"/>
  <c r="E47" i="20"/>
  <c r="N153" i="21"/>
  <c r="Q153" i="21" s="1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K143" i="21"/>
  <c r="U143" i="21"/>
  <c r="J143" i="21"/>
  <c r="S143" i="21"/>
  <c r="T143" i="21"/>
  <c r="V143" i="21"/>
  <c r="F82" i="21"/>
  <c r="G56" i="20"/>
  <c r="T123" i="21"/>
  <c r="S123" i="21"/>
  <c r="U123" i="21"/>
  <c r="V123" i="21"/>
  <c r="H29" i="20"/>
  <c r="G96" i="21"/>
  <c r="K132" i="21"/>
  <c r="U132" i="21"/>
  <c r="V132" i="21"/>
  <c r="J132" i="21"/>
  <c r="T132" i="21"/>
  <c r="S132" i="21"/>
  <c r="I246" i="24"/>
  <c r="B328" i="24" s="1"/>
  <c r="E65" i="25" s="1"/>
  <c r="S144" i="21"/>
  <c r="T144" i="21"/>
  <c r="U144" i="21"/>
  <c r="V144" i="21"/>
  <c r="P154" i="21"/>
  <c r="H27" i="20"/>
  <c r="G89" i="21"/>
  <c r="N154" i="21"/>
  <c r="E91" i="20"/>
  <c r="E134" i="21"/>
  <c r="I265" i="24"/>
  <c r="C69" i="25" s="1"/>
  <c r="E69" i="25" s="1"/>
  <c r="V133" i="21"/>
  <c r="T133" i="21"/>
  <c r="G97" i="21"/>
  <c r="H78" i="20"/>
  <c r="D134" i="21"/>
  <c r="S124" i="21"/>
  <c r="T124" i="21"/>
  <c r="V124" i="21"/>
  <c r="U124" i="21"/>
  <c r="G91" i="21"/>
  <c r="H76" i="20"/>
  <c r="O132" i="21"/>
  <c r="F39" i="20"/>
  <c r="E132" i="21"/>
  <c r="G74" i="20"/>
  <c r="F83" i="21"/>
  <c r="D153" i="21"/>
  <c r="V136" i="21"/>
  <c r="U136" i="21"/>
  <c r="S136" i="21"/>
  <c r="T136" i="21"/>
  <c r="D154" i="21"/>
  <c r="V156" i="21"/>
  <c r="S156" i="21"/>
  <c r="U156" i="21"/>
  <c r="T156" i="21"/>
  <c r="G90" i="21"/>
  <c r="H58" i="20"/>
  <c r="O133" i="21"/>
  <c r="F66" i="20"/>
  <c r="S133" i="21" l="1"/>
  <c r="Q154" i="21"/>
  <c r="M140" i="18"/>
  <c r="M141" i="18" s="1"/>
  <c r="F172" i="21"/>
  <c r="P133" i="21"/>
  <c r="Q133" i="21"/>
  <c r="Q134" i="21"/>
  <c r="P134" i="21"/>
  <c r="R134" i="21"/>
  <c r="T154" i="21"/>
  <c r="S154" i="21"/>
  <c r="U154" i="21"/>
  <c r="V154" i="21"/>
  <c r="V153" i="21"/>
  <c r="T153" i="21"/>
  <c r="S153" i="21"/>
  <c r="K153" i="21"/>
  <c r="U153" i="21"/>
  <c r="J153" i="21"/>
  <c r="G172" i="21"/>
  <c r="S134" i="21"/>
  <c r="V134" i="21"/>
  <c r="U134" i="21"/>
  <c r="T134" i="21"/>
  <c r="L132" i="21"/>
  <c r="Q132" i="21"/>
  <c r="P132" i="21"/>
  <c r="R132" i="21"/>
  <c r="N141" i="18" l="1"/>
  <c r="N140" i="18"/>
  <c r="M142" i="18"/>
  <c r="M143" i="18" l="1"/>
  <c r="N143" i="18" s="1"/>
  <c r="N142" i="18"/>
  <c r="M144" i="18" l="1"/>
  <c r="N144" i="18" s="1"/>
  <c r="M145" i="18" l="1"/>
  <c r="N145" i="18" s="1"/>
  <c r="M146" i="18" l="1"/>
  <c r="N146" i="18" s="1"/>
  <c r="M147" i="18" l="1"/>
  <c r="N147" i="18" s="1"/>
  <c r="M148" i="18" l="1"/>
  <c r="N148" i="18" s="1"/>
  <c r="M149" i="18" l="1"/>
  <c r="N149" i="18" s="1"/>
  <c r="M150" i="18" l="1"/>
  <c r="N150" i="18" s="1"/>
  <c r="M151" i="18" l="1"/>
  <c r="N151" i="18" s="1"/>
  <c r="M152" i="18" l="1"/>
  <c r="N152" i="18" s="1"/>
  <c r="M153" i="18" l="1"/>
  <c r="N153" i="18" s="1"/>
  <c r="M154" i="18" l="1"/>
  <c r="N154" i="18" s="1"/>
  <c r="M155" i="18" l="1"/>
  <c r="N155" i="18" s="1"/>
  <c r="M156" i="18" l="1"/>
  <c r="N156" i="18" s="1"/>
  <c r="M157" i="18" l="1"/>
  <c r="N157" i="18" s="1"/>
  <c r="M158" i="18" l="1"/>
  <c r="N158" i="18" s="1"/>
  <c r="M159" i="18" l="1"/>
  <c r="N159" i="18" s="1"/>
  <c r="M160" i="18" l="1"/>
  <c r="N160" i="18" s="1"/>
  <c r="M161" i="18" l="1"/>
  <c r="N161" i="18" s="1"/>
  <c r="M162" i="18" l="1"/>
  <c r="N162" i="18" s="1"/>
  <c r="M163" i="18" l="1"/>
  <c r="N163" i="18" s="1"/>
  <c r="M164" i="18" l="1"/>
  <c r="N164" i="18" s="1"/>
  <c r="M165" i="18" l="1"/>
  <c r="N165" i="18" s="1"/>
  <c r="M166" i="18" l="1"/>
  <c r="N166" i="18" s="1"/>
  <c r="M167" i="18" l="1"/>
  <c r="N167" i="18" s="1"/>
  <c r="M168" i="18" l="1"/>
  <c r="N168" i="18" s="1"/>
  <c r="M169" i="18" l="1"/>
  <c r="N169" i="18" s="1"/>
  <c r="M170" i="18" l="1"/>
  <c r="N170" i="18" s="1"/>
  <c r="M171" i="18" l="1"/>
  <c r="N171" i="18" s="1"/>
  <c r="M172" i="18" l="1"/>
  <c r="N172" i="18" s="1"/>
  <c r="M173" i="18" l="1"/>
  <c r="N173" i="18" s="1"/>
  <c r="M174" i="18" l="1"/>
  <c r="N174" i="18" s="1"/>
  <c r="M175" i="18" l="1"/>
  <c r="N175" i="18" s="1"/>
  <c r="M176" i="18" l="1"/>
  <c r="M177" i="18" s="1"/>
  <c r="N176" i="18" l="1"/>
  <c r="N177" i="18"/>
  <c r="M178" i="18"/>
  <c r="N178" i="18" s="1"/>
  <c r="M179" i="18" l="1"/>
  <c r="N179" i="18" s="1"/>
  <c r="M180" i="18" l="1"/>
  <c r="N180" i="18" s="1"/>
  <c r="M181" i="18" l="1"/>
  <c r="N181" i="18" s="1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 s="1"/>
  <c r="M187" i="18" l="1"/>
  <c r="N187" i="18" s="1"/>
  <c r="M188" i="18" l="1"/>
  <c r="N188" i="18" s="1"/>
  <c r="M189" i="18" l="1"/>
  <c r="N189" i="18" s="1"/>
  <c r="M190" i="18" l="1"/>
  <c r="N190" i="18" s="1"/>
  <c r="M191" i="18" l="1"/>
  <c r="N191" i="18" s="1"/>
  <c r="M192" i="18" l="1"/>
  <c r="N192" i="18" s="1"/>
  <c r="M193" i="18" l="1"/>
  <c r="N193" i="18" s="1"/>
  <c r="M194" i="18" l="1"/>
  <c r="N194" i="18" s="1"/>
  <c r="M195" i="18" l="1"/>
  <c r="N195" i="18" s="1"/>
  <c r="M196" i="18" l="1"/>
  <c r="N196" i="18" s="1"/>
  <c r="M197" i="18" l="1"/>
  <c r="N197" i="18" s="1"/>
  <c r="M198" i="18" l="1"/>
  <c r="N198" i="18" s="1"/>
  <c r="M199" i="18" l="1"/>
  <c r="N199" i="18" s="1"/>
  <c r="M200" i="18" l="1"/>
  <c r="N200" i="18" s="1"/>
  <c r="M201" i="18" l="1"/>
  <c r="N201" i="18" s="1"/>
  <c r="M202" i="18" l="1"/>
  <c r="N202" i="18" s="1"/>
  <c r="M203" i="18" l="1"/>
  <c r="N203" i="18" s="1"/>
  <c r="M204" i="18" l="1"/>
  <c r="N204" i="18" s="1"/>
  <c r="M205" i="18" l="1"/>
  <c r="N205" i="18" s="1"/>
  <c r="M206" i="18" l="1"/>
  <c r="N206" i="18" s="1"/>
  <c r="M207" i="18" l="1"/>
  <c r="N207" i="18" s="1"/>
  <c r="M208" i="18" l="1"/>
  <c r="N208" i="18" s="1"/>
  <c r="M209" i="18" l="1"/>
  <c r="N209" i="18" s="1"/>
  <c r="M210" i="18" l="1"/>
  <c r="N210" i="18" s="1"/>
  <c r="M211" i="18" l="1"/>
  <c r="N211" i="18" s="1"/>
  <c r="M212" i="18" l="1"/>
  <c r="N212" i="18" s="1"/>
  <c r="M213" i="18" l="1"/>
  <c r="N213" i="18" s="1"/>
  <c r="M214" i="18" l="1"/>
  <c r="N214" i="18" s="1"/>
  <c r="M215" i="18" l="1"/>
  <c r="N215" i="18" s="1"/>
  <c r="M216" i="18" l="1"/>
  <c r="N216" i="18" s="1"/>
  <c r="M217" i="18" l="1"/>
  <c r="N217" i="18" s="1"/>
  <c r="M218" i="18" l="1"/>
  <c r="N218" i="18" s="1"/>
  <c r="M219" i="18" l="1"/>
  <c r="N219" i="18" s="1"/>
  <c r="M220" i="18" l="1"/>
  <c r="N220" i="18" s="1"/>
  <c r="M221" i="18" l="1"/>
  <c r="N221" i="18" s="1"/>
  <c r="M222" i="18" l="1"/>
  <c r="N222" i="18" s="1"/>
  <c r="M223" i="18" l="1"/>
  <c r="N223" i="18" s="1"/>
  <c r="M224" i="18" l="1"/>
  <c r="N224" i="18" s="1"/>
  <c r="M225" i="18" l="1"/>
  <c r="N225" i="18" s="1"/>
  <c r="M226" i="18" l="1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N233" i="18" s="1"/>
  <c r="M234" i="18" l="1"/>
  <c r="N234" i="18" s="1"/>
  <c r="M235" i="18" l="1"/>
  <c r="N235" i="18" s="1"/>
  <c r="M236" i="18" l="1"/>
  <c r="N236" i="18" s="1"/>
  <c r="M237" i="18" l="1"/>
  <c r="M238" i="18" s="1"/>
  <c r="N237" i="18" l="1"/>
  <c r="N238" i="18"/>
  <c r="N139" i="18"/>
  <c r="B246" i="18" s="1"/>
  <c r="B267" i="18" l="1"/>
  <c r="C269" i="18"/>
  <c r="B269" i="18"/>
  <c r="D278" i="18"/>
  <c r="B282" i="18"/>
  <c r="B275" i="18"/>
  <c r="B277" i="18"/>
  <c r="C277" i="18"/>
  <c r="D274" i="18"/>
  <c r="B283" i="18"/>
  <c r="B274" i="18"/>
  <c r="B276" i="18"/>
  <c r="D283" i="18"/>
  <c r="C271" i="18"/>
  <c r="B272" i="18"/>
  <c r="B273" i="18"/>
  <c r="C276" i="18"/>
  <c r="B279" i="18"/>
  <c r="B270" i="18"/>
  <c r="C273" i="18"/>
  <c r="C278" i="18"/>
  <c r="C266" i="18"/>
  <c r="B278" i="18"/>
  <c r="D276" i="18"/>
  <c r="C283" i="18"/>
  <c r="B268" i="18"/>
  <c r="B265" i="18"/>
  <c r="B266" i="18"/>
  <c r="D277" i="18"/>
  <c r="D275" i="18"/>
  <c r="B281" i="18"/>
  <c r="B280" i="18"/>
  <c r="C272" i="18"/>
  <c r="C274" i="18"/>
  <c r="C275" i="18"/>
  <c r="B271" i="18"/>
  <c r="B25" i="19" l="1"/>
  <c r="E271" i="18"/>
  <c r="B250" i="22"/>
  <c r="B98" i="22"/>
  <c r="B20" i="19"/>
  <c r="E266" i="18"/>
  <c r="C314" i="22"/>
  <c r="C27" i="19"/>
  <c r="B30" i="19"/>
  <c r="E276" i="18"/>
  <c r="B410" i="22"/>
  <c r="D32" i="19"/>
  <c r="D474" i="22"/>
  <c r="B564" i="22"/>
  <c r="E281" i="18"/>
  <c r="B35" i="19"/>
  <c r="B474" i="22"/>
  <c r="B32" i="19"/>
  <c r="E278" i="18"/>
  <c r="B26" i="19"/>
  <c r="B282" i="22"/>
  <c r="E272" i="18"/>
  <c r="E277" i="18"/>
  <c r="B442" i="22"/>
  <c r="B31" i="19"/>
  <c r="C346" i="22"/>
  <c r="C28" i="19"/>
  <c r="B158" i="22"/>
  <c r="E268" i="18"/>
  <c r="B22" i="19"/>
  <c r="E279" i="18"/>
  <c r="B33" i="19"/>
  <c r="B504" i="22"/>
  <c r="B624" i="22"/>
  <c r="E283" i="18"/>
  <c r="B37" i="19"/>
  <c r="E275" i="18"/>
  <c r="B378" i="22"/>
  <c r="B29" i="19"/>
  <c r="C190" i="22"/>
  <c r="C23" i="19"/>
  <c r="E280" i="18"/>
  <c r="B534" i="22"/>
  <c r="B34" i="19"/>
  <c r="D30" i="19"/>
  <c r="D410" i="22"/>
  <c r="E273" i="18"/>
  <c r="B27" i="19"/>
  <c r="B314" i="22"/>
  <c r="C442" i="22"/>
  <c r="C31" i="19"/>
  <c r="C29" i="19"/>
  <c r="C378" i="22"/>
  <c r="B19" i="19"/>
  <c r="E265" i="18"/>
  <c r="B66" i="22"/>
  <c r="E270" i="18"/>
  <c r="B24" i="19"/>
  <c r="B218" i="22"/>
  <c r="E274" i="18"/>
  <c r="B28" i="19"/>
  <c r="B346" i="22"/>
  <c r="E269" i="18"/>
  <c r="B190" i="22"/>
  <c r="B23" i="19"/>
  <c r="D378" i="22"/>
  <c r="D29" i="19"/>
  <c r="C98" i="22"/>
  <c r="C20" i="19"/>
  <c r="C25" i="19"/>
  <c r="C250" i="22"/>
  <c r="C282" i="22"/>
  <c r="C26" i="19"/>
  <c r="D31" i="19"/>
  <c r="D442" i="22"/>
  <c r="C37" i="19"/>
  <c r="C624" i="22"/>
  <c r="C474" i="22"/>
  <c r="C32" i="19"/>
  <c r="C30" i="19"/>
  <c r="C410" i="22"/>
  <c r="D37" i="19"/>
  <c r="D624" i="22"/>
  <c r="D28" i="19"/>
  <c r="D346" i="22"/>
  <c r="B594" i="22"/>
  <c r="E282" i="18"/>
  <c r="B36" i="19"/>
  <c r="B126" i="22"/>
  <c r="B21" i="19"/>
  <c r="E267" i="18"/>
  <c r="B95" i="19" l="1"/>
  <c r="B149" i="19" s="1"/>
  <c r="C89" i="19"/>
  <c r="C411" i="22" s="1"/>
  <c r="C413" i="22" s="1"/>
  <c r="B86" i="19"/>
  <c r="B140" i="19" s="1"/>
  <c r="B282" i="19" s="1"/>
  <c r="B92" i="19"/>
  <c r="B146" i="19" s="1"/>
  <c r="I442" i="22"/>
  <c r="J442" i="22"/>
  <c r="C86" i="19"/>
  <c r="C315" i="22" s="1"/>
  <c r="C317" i="22" s="1"/>
  <c r="C234" i="19"/>
  <c r="C14" i="21" s="1"/>
  <c r="B88" i="19"/>
  <c r="B142" i="19" s="1"/>
  <c r="C87" i="19"/>
  <c r="C347" i="22" s="1"/>
  <c r="C349" i="22" s="1"/>
  <c r="J410" i="22"/>
  <c r="I410" i="22"/>
  <c r="C594" i="22"/>
  <c r="C84" i="19"/>
  <c r="C251" i="22" s="1"/>
  <c r="C253" i="22" s="1"/>
  <c r="F346" i="22"/>
  <c r="G346" i="22"/>
  <c r="B78" i="19"/>
  <c r="B132" i="19" s="1"/>
  <c r="F378" i="22"/>
  <c r="G378" i="22"/>
  <c r="E624" i="22"/>
  <c r="F624" i="22"/>
  <c r="B81" i="19"/>
  <c r="B135" i="19" s="1"/>
  <c r="B91" i="19"/>
  <c r="B145" i="19" s="1"/>
  <c r="C564" i="22"/>
  <c r="D87" i="19"/>
  <c r="D347" i="22" s="1"/>
  <c r="D349" i="22" s="1"/>
  <c r="C96" i="19"/>
  <c r="C625" i="22" s="1"/>
  <c r="C627" i="22" s="1"/>
  <c r="F190" i="22"/>
  <c r="E190" i="22"/>
  <c r="D66" i="22"/>
  <c r="C88" i="19"/>
  <c r="C379" i="22" s="1"/>
  <c r="C381" i="22" s="1"/>
  <c r="B93" i="19"/>
  <c r="B147" i="19" s="1"/>
  <c r="B96" i="19"/>
  <c r="D158" i="22"/>
  <c r="B85" i="19"/>
  <c r="B94" i="19"/>
  <c r="B148" i="19" s="1"/>
  <c r="D91" i="19"/>
  <c r="D475" i="22" s="1"/>
  <c r="D477" i="22" s="1"/>
  <c r="F98" i="22"/>
  <c r="E98" i="22"/>
  <c r="C91" i="19"/>
  <c r="C475" i="22" s="1"/>
  <c r="C477" i="22" s="1"/>
  <c r="D88" i="19"/>
  <c r="D379" i="22" s="1"/>
  <c r="D381" i="22" s="1"/>
  <c r="C218" i="22"/>
  <c r="C90" i="19"/>
  <c r="C443" i="22" s="1"/>
  <c r="C445" i="22" s="1"/>
  <c r="C534" i="22"/>
  <c r="F250" i="22"/>
  <c r="E250" i="22"/>
  <c r="B80" i="19"/>
  <c r="D96" i="19"/>
  <c r="D625" i="22" s="1"/>
  <c r="D627" i="22" s="1"/>
  <c r="D90" i="19"/>
  <c r="D443" i="22" s="1"/>
  <c r="D445" i="22" s="1"/>
  <c r="B83" i="19"/>
  <c r="C126" i="22"/>
  <c r="C85" i="19"/>
  <c r="C283" i="22" s="1"/>
  <c r="C285" i="22" s="1"/>
  <c r="C79" i="19"/>
  <c r="C99" i="22" s="1"/>
  <c r="C101" i="22" s="1"/>
  <c r="B82" i="19"/>
  <c r="B136" i="19" s="1"/>
  <c r="B87" i="19"/>
  <c r="B141" i="19" s="1"/>
  <c r="E314" i="22"/>
  <c r="F314" i="22"/>
  <c r="D89" i="19"/>
  <c r="D411" i="22" s="1"/>
  <c r="D413" i="22" s="1"/>
  <c r="C82" i="19"/>
  <c r="C191" i="22" s="1"/>
  <c r="C193" i="22" s="1"/>
  <c r="C504" i="22"/>
  <c r="B90" i="19"/>
  <c r="B144" i="19"/>
  <c r="F282" i="22"/>
  <c r="E282" i="22"/>
  <c r="I474" i="22"/>
  <c r="J474" i="22"/>
  <c r="B89" i="19"/>
  <c r="B143" i="19" s="1"/>
  <c r="B79" i="19"/>
  <c r="B84" i="19"/>
  <c r="B138" i="19" s="1"/>
  <c r="C143" i="19" l="1"/>
  <c r="C293" i="19" s="1"/>
  <c r="D143" i="19"/>
  <c r="D293" i="19" s="1"/>
  <c r="C133" i="19"/>
  <c r="C258" i="19" s="1"/>
  <c r="C139" i="19"/>
  <c r="C280" i="19" s="1"/>
  <c r="E23" i="20" s="1"/>
  <c r="C145" i="19"/>
  <c r="C299" i="19" s="1"/>
  <c r="C150" i="19"/>
  <c r="C320" i="19" s="1"/>
  <c r="C141" i="19"/>
  <c r="C286" i="19" s="1"/>
  <c r="C136" i="19"/>
  <c r="C270" i="19" s="1"/>
  <c r="B303" i="19"/>
  <c r="B304" i="19"/>
  <c r="B302" i="19"/>
  <c r="B99" i="22"/>
  <c r="B187" i="19"/>
  <c r="B193" i="19"/>
  <c r="B283" i="22"/>
  <c r="B625" i="22"/>
  <c r="B204" i="19"/>
  <c r="B300" i="19"/>
  <c r="B299" i="19"/>
  <c r="C294" i="19"/>
  <c r="C292" i="19"/>
  <c r="B278" i="19"/>
  <c r="B276" i="19"/>
  <c r="B277" i="19"/>
  <c r="B296" i="19"/>
  <c r="B297" i="19"/>
  <c r="G314" i="22"/>
  <c r="W16" i="23"/>
  <c r="H314" i="22"/>
  <c r="B284" i="19"/>
  <c r="B285" i="19"/>
  <c r="B286" i="19"/>
  <c r="C257" i="19"/>
  <c r="B127" i="22"/>
  <c r="B188" i="19"/>
  <c r="C144" i="19"/>
  <c r="B308" i="19"/>
  <c r="B307" i="19"/>
  <c r="B306" i="19"/>
  <c r="G190" i="22"/>
  <c r="H190" i="22"/>
  <c r="W12" i="23"/>
  <c r="D141" i="19"/>
  <c r="M410" i="22"/>
  <c r="W19" i="23"/>
  <c r="L410" i="22"/>
  <c r="K410" i="22"/>
  <c r="B379" i="22"/>
  <c r="B196" i="19"/>
  <c r="B251" i="22"/>
  <c r="B192" i="19"/>
  <c r="B411" i="22"/>
  <c r="B197" i="19"/>
  <c r="B443" i="22"/>
  <c r="B198" i="19"/>
  <c r="B347" i="22"/>
  <c r="B195" i="19"/>
  <c r="D126" i="22"/>
  <c r="W10" i="23"/>
  <c r="D144" i="19"/>
  <c r="B134" i="19"/>
  <c r="D534" i="22"/>
  <c r="W23" i="23"/>
  <c r="G98" i="22"/>
  <c r="W9" i="23"/>
  <c r="H98" i="22"/>
  <c r="B565" i="22"/>
  <c r="B202" i="19"/>
  <c r="W11" i="23"/>
  <c r="E158" i="22"/>
  <c r="F158" i="22"/>
  <c r="B535" i="22"/>
  <c r="B201" i="19"/>
  <c r="F66" i="22"/>
  <c r="W8" i="23"/>
  <c r="E66" i="22"/>
  <c r="B265" i="19"/>
  <c r="B266" i="19"/>
  <c r="B264" i="19"/>
  <c r="B254" i="19"/>
  <c r="B252" i="19"/>
  <c r="B253" i="19"/>
  <c r="D594" i="22"/>
  <c r="W25" i="23"/>
  <c r="W20" i="23"/>
  <c r="K442" i="22"/>
  <c r="M442" i="22"/>
  <c r="L442" i="22"/>
  <c r="M79" i="21"/>
  <c r="D24" i="20"/>
  <c r="B315" i="19"/>
  <c r="B316" i="19"/>
  <c r="B314" i="19"/>
  <c r="M474" i="22"/>
  <c r="L474" i="22"/>
  <c r="W21" i="23"/>
  <c r="K474" i="22"/>
  <c r="B270" i="19"/>
  <c r="B269" i="19"/>
  <c r="B268" i="19"/>
  <c r="B219" i="22"/>
  <c r="B191" i="19"/>
  <c r="W26" i="23"/>
  <c r="G624" i="22"/>
  <c r="B289" i="19"/>
  <c r="B290" i="19"/>
  <c r="B288" i="19"/>
  <c r="B505" i="22"/>
  <c r="B200" i="19"/>
  <c r="B294" i="19"/>
  <c r="B293" i="19"/>
  <c r="B292" i="19"/>
  <c r="H250" i="22"/>
  <c r="G250" i="22"/>
  <c r="W14" i="23"/>
  <c r="D142" i="19"/>
  <c r="B312" i="19"/>
  <c r="B310" i="19"/>
  <c r="B311" i="19"/>
  <c r="B199" i="19"/>
  <c r="B475" i="22"/>
  <c r="I346" i="22"/>
  <c r="W17" i="23"/>
  <c r="H346" i="22"/>
  <c r="B133" i="19"/>
  <c r="W15" i="23"/>
  <c r="G282" i="22"/>
  <c r="H282" i="22"/>
  <c r="D504" i="22"/>
  <c r="W22" i="23"/>
  <c r="B191" i="22"/>
  <c r="B190" i="19"/>
  <c r="B137" i="19"/>
  <c r="D150" i="19"/>
  <c r="W13" i="23"/>
  <c r="D218" i="22"/>
  <c r="D145" i="19"/>
  <c r="B139" i="19"/>
  <c r="B280" i="19" s="1"/>
  <c r="B150" i="19"/>
  <c r="C142" i="19"/>
  <c r="W24" i="23"/>
  <c r="D564" i="22"/>
  <c r="B159" i="22"/>
  <c r="B189" i="19"/>
  <c r="H378" i="22"/>
  <c r="W18" i="23"/>
  <c r="I378" i="22"/>
  <c r="B186" i="19"/>
  <c r="B67" i="22"/>
  <c r="C138" i="19"/>
  <c r="C140" i="19"/>
  <c r="C282" i="19" s="1"/>
  <c r="I191" i="24" s="1"/>
  <c r="B315" i="22"/>
  <c r="B194" i="19"/>
  <c r="B203" i="19"/>
  <c r="B595" i="22"/>
  <c r="D292" i="19" l="1"/>
  <c r="C318" i="19"/>
  <c r="E34" i="20" s="1"/>
  <c r="C284" i="19"/>
  <c r="C256" i="19"/>
  <c r="E17" i="20" s="1"/>
  <c r="D294" i="19"/>
  <c r="I203" i="24" s="1"/>
  <c r="B317" i="24" s="1"/>
  <c r="C319" i="19"/>
  <c r="E63" i="20" s="1"/>
  <c r="C300" i="19"/>
  <c r="C268" i="19"/>
  <c r="D65" i="21" s="1"/>
  <c r="B18" i="25" s="1"/>
  <c r="N77" i="21"/>
  <c r="C269" i="19"/>
  <c r="D66" i="21" s="1"/>
  <c r="D234" i="19"/>
  <c r="E234" i="19" s="1"/>
  <c r="F234" i="19" s="1"/>
  <c r="C285" i="19"/>
  <c r="N82" i="21" s="1"/>
  <c r="M89" i="21"/>
  <c r="D27" i="20"/>
  <c r="I201" i="24"/>
  <c r="C54" i="25" s="1"/>
  <c r="E89" i="21"/>
  <c r="D89" i="21"/>
  <c r="B25" i="25" s="1"/>
  <c r="C505" i="22"/>
  <c r="B507" i="22"/>
  <c r="C219" i="22"/>
  <c r="B221" i="22"/>
  <c r="E83" i="20"/>
  <c r="N117" i="21"/>
  <c r="W46" i="23"/>
  <c r="B260" i="19"/>
  <c r="B262" i="19"/>
  <c r="B261" i="19"/>
  <c r="I443" i="22"/>
  <c r="I445" i="22" s="1"/>
  <c r="J443" i="22"/>
  <c r="B445" i="22"/>
  <c r="D31" i="20"/>
  <c r="M103" i="21"/>
  <c r="I215" i="24"/>
  <c r="C58" i="25" s="1"/>
  <c r="D103" i="21"/>
  <c r="B29" i="25" s="1"/>
  <c r="E103" i="21"/>
  <c r="E68" i="20"/>
  <c r="N55" i="21"/>
  <c r="E71" i="20"/>
  <c r="N67" i="21"/>
  <c r="E58" i="20"/>
  <c r="N90" i="21"/>
  <c r="D319" i="19"/>
  <c r="D320" i="19"/>
  <c r="D318" i="19"/>
  <c r="M90" i="21"/>
  <c r="D58" i="20"/>
  <c r="D90" i="21"/>
  <c r="I202" i="24"/>
  <c r="B285" i="24" s="1"/>
  <c r="D54" i="25" s="1"/>
  <c r="E90" i="21"/>
  <c r="M85" i="21"/>
  <c r="D26" i="20"/>
  <c r="I177" i="24"/>
  <c r="C49" i="25" s="1"/>
  <c r="D20" i="20"/>
  <c r="M65" i="21"/>
  <c r="O90" i="21"/>
  <c r="F58" i="20"/>
  <c r="D62" i="20"/>
  <c r="D112" i="21"/>
  <c r="I224" i="24"/>
  <c r="B291" i="24" s="1"/>
  <c r="E112" i="21"/>
  <c r="M112" i="21"/>
  <c r="E56" i="20"/>
  <c r="E61" i="21"/>
  <c r="D61" i="21"/>
  <c r="B17" i="25" s="1"/>
  <c r="I173" i="24"/>
  <c r="C48" i="25" s="1"/>
  <c r="D19" i="20"/>
  <c r="M61" i="21"/>
  <c r="N116" i="21"/>
  <c r="D297" i="19"/>
  <c r="D296" i="19"/>
  <c r="D104" i="21"/>
  <c r="M104" i="21"/>
  <c r="E104" i="21"/>
  <c r="D60" i="20"/>
  <c r="I216" i="24"/>
  <c r="B289" i="24" s="1"/>
  <c r="C127" i="22"/>
  <c r="B129" i="22"/>
  <c r="M83" i="21"/>
  <c r="D74" i="20"/>
  <c r="D55" i="20"/>
  <c r="M74" i="21"/>
  <c r="E27" i="20"/>
  <c r="N89" i="21"/>
  <c r="D30" i="20"/>
  <c r="E99" i="21"/>
  <c r="I211" i="24"/>
  <c r="C57" i="25" s="1"/>
  <c r="M99" i="21"/>
  <c r="D99" i="21"/>
  <c r="B28" i="25" s="1"/>
  <c r="D14" i="21"/>
  <c r="E14" i="21"/>
  <c r="M77" i="21"/>
  <c r="D23" i="20"/>
  <c r="I189" i="24"/>
  <c r="E77" i="21"/>
  <c r="D77" i="21"/>
  <c r="B21" i="25" s="1"/>
  <c r="F191" i="22"/>
  <c r="E191" i="22"/>
  <c r="E193" i="22" s="1"/>
  <c r="B193" i="22"/>
  <c r="B257" i="19"/>
  <c r="B258" i="19"/>
  <c r="B256" i="19"/>
  <c r="D113" i="21"/>
  <c r="M113" i="21"/>
  <c r="I225" i="24"/>
  <c r="B323" i="24" s="1"/>
  <c r="E113" i="21"/>
  <c r="D82" i="20"/>
  <c r="D67" i="20"/>
  <c r="E51" i="21"/>
  <c r="M51" i="21"/>
  <c r="I163" i="24"/>
  <c r="B308" i="24" s="1"/>
  <c r="D51" i="21"/>
  <c r="C535" i="22"/>
  <c r="B537" i="22"/>
  <c r="N96" i="21"/>
  <c r="E29" i="20"/>
  <c r="F251" i="22"/>
  <c r="E251" i="22"/>
  <c r="E253" i="22" s="1"/>
  <c r="B253" i="22"/>
  <c r="D28" i="20"/>
  <c r="M93" i="21"/>
  <c r="D78" i="20"/>
  <c r="M97" i="21"/>
  <c r="F99" i="22"/>
  <c r="E99" i="22"/>
  <c r="E101" i="22" s="1"/>
  <c r="B101" i="22"/>
  <c r="C595" i="22"/>
  <c r="B597" i="22"/>
  <c r="N79" i="21"/>
  <c r="E24" i="20"/>
  <c r="D299" i="19"/>
  <c r="E96" i="21" s="1"/>
  <c r="D300" i="19"/>
  <c r="E97" i="21" s="1"/>
  <c r="M107" i="21"/>
  <c r="E107" i="21"/>
  <c r="D107" i="21"/>
  <c r="B30" i="25" s="1"/>
  <c r="D32" i="20"/>
  <c r="I219" i="24"/>
  <c r="C59" i="25" s="1"/>
  <c r="C276" i="19"/>
  <c r="E73" i="21" s="1"/>
  <c r="C278" i="19"/>
  <c r="C277" i="19"/>
  <c r="I186" i="24" s="1"/>
  <c r="B282" i="24" s="1"/>
  <c r="D159" i="22"/>
  <c r="B161" i="22"/>
  <c r="C288" i="19"/>
  <c r="C289" i="19"/>
  <c r="C290" i="19"/>
  <c r="B273" i="19"/>
  <c r="B274" i="19"/>
  <c r="B272" i="19"/>
  <c r="I475" i="22"/>
  <c r="I477" i="22" s="1"/>
  <c r="J475" i="22"/>
  <c r="B477" i="22"/>
  <c r="M109" i="21"/>
  <c r="D81" i="20"/>
  <c r="D109" i="21"/>
  <c r="I221" i="24"/>
  <c r="B322" i="24" s="1"/>
  <c r="E109" i="21"/>
  <c r="D91" i="21"/>
  <c r="M91" i="21"/>
  <c r="D76" i="20"/>
  <c r="D75" i="20"/>
  <c r="M87" i="21"/>
  <c r="D53" i="20"/>
  <c r="M66" i="21"/>
  <c r="E79" i="21"/>
  <c r="D49" i="20"/>
  <c r="M50" i="21"/>
  <c r="I162" i="24"/>
  <c r="B276" i="24" s="1"/>
  <c r="E50" i="21"/>
  <c r="D50" i="21"/>
  <c r="D63" i="21"/>
  <c r="E63" i="21"/>
  <c r="I175" i="24"/>
  <c r="B311" i="24" s="1"/>
  <c r="E48" i="25" s="1"/>
  <c r="M63" i="21"/>
  <c r="D70" i="20"/>
  <c r="N115" i="21"/>
  <c r="C565" i="22"/>
  <c r="B567" i="22"/>
  <c r="G347" i="22"/>
  <c r="F347" i="22"/>
  <c r="F349" i="22" s="1"/>
  <c r="B349" i="22"/>
  <c r="J411" i="22"/>
  <c r="I411" i="22"/>
  <c r="I413" i="22" s="1"/>
  <c r="B413" i="22"/>
  <c r="F379" i="22"/>
  <c r="F381" i="22" s="1"/>
  <c r="G379" i="22"/>
  <c r="B381" i="22"/>
  <c r="M105" i="21"/>
  <c r="E105" i="21"/>
  <c r="I217" i="24"/>
  <c r="B321" i="24" s="1"/>
  <c r="D105" i="21"/>
  <c r="D80" i="20"/>
  <c r="N54" i="21"/>
  <c r="E50" i="20"/>
  <c r="M82" i="21"/>
  <c r="D56" i="20"/>
  <c r="D73" i="21"/>
  <c r="B20" i="25" s="1"/>
  <c r="M73" i="21"/>
  <c r="D22" i="20"/>
  <c r="E76" i="20"/>
  <c r="N91" i="21"/>
  <c r="F625" i="22"/>
  <c r="E625" i="22"/>
  <c r="E627" i="22" s="1"/>
  <c r="B627" i="22"/>
  <c r="D79" i="20"/>
  <c r="I213" i="24"/>
  <c r="B320" i="24" s="1"/>
  <c r="D101" i="21"/>
  <c r="M101" i="21"/>
  <c r="E101" i="21"/>
  <c r="E315" i="22"/>
  <c r="E317" i="22" s="1"/>
  <c r="F315" i="22"/>
  <c r="B317" i="22"/>
  <c r="E108" i="21"/>
  <c r="D108" i="21"/>
  <c r="D61" i="20"/>
  <c r="I220" i="24"/>
  <c r="B290" i="24" s="1"/>
  <c r="M108" i="21"/>
  <c r="O89" i="21"/>
  <c r="F27" i="20"/>
  <c r="E25" i="20"/>
  <c r="N81" i="21"/>
  <c r="D67" i="22"/>
  <c r="B69" i="22"/>
  <c r="B320" i="19"/>
  <c r="B318" i="19"/>
  <c r="B319" i="19"/>
  <c r="D289" i="19"/>
  <c r="D290" i="19"/>
  <c r="D288" i="19"/>
  <c r="D57" i="20"/>
  <c r="M86" i="21"/>
  <c r="M67" i="21"/>
  <c r="I179" i="24"/>
  <c r="B312" i="24" s="1"/>
  <c r="D71" i="20"/>
  <c r="E67" i="21"/>
  <c r="D67" i="21"/>
  <c r="I223" i="24"/>
  <c r="C60" i="25" s="1"/>
  <c r="E111" i="21"/>
  <c r="D33" i="20"/>
  <c r="M111" i="21"/>
  <c r="D111" i="21"/>
  <c r="B31" i="25" s="1"/>
  <c r="D79" i="21"/>
  <c r="B22" i="25" s="1"/>
  <c r="N83" i="21"/>
  <c r="E74" i="20"/>
  <c r="D16" i="20"/>
  <c r="E49" i="21"/>
  <c r="M49" i="21"/>
  <c r="D49" i="21"/>
  <c r="B14" i="25" s="1"/>
  <c r="I161" i="24"/>
  <c r="C45" i="25" s="1"/>
  <c r="D52" i="20"/>
  <c r="I174" i="24"/>
  <c r="B279" i="24" s="1"/>
  <c r="D62" i="21"/>
  <c r="E62" i="21"/>
  <c r="M62" i="21"/>
  <c r="N97" i="21"/>
  <c r="E78" i="20"/>
  <c r="D285" i="19"/>
  <c r="D284" i="19"/>
  <c r="D81" i="21" s="1"/>
  <c r="B23" i="25" s="1"/>
  <c r="D286" i="19"/>
  <c r="D83" i="21" s="1"/>
  <c r="C296" i="19"/>
  <c r="D93" i="21" s="1"/>
  <c r="B26" i="25" s="1"/>
  <c r="C297" i="19"/>
  <c r="D25" i="20"/>
  <c r="M81" i="21"/>
  <c r="D77" i="20"/>
  <c r="M94" i="21"/>
  <c r="D73" i="20"/>
  <c r="M75" i="21"/>
  <c r="D75" i="21"/>
  <c r="D29" i="20"/>
  <c r="M96" i="21"/>
  <c r="F283" i="22"/>
  <c r="E283" i="22"/>
  <c r="E285" i="22" s="1"/>
  <c r="B285" i="22"/>
  <c r="D59" i="20"/>
  <c r="E100" i="21"/>
  <c r="I212" i="24"/>
  <c r="B288" i="24" s="1"/>
  <c r="M100" i="21"/>
  <c r="D100" i="21"/>
  <c r="N53" i="21" l="1"/>
  <c r="E57" i="25"/>
  <c r="I198" i="24"/>
  <c r="B284" i="24" s="1"/>
  <c r="E20" i="20"/>
  <c r="F76" i="20"/>
  <c r="E91" i="21"/>
  <c r="Q91" i="21" s="1"/>
  <c r="E65" i="21"/>
  <c r="E86" i="21"/>
  <c r="R86" i="21" s="1"/>
  <c r="O91" i="21"/>
  <c r="N65" i="21"/>
  <c r="Q65" i="21" s="1"/>
  <c r="I199" i="24"/>
  <c r="B316" i="24" s="1"/>
  <c r="D59" i="25"/>
  <c r="E59" i="25"/>
  <c r="I178" i="24"/>
  <c r="B280" i="24" s="1"/>
  <c r="D49" i="25" s="1"/>
  <c r="I185" i="24"/>
  <c r="C51" i="25" s="1"/>
  <c r="D51" i="25" s="1"/>
  <c r="I197" i="24"/>
  <c r="C53" i="25" s="1"/>
  <c r="D97" i="21"/>
  <c r="E93" i="21"/>
  <c r="P93" i="21" s="1"/>
  <c r="E74" i="21"/>
  <c r="E53" i="20"/>
  <c r="E66" i="21"/>
  <c r="N66" i="21"/>
  <c r="D57" i="25"/>
  <c r="D48" i="25"/>
  <c r="E49" i="25"/>
  <c r="T93" i="21"/>
  <c r="V93" i="21"/>
  <c r="J93" i="21"/>
  <c r="S93" i="21"/>
  <c r="U93" i="21"/>
  <c r="C26" i="25"/>
  <c r="K93" i="21"/>
  <c r="J81" i="21"/>
  <c r="C23" i="25"/>
  <c r="U81" i="21"/>
  <c r="S81" i="21"/>
  <c r="V81" i="21"/>
  <c r="K81" i="21"/>
  <c r="T81" i="21"/>
  <c r="L97" i="21"/>
  <c r="Q97" i="21"/>
  <c r="P97" i="21"/>
  <c r="P96" i="21"/>
  <c r="L96" i="21"/>
  <c r="Q96" i="21"/>
  <c r="O82" i="21"/>
  <c r="F56" i="20"/>
  <c r="D117" i="21"/>
  <c r="E117" i="21"/>
  <c r="D83" i="20"/>
  <c r="M117" i="21"/>
  <c r="I229" i="24"/>
  <c r="B324" i="24" s="1"/>
  <c r="D82" i="21"/>
  <c r="E73" i="20"/>
  <c r="N75" i="21"/>
  <c r="F29" i="20"/>
  <c r="O96" i="21"/>
  <c r="R96" i="21" s="1"/>
  <c r="E60" i="25"/>
  <c r="P74" i="21"/>
  <c r="R74" i="21"/>
  <c r="Q74" i="21"/>
  <c r="D60" i="25"/>
  <c r="J445" i="22"/>
  <c r="L443" i="22"/>
  <c r="L445" i="22" s="1"/>
  <c r="M443" i="22"/>
  <c r="M445" i="22" s="1"/>
  <c r="K443" i="22"/>
  <c r="K445" i="22" s="1"/>
  <c r="X20" i="23"/>
  <c r="Y20" i="23" s="1"/>
  <c r="D18" i="20"/>
  <c r="I169" i="24"/>
  <c r="C47" i="25" s="1"/>
  <c r="E57" i="21"/>
  <c r="D57" i="21"/>
  <c r="B16" i="25" s="1"/>
  <c r="M57" i="21"/>
  <c r="G283" i="22"/>
  <c r="G285" i="22" s="1"/>
  <c r="H283" i="22"/>
  <c r="H285" i="22" s="1"/>
  <c r="X15" i="23"/>
  <c r="Y15" i="23" s="1"/>
  <c r="F285" i="22"/>
  <c r="I193" i="24"/>
  <c r="C52" i="25" s="1"/>
  <c r="T49" i="21"/>
  <c r="U49" i="21"/>
  <c r="C14" i="25"/>
  <c r="S49" i="21"/>
  <c r="K49" i="21"/>
  <c r="J49" i="21"/>
  <c r="V49" i="21"/>
  <c r="V67" i="21"/>
  <c r="T67" i="21"/>
  <c r="U67" i="21"/>
  <c r="K67" i="21"/>
  <c r="S67" i="21"/>
  <c r="J67" i="21"/>
  <c r="F57" i="20"/>
  <c r="O86" i="21"/>
  <c r="I194" i="24"/>
  <c r="B283" i="24" s="1"/>
  <c r="K105" i="21"/>
  <c r="V105" i="21"/>
  <c r="U105" i="21"/>
  <c r="S105" i="21"/>
  <c r="J105" i="21"/>
  <c r="T105" i="21"/>
  <c r="H347" i="22"/>
  <c r="H349" i="22" s="1"/>
  <c r="I347" i="22"/>
  <c r="I349" i="22" s="1"/>
  <c r="X17" i="23"/>
  <c r="Y17" i="23" s="1"/>
  <c r="G349" i="22"/>
  <c r="D565" i="22"/>
  <c r="D567" i="22" s="1"/>
  <c r="X24" i="23"/>
  <c r="Y24" i="23" s="1"/>
  <c r="C567" i="22"/>
  <c r="S50" i="21"/>
  <c r="U50" i="21"/>
  <c r="K50" i="21"/>
  <c r="J50" i="21"/>
  <c r="T50" i="21"/>
  <c r="V50" i="21"/>
  <c r="P66" i="21"/>
  <c r="R66" i="21"/>
  <c r="Q66" i="21"/>
  <c r="L109" i="21"/>
  <c r="P109" i="21"/>
  <c r="Q109" i="21"/>
  <c r="R109" i="21"/>
  <c r="N73" i="21"/>
  <c r="E22" i="20"/>
  <c r="R107" i="21"/>
  <c r="L107" i="21"/>
  <c r="Q107" i="21"/>
  <c r="P107" i="21"/>
  <c r="I209" i="24"/>
  <c r="B319" i="24" s="1"/>
  <c r="U51" i="21"/>
  <c r="J51" i="21"/>
  <c r="K51" i="21"/>
  <c r="T51" i="21"/>
  <c r="V51" i="21"/>
  <c r="S51" i="21"/>
  <c r="E54" i="21"/>
  <c r="D50" i="20"/>
  <c r="I166" i="24"/>
  <c r="B277" i="24" s="1"/>
  <c r="D54" i="21"/>
  <c r="M54" i="21"/>
  <c r="K77" i="21"/>
  <c r="S77" i="21"/>
  <c r="U77" i="21"/>
  <c r="V77" i="21"/>
  <c r="T77" i="21"/>
  <c r="C21" i="25"/>
  <c r="J77" i="21"/>
  <c r="D58" i="25"/>
  <c r="S104" i="21"/>
  <c r="U104" i="21"/>
  <c r="V104" i="21"/>
  <c r="K104" i="21"/>
  <c r="J104" i="21"/>
  <c r="T104" i="21"/>
  <c r="V112" i="21"/>
  <c r="U112" i="21"/>
  <c r="T112" i="21"/>
  <c r="S112" i="21"/>
  <c r="S90" i="21"/>
  <c r="K90" i="21"/>
  <c r="U90" i="21"/>
  <c r="V90" i="21"/>
  <c r="T90" i="21"/>
  <c r="J90" i="21"/>
  <c r="F34" i="20"/>
  <c r="O115" i="21"/>
  <c r="X22" i="23"/>
  <c r="Y22" i="23" s="1"/>
  <c r="D505" i="22"/>
  <c r="D507" i="22" s="1"/>
  <c r="C507" i="22"/>
  <c r="U75" i="21"/>
  <c r="T75" i="21"/>
  <c r="S75" i="21"/>
  <c r="V75" i="21"/>
  <c r="N94" i="21"/>
  <c r="E77" i="20"/>
  <c r="R101" i="21"/>
  <c r="Q101" i="21"/>
  <c r="L101" i="21"/>
  <c r="P101" i="21"/>
  <c r="R73" i="21"/>
  <c r="L73" i="21"/>
  <c r="P73" i="21"/>
  <c r="Q73" i="21"/>
  <c r="E26" i="20"/>
  <c r="N85" i="21"/>
  <c r="T107" i="21"/>
  <c r="C30" i="25"/>
  <c r="K107" i="21"/>
  <c r="U107" i="21"/>
  <c r="J107" i="21"/>
  <c r="V107" i="21"/>
  <c r="S107" i="21"/>
  <c r="D595" i="22"/>
  <c r="D597" i="22" s="1"/>
  <c r="X25" i="23"/>
  <c r="Y25" i="23" s="1"/>
  <c r="C597" i="22"/>
  <c r="D535" i="22"/>
  <c r="D537" i="22" s="1"/>
  <c r="X23" i="23"/>
  <c r="Y23" i="23" s="1"/>
  <c r="C537" i="22"/>
  <c r="L51" i="21"/>
  <c r="R51" i="21"/>
  <c r="Q51" i="21"/>
  <c r="P51" i="21"/>
  <c r="X12" i="23"/>
  <c r="Y12" i="23" s="1"/>
  <c r="H191" i="22"/>
  <c r="H193" i="22" s="1"/>
  <c r="G191" i="22"/>
  <c r="G193" i="22" s="1"/>
  <c r="F193" i="22"/>
  <c r="K99" i="21"/>
  <c r="C28" i="25"/>
  <c r="U99" i="21"/>
  <c r="V99" i="21"/>
  <c r="S99" i="21"/>
  <c r="J99" i="21"/>
  <c r="T99" i="21"/>
  <c r="D127" i="22"/>
  <c r="D129" i="22" s="1"/>
  <c r="X10" i="23"/>
  <c r="Y10" i="23" s="1"/>
  <c r="C129" i="22"/>
  <c r="P100" i="21"/>
  <c r="L100" i="21"/>
  <c r="R100" i="21"/>
  <c r="Q100" i="21"/>
  <c r="D96" i="21"/>
  <c r="B27" i="25" s="1"/>
  <c r="E94" i="21"/>
  <c r="E81" i="21"/>
  <c r="N93" i="21"/>
  <c r="E28" i="20"/>
  <c r="S62" i="21"/>
  <c r="T62" i="21"/>
  <c r="K62" i="21"/>
  <c r="J62" i="21"/>
  <c r="U62" i="21"/>
  <c r="V62" i="21"/>
  <c r="V100" i="21"/>
  <c r="J100" i="21"/>
  <c r="K100" i="21"/>
  <c r="S100" i="21"/>
  <c r="T100" i="21"/>
  <c r="U100" i="21"/>
  <c r="I208" i="24"/>
  <c r="C56" i="25" s="1"/>
  <c r="I187" i="24"/>
  <c r="B314" i="24" s="1"/>
  <c r="E51" i="25" s="1"/>
  <c r="D94" i="21"/>
  <c r="F74" i="20"/>
  <c r="O83" i="21"/>
  <c r="L67" i="21"/>
  <c r="Q67" i="21"/>
  <c r="P67" i="21"/>
  <c r="R67" i="21"/>
  <c r="D86" i="21"/>
  <c r="D116" i="21"/>
  <c r="D63" i="20"/>
  <c r="I228" i="24"/>
  <c r="B292" i="24" s="1"/>
  <c r="M116" i="21"/>
  <c r="E116" i="21"/>
  <c r="G315" i="22"/>
  <c r="G317" i="22" s="1"/>
  <c r="X16" i="23"/>
  <c r="Y16" i="23" s="1"/>
  <c r="H315" i="22"/>
  <c r="H317" i="22" s="1"/>
  <c r="F317" i="22"/>
  <c r="T101" i="21"/>
  <c r="V101" i="21"/>
  <c r="S101" i="21"/>
  <c r="U101" i="21"/>
  <c r="J101" i="21"/>
  <c r="K101" i="21"/>
  <c r="T73" i="21"/>
  <c r="V73" i="21"/>
  <c r="S73" i="21"/>
  <c r="U73" i="21"/>
  <c r="C20" i="25"/>
  <c r="J73" i="21"/>
  <c r="K73" i="21"/>
  <c r="E82" i="21"/>
  <c r="E58" i="25"/>
  <c r="I379" i="22"/>
  <c r="I381" i="22" s="1"/>
  <c r="X18" i="23"/>
  <c r="Y18" i="23" s="1"/>
  <c r="H379" i="22"/>
  <c r="H381" i="22" s="1"/>
  <c r="G381" i="22"/>
  <c r="J413" i="22"/>
  <c r="X19" i="23"/>
  <c r="Y19" i="23" s="1"/>
  <c r="L411" i="22"/>
  <c r="L413" i="22" s="1"/>
  <c r="K411" i="22"/>
  <c r="K413" i="22" s="1"/>
  <c r="M411" i="22"/>
  <c r="M413" i="22" s="1"/>
  <c r="Q50" i="21"/>
  <c r="P50" i="21"/>
  <c r="R50" i="21"/>
  <c r="L50" i="21"/>
  <c r="V66" i="21"/>
  <c r="S66" i="21"/>
  <c r="U66" i="21"/>
  <c r="T66" i="21"/>
  <c r="E54" i="25"/>
  <c r="M69" i="21"/>
  <c r="D69" i="21"/>
  <c r="B19" i="25" s="1"/>
  <c r="D21" i="20"/>
  <c r="E69" i="21"/>
  <c r="I181" i="24"/>
  <c r="C50" i="25" s="1"/>
  <c r="E75" i="20"/>
  <c r="N87" i="21"/>
  <c r="F159" i="22"/>
  <c r="F161" i="22" s="1"/>
  <c r="X11" i="23"/>
  <c r="Y11" i="23" s="1"/>
  <c r="E159" i="22"/>
  <c r="E161" i="22" s="1"/>
  <c r="D161" i="22"/>
  <c r="I205" i="24"/>
  <c r="C55" i="25" s="1"/>
  <c r="E45" i="25"/>
  <c r="T113" i="21"/>
  <c r="U113" i="21"/>
  <c r="S113" i="21"/>
  <c r="V113" i="21"/>
  <c r="R77" i="21"/>
  <c r="P77" i="21"/>
  <c r="Q77" i="21"/>
  <c r="L77" i="21"/>
  <c r="E83" i="21"/>
  <c r="O93" i="21"/>
  <c r="F28" i="20"/>
  <c r="U61" i="21"/>
  <c r="K61" i="21"/>
  <c r="J61" i="21"/>
  <c r="S61" i="21"/>
  <c r="T61" i="21"/>
  <c r="C17" i="25"/>
  <c r="V61" i="21"/>
  <c r="C18" i="25"/>
  <c r="V65" i="21"/>
  <c r="S65" i="21"/>
  <c r="J65" i="21"/>
  <c r="T65" i="21"/>
  <c r="U65" i="21"/>
  <c r="K65" i="21"/>
  <c r="D85" i="21"/>
  <c r="B24" i="25" s="1"/>
  <c r="E85" i="21"/>
  <c r="F83" i="20"/>
  <c r="O117" i="21"/>
  <c r="P103" i="21"/>
  <c r="Q103" i="21"/>
  <c r="L103" i="21"/>
  <c r="R103" i="21"/>
  <c r="M58" i="21"/>
  <c r="D51" i="20"/>
  <c r="E58" i="21"/>
  <c r="D58" i="21"/>
  <c r="I170" i="24"/>
  <c r="B278" i="24" s="1"/>
  <c r="D47" i="25" s="1"/>
  <c r="K89" i="21"/>
  <c r="S89" i="21"/>
  <c r="C25" i="25"/>
  <c r="T89" i="21"/>
  <c r="U89" i="21"/>
  <c r="J89" i="21"/>
  <c r="V89" i="21"/>
  <c r="L62" i="21"/>
  <c r="Q62" i="21"/>
  <c r="P62" i="21"/>
  <c r="R62" i="21"/>
  <c r="K111" i="21"/>
  <c r="J111" i="21"/>
  <c r="U111" i="21"/>
  <c r="S111" i="21"/>
  <c r="C31" i="25"/>
  <c r="V111" i="21"/>
  <c r="T111" i="21"/>
  <c r="F75" i="20"/>
  <c r="O87" i="21"/>
  <c r="Q108" i="21"/>
  <c r="P108" i="21"/>
  <c r="R108" i="21"/>
  <c r="V63" i="21"/>
  <c r="T63" i="21"/>
  <c r="J63" i="21"/>
  <c r="U63" i="21"/>
  <c r="S63" i="21"/>
  <c r="K63" i="21"/>
  <c r="U91" i="21"/>
  <c r="K91" i="21"/>
  <c r="J91" i="21"/>
  <c r="S91" i="21"/>
  <c r="T91" i="21"/>
  <c r="V91" i="21"/>
  <c r="D54" i="20"/>
  <c r="M70" i="21"/>
  <c r="E70" i="21"/>
  <c r="I182" i="24"/>
  <c r="B281" i="24" s="1"/>
  <c r="D70" i="21"/>
  <c r="K97" i="21"/>
  <c r="T97" i="21"/>
  <c r="V97" i="21"/>
  <c r="S97" i="21"/>
  <c r="J97" i="21"/>
  <c r="U97" i="21"/>
  <c r="G251" i="22"/>
  <c r="G253" i="22" s="1"/>
  <c r="X14" i="23"/>
  <c r="Y14" i="23" s="1"/>
  <c r="H251" i="22"/>
  <c r="H253" i="22" s="1"/>
  <c r="F253" i="22"/>
  <c r="M55" i="21"/>
  <c r="D55" i="21"/>
  <c r="D68" i="20"/>
  <c r="I167" i="24"/>
  <c r="B309" i="24" s="1"/>
  <c r="E55" i="21"/>
  <c r="V83" i="21"/>
  <c r="S83" i="21"/>
  <c r="T83" i="21"/>
  <c r="U83" i="21"/>
  <c r="E75" i="21"/>
  <c r="I206" i="24"/>
  <c r="B318" i="24" s="1"/>
  <c r="E55" i="25" s="1"/>
  <c r="O81" i="21"/>
  <c r="F25" i="20"/>
  <c r="R49" i="21"/>
  <c r="Q49" i="21"/>
  <c r="P49" i="21"/>
  <c r="L49" i="21"/>
  <c r="C22" i="25"/>
  <c r="S79" i="21"/>
  <c r="J79" i="21"/>
  <c r="K79" i="21"/>
  <c r="V79" i="21"/>
  <c r="U79" i="21"/>
  <c r="T79" i="21"/>
  <c r="L111" i="21"/>
  <c r="R111" i="21"/>
  <c r="P111" i="21"/>
  <c r="Q111" i="21"/>
  <c r="P86" i="21"/>
  <c r="F26" i="20"/>
  <c r="O85" i="21"/>
  <c r="M115" i="21"/>
  <c r="D34" i="20"/>
  <c r="D115" i="21"/>
  <c r="B32" i="25" s="1"/>
  <c r="I227" i="24"/>
  <c r="C61" i="25" s="1"/>
  <c r="E115" i="21"/>
  <c r="X8" i="23"/>
  <c r="F67" i="22"/>
  <c r="F69" i="22" s="1"/>
  <c r="E67" i="22"/>
  <c r="E69" i="22" s="1"/>
  <c r="D69" i="22"/>
  <c r="T108" i="21"/>
  <c r="V108" i="21"/>
  <c r="S108" i="21"/>
  <c r="U108" i="21"/>
  <c r="X26" i="23"/>
  <c r="Y26" i="23" s="1"/>
  <c r="G625" i="22"/>
  <c r="G627" i="22" s="1"/>
  <c r="F627" i="22"/>
  <c r="P105" i="21"/>
  <c r="L105" i="21"/>
  <c r="Q105" i="21"/>
  <c r="R105" i="21"/>
  <c r="P63" i="21"/>
  <c r="R63" i="21"/>
  <c r="L63" i="21"/>
  <c r="Q63" i="21"/>
  <c r="D45" i="25"/>
  <c r="L79" i="21"/>
  <c r="R79" i="21"/>
  <c r="Q79" i="21"/>
  <c r="P79" i="21"/>
  <c r="E87" i="21"/>
  <c r="D87" i="21"/>
  <c r="R91" i="21"/>
  <c r="K109" i="21"/>
  <c r="U109" i="21"/>
  <c r="T109" i="21"/>
  <c r="V109" i="21"/>
  <c r="S109" i="21"/>
  <c r="J109" i="21"/>
  <c r="J477" i="22"/>
  <c r="L475" i="22"/>
  <c r="L477" i="22" s="1"/>
  <c r="M475" i="22"/>
  <c r="M477" i="22" s="1"/>
  <c r="K475" i="22"/>
  <c r="K477" i="22" s="1"/>
  <c r="X21" i="23"/>
  <c r="Y21" i="23" s="1"/>
  <c r="E71" i="21"/>
  <c r="D71" i="21"/>
  <c r="M71" i="21"/>
  <c r="I183" i="24"/>
  <c r="B313" i="24" s="1"/>
  <c r="D72" i="20"/>
  <c r="E57" i="20"/>
  <c r="N86" i="21"/>
  <c r="N74" i="21"/>
  <c r="E55" i="20"/>
  <c r="O97" i="21"/>
  <c r="R97" i="21" s="1"/>
  <c r="F78" i="20"/>
  <c r="G99" i="22"/>
  <c r="G101" i="22" s="1"/>
  <c r="X9" i="23"/>
  <c r="Y9" i="23" s="1"/>
  <c r="H99" i="22"/>
  <c r="H101" i="22" s="1"/>
  <c r="F101" i="22"/>
  <c r="Q113" i="21"/>
  <c r="P113" i="21"/>
  <c r="R113" i="21"/>
  <c r="E53" i="21"/>
  <c r="D17" i="20"/>
  <c r="I165" i="24"/>
  <c r="C46" i="25" s="1"/>
  <c r="M53" i="21"/>
  <c r="D53" i="21"/>
  <c r="R99" i="21"/>
  <c r="Q99" i="21"/>
  <c r="L99" i="21"/>
  <c r="P99" i="21"/>
  <c r="D74" i="21"/>
  <c r="I195" i="24"/>
  <c r="B315" i="24" s="1"/>
  <c r="E52" i="25" s="1"/>
  <c r="L104" i="21"/>
  <c r="P104" i="21"/>
  <c r="R104" i="21"/>
  <c r="Q104" i="21"/>
  <c r="O94" i="21"/>
  <c r="F77" i="20"/>
  <c r="Q61" i="21"/>
  <c r="L61" i="21"/>
  <c r="P61" i="21"/>
  <c r="R61" i="21"/>
  <c r="P112" i="21"/>
  <c r="R112" i="21"/>
  <c r="Q112" i="21"/>
  <c r="P65" i="21"/>
  <c r="R65" i="21"/>
  <c r="L65" i="21"/>
  <c r="R90" i="21"/>
  <c r="Q90" i="21"/>
  <c r="L90" i="21"/>
  <c r="P90" i="21"/>
  <c r="F63" i="20"/>
  <c r="O116" i="21"/>
  <c r="S103" i="21"/>
  <c r="K103" i="21"/>
  <c r="U103" i="21"/>
  <c r="J103" i="21"/>
  <c r="T103" i="21"/>
  <c r="C29" i="25"/>
  <c r="V103" i="21"/>
  <c r="D59" i="21"/>
  <c r="D69" i="20"/>
  <c r="M59" i="21"/>
  <c r="I171" i="24"/>
  <c r="B310" i="24" s="1"/>
  <c r="E47" i="25" s="1"/>
  <c r="E59" i="21"/>
  <c r="X13" i="23"/>
  <c r="Y13" i="23" s="1"/>
  <c r="D219" i="22"/>
  <c r="D221" i="22" s="1"/>
  <c r="C221" i="22"/>
  <c r="P89" i="21"/>
  <c r="R89" i="21"/>
  <c r="Q89" i="21"/>
  <c r="L89" i="21"/>
  <c r="L91" i="21" l="1"/>
  <c r="Q86" i="21"/>
  <c r="P91" i="21"/>
  <c r="R93" i="21"/>
  <c r="Q93" i="21"/>
  <c r="L93" i="21"/>
  <c r="E53" i="25"/>
  <c r="E172" i="21"/>
  <c r="D53" i="25"/>
  <c r="E50" i="25"/>
  <c r="D50" i="25"/>
  <c r="E56" i="25"/>
  <c r="D172" i="21"/>
  <c r="B15" i="25"/>
  <c r="U71" i="21"/>
  <c r="S71" i="21"/>
  <c r="T71" i="21"/>
  <c r="V71" i="21"/>
  <c r="T70" i="21"/>
  <c r="S70" i="21"/>
  <c r="V70" i="21"/>
  <c r="U70" i="21"/>
  <c r="J85" i="21"/>
  <c r="T85" i="21"/>
  <c r="C24" i="25"/>
  <c r="V85" i="21"/>
  <c r="K85" i="21"/>
  <c r="U85" i="21"/>
  <c r="S85" i="21"/>
  <c r="V116" i="21"/>
  <c r="T116" i="21"/>
  <c r="S116" i="21"/>
  <c r="U116" i="21"/>
  <c r="K96" i="21"/>
  <c r="J96" i="21"/>
  <c r="U96" i="21"/>
  <c r="T96" i="21"/>
  <c r="V96" i="21"/>
  <c r="C27" i="25"/>
  <c r="S96" i="21"/>
  <c r="U115" i="21"/>
  <c r="J115" i="21"/>
  <c r="K115" i="21"/>
  <c r="S115" i="21"/>
  <c r="V115" i="21"/>
  <c r="C32" i="25"/>
  <c r="T115" i="21"/>
  <c r="Q55" i="21"/>
  <c r="L55" i="21"/>
  <c r="R55" i="21"/>
  <c r="P55" i="21"/>
  <c r="U58" i="21"/>
  <c r="S58" i="21"/>
  <c r="T58" i="21"/>
  <c r="V58" i="21"/>
  <c r="Q83" i="21"/>
  <c r="R83" i="21"/>
  <c r="P83" i="21"/>
  <c r="T69" i="21"/>
  <c r="U69" i="21"/>
  <c r="S69" i="21"/>
  <c r="J69" i="21"/>
  <c r="V69" i="21"/>
  <c r="K69" i="21"/>
  <c r="C19" i="25"/>
  <c r="T86" i="21"/>
  <c r="U86" i="21"/>
  <c r="V86" i="21"/>
  <c r="S86" i="21"/>
  <c r="R54" i="21"/>
  <c r="Q54" i="21"/>
  <c r="L54" i="21"/>
  <c r="P54" i="21"/>
  <c r="D52" i="25"/>
  <c r="R57" i="21"/>
  <c r="Q57" i="21"/>
  <c r="P57" i="21"/>
  <c r="L57" i="21"/>
  <c r="Q75" i="21"/>
  <c r="R75" i="21"/>
  <c r="P75" i="21"/>
  <c r="Q116" i="21"/>
  <c r="R116" i="21"/>
  <c r="P116" i="21"/>
  <c r="K57" i="21"/>
  <c r="T57" i="21"/>
  <c r="V57" i="21"/>
  <c r="U57" i="21"/>
  <c r="S57" i="21"/>
  <c r="J57" i="21"/>
  <c r="C16" i="25"/>
  <c r="P71" i="21"/>
  <c r="Q71" i="21"/>
  <c r="R71" i="21"/>
  <c r="S87" i="21"/>
  <c r="U87" i="21"/>
  <c r="T87" i="21"/>
  <c r="V87" i="21"/>
  <c r="K87" i="21"/>
  <c r="J87" i="21"/>
  <c r="P59" i="21"/>
  <c r="R59" i="21"/>
  <c r="Q59" i="21"/>
  <c r="U59" i="21"/>
  <c r="S59" i="21"/>
  <c r="T59" i="21"/>
  <c r="V59" i="21"/>
  <c r="S74" i="21"/>
  <c r="T74" i="21"/>
  <c r="V74" i="21"/>
  <c r="U74" i="21"/>
  <c r="Q87" i="21"/>
  <c r="P87" i="21"/>
  <c r="L87" i="21"/>
  <c r="R87" i="21"/>
  <c r="X46" i="23"/>
  <c r="Y46" i="23"/>
  <c r="Y8" i="23"/>
  <c r="E46" i="25"/>
  <c r="Q70" i="21"/>
  <c r="P70" i="21"/>
  <c r="R70" i="21"/>
  <c r="Q58" i="21"/>
  <c r="P58" i="21"/>
  <c r="R58" i="21"/>
  <c r="Q82" i="21"/>
  <c r="R82" i="21"/>
  <c r="P82" i="21"/>
  <c r="D61" i="25"/>
  <c r="P81" i="21"/>
  <c r="R81" i="21"/>
  <c r="Q81" i="21"/>
  <c r="L81" i="21"/>
  <c r="S54" i="21"/>
  <c r="K54" i="21"/>
  <c r="U54" i="21"/>
  <c r="V54" i="21"/>
  <c r="J54" i="21"/>
  <c r="T54" i="21"/>
  <c r="T82" i="21"/>
  <c r="U82" i="21"/>
  <c r="S82" i="21"/>
  <c r="V82" i="21"/>
  <c r="R117" i="21"/>
  <c r="P117" i="21"/>
  <c r="Q117" i="21"/>
  <c r="T55" i="21"/>
  <c r="U55" i="21"/>
  <c r="S55" i="21"/>
  <c r="K55" i="21"/>
  <c r="V55" i="21"/>
  <c r="J55" i="21"/>
  <c r="T94" i="21"/>
  <c r="J94" i="21"/>
  <c r="U94" i="21"/>
  <c r="V94" i="21"/>
  <c r="S94" i="21"/>
  <c r="K94" i="21"/>
  <c r="K53" i="21"/>
  <c r="V53" i="21"/>
  <c r="J53" i="21"/>
  <c r="S53" i="21"/>
  <c r="U53" i="21"/>
  <c r="T53" i="21"/>
  <c r="C15" i="25"/>
  <c r="R53" i="21"/>
  <c r="L53" i="21"/>
  <c r="Q53" i="21"/>
  <c r="P53" i="21"/>
  <c r="P115" i="21"/>
  <c r="R115" i="21"/>
  <c r="Q115" i="21"/>
  <c r="L115" i="21"/>
  <c r="R85" i="21"/>
  <c r="P85" i="21"/>
  <c r="L85" i="21"/>
  <c r="Q85" i="21"/>
  <c r="Q69" i="21"/>
  <c r="P69" i="21"/>
  <c r="L69" i="21"/>
  <c r="R69" i="21"/>
  <c r="Q94" i="21"/>
  <c r="P94" i="21"/>
  <c r="L94" i="21"/>
  <c r="R94" i="21"/>
  <c r="D46" i="25"/>
  <c r="E61" i="25"/>
  <c r="U117" i="21"/>
  <c r="T117" i="21"/>
  <c r="V117" i="21"/>
  <c r="S117" i="21"/>
</calcChain>
</file>

<file path=xl/sharedStrings.xml><?xml version="1.0" encoding="utf-8"?>
<sst xmlns="http://schemas.openxmlformats.org/spreadsheetml/2006/main" count="9069" uniqueCount="1832">
  <si>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</si>
  <si>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</si>
  <si>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</si>
  <si>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</si>
  <si>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</si>
  <si>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</si>
  <si>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</si>
  <si>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</si>
  <si>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</si>
  <si>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</si>
  <si>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</si>
  <si>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</si>
  <si>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</si>
  <si>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</si>
  <si>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</si>
  <si>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</si>
  <si>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</si>
  <si>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</si>
  <si>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</si>
  <si>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</si>
  <si>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</si>
  <si>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</si>
  <si>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</si>
  <si>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</si>
  <si>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</si>
  <si>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</si>
  <si>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</si>
  <si>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</si>
  <si>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</si>
  <si>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</si>
  <si>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</si>
  <si>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</si>
  <si>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</si>
  <si>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</si>
  <si>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</si>
  <si>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</si>
  <si>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</si>
  <si>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</si>
  <si>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</si>
  <si>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</si>
  <si>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</si>
  <si>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</si>
  <si>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</si>
  <si>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</si>
  <si>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</si>
  <si>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</si>
  <si>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</si>
  <si>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</si>
  <si>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</si>
  <si>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</si>
  <si>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</si>
  <si>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</si>
  <si>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</si>
  <si>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</si>
  <si>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</si>
  <si>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</si>
  <si>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</si>
  <si>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</si>
  <si>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</si>
  <si>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</si>
  <si>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</si>
  <si>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</si>
  <si>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</si>
  <si>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</si>
  <si>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</si>
  <si>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</si>
  <si>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</si>
  <si>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</si>
  <si>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</si>
  <si>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</si>
  <si>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</si>
  <si>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</si>
  <si>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</si>
  <si>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</si>
  <si>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</si>
  <si>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</si>
  <si>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</si>
  <si>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</si>
  <si>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</si>
  <si>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</si>
  <si>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</si>
  <si>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</si>
  <si>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</si>
  <si>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</si>
  <si>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</si>
  <si>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</si>
  <si>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</si>
  <si>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</si>
  <si>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</si>
  <si>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</si>
  <si>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</si>
  <si>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</si>
  <si>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</si>
  <si>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</si>
  <si>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</si>
  <si>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</si>
  <si>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</si>
  <si>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</si>
  <si>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</si>
  <si>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</si>
  <si>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</si>
  <si>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</si>
  <si>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</si>
  <si>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</si>
  <si>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</si>
  <si>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</si>
  <si>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</si>
  <si>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</si>
  <si>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</si>
  <si>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</si>
  <si>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</si>
  <si>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</si>
  <si>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</si>
  <si>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</si>
  <si>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</si>
  <si>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</si>
  <si>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</si>
  <si>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</si>
  <si>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</si>
  <si>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</si>
  <si>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</si>
  <si>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</si>
  <si>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</si>
  <si>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</si>
  <si>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</si>
  <si>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</si>
  <si>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</si>
  <si>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</si>
  <si>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</si>
  <si>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</si>
  <si>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</si>
  <si>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</si>
  <si>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</si>
  <si>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</si>
  <si>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</si>
  <si>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</si>
  <si>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</si>
  <si>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</si>
  <si>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</si>
  <si>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</si>
  <si>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</si>
  <si>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</si>
  <si>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</si>
  <si>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</si>
  <si>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</si>
  <si>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</si>
  <si>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</si>
  <si>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</si>
  <si>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</si>
  <si>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</si>
  <si>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</si>
  <si>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</si>
  <si>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</si>
  <si>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</si>
  <si>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</si>
  <si>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</si>
  <si>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</si>
  <si>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</si>
  <si>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</si>
  <si>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</si>
  <si>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</si>
  <si>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</si>
  <si>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</si>
  <si>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</si>
  <si>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</si>
  <si>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</si>
  <si>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</si>
  <si>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</si>
  <si>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</si>
  <si>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</si>
  <si>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</si>
  <si>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</si>
  <si>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</si>
  <si>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</si>
  <si>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</si>
  <si>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</si>
  <si>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</si>
  <si>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</si>
  <si>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</si>
  <si>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</si>
  <si>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</si>
  <si>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</si>
  <si>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</si>
  <si>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</si>
  <si>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</si>
  <si>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</si>
  <si>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</si>
  <si>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</si>
  <si>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</si>
  <si>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</si>
  <si>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</si>
  <si>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</si>
  <si>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</si>
  <si>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</si>
  <si>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</si>
  <si>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</si>
  <si>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</si>
  <si>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</si>
  <si>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</si>
  <si>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</si>
  <si>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</si>
  <si>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</si>
  <si>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</si>
  <si>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</si>
  <si>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</si>
  <si>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</si>
  <si>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</si>
  <si>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</si>
  <si>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</si>
  <si>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</si>
  <si>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</si>
  <si>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</si>
  <si>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</si>
  <si>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</si>
  <si>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</si>
  <si>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</si>
  <si>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</si>
  <si>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</si>
  <si>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</si>
  <si>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</si>
  <si>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</si>
  <si>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</si>
  <si>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</si>
  <si>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</si>
  <si>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</si>
  <si>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</si>
  <si>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</si>
  <si>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</si>
  <si>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</si>
  <si>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</si>
  <si>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</si>
  <si>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</si>
  <si>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</si>
  <si>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</si>
  <si>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</si>
  <si>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</si>
  <si>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</si>
  <si>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</si>
  <si>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</si>
  <si>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</si>
  <si>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</si>
  <si>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</si>
  <si>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</si>
  <si>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</si>
  <si>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</si>
  <si>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</si>
  <si>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</si>
  <si>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</si>
  <si>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</si>
  <si>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</si>
  <si>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</si>
  <si>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</si>
  <si>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</si>
  <si>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</si>
  <si>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</si>
  <si>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</si>
  <si>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</si>
  <si>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</si>
  <si>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</si>
  <si>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</si>
  <si>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</si>
  <si>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</si>
  <si>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</si>
  <si>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</si>
  <si>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</si>
  <si>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</si>
  <si>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</si>
  <si>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</si>
  <si>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</si>
  <si>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</si>
  <si>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</si>
  <si>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</si>
  <si>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</si>
  <si>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</si>
  <si>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</si>
  <si>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</si>
  <si>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</si>
  <si>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</si>
  <si>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</si>
  <si>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</si>
  <si>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</si>
  <si>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</si>
  <si>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</si>
  <si>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</si>
  <si>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</si>
  <si>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</si>
  <si>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</si>
  <si>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</si>
  <si>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</si>
  <si>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</si>
  <si>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</si>
  <si>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</si>
  <si>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</si>
  <si>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</si>
  <si>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</si>
  <si>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</si>
  <si>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</si>
  <si>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</si>
  <si>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</si>
  <si>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</si>
  <si>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</si>
  <si>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</si>
  <si>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</si>
  <si>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</si>
  <si>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</si>
  <si>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</si>
  <si>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</si>
  <si>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</si>
  <si>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</si>
  <si>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</si>
  <si>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</si>
  <si>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</si>
  <si>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</si>
  <si>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</si>
  <si>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</si>
  <si>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</si>
  <si>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</si>
  <si>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</si>
  <si>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</si>
  <si>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</si>
  <si>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</si>
  <si>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</si>
  <si>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</si>
  <si>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</si>
  <si>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</si>
  <si>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</si>
  <si>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</si>
  <si>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</si>
  <si>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</si>
  <si>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</si>
  <si>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</si>
  <si>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</si>
  <si>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</si>
  <si>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</si>
  <si>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</si>
  <si>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</si>
  <si>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</si>
  <si>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</si>
  <si>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</si>
  <si>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</si>
  <si>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</si>
  <si>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</si>
  <si>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</si>
  <si>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</si>
  <si>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</si>
  <si>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</si>
  <si>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</si>
  <si>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</si>
  <si>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</si>
  <si>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</si>
  <si>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</si>
  <si>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</si>
  <si>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</si>
  <si>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</si>
  <si>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</si>
  <si>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</si>
  <si>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</si>
  <si>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</si>
  <si>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</si>
  <si>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</si>
  <si>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</si>
  <si>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</si>
  <si>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</si>
  <si>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</si>
  <si>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</si>
  <si>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</si>
  <si>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</si>
  <si>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</si>
  <si>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</si>
  <si>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</si>
  <si>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</si>
  <si>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</si>
  <si>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</si>
  <si>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</si>
  <si>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</si>
  <si>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</si>
  <si>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</si>
  <si>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</si>
  <si>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</si>
  <si>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</si>
  <si>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</si>
  <si>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</si>
  <si>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</si>
  <si>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</si>
  <si>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</si>
  <si>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</si>
  <si>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</si>
  <si>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</si>
  <si>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</si>
  <si>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</si>
  <si>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</si>
  <si>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</si>
  <si>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</si>
  <si>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</si>
  <si>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</si>
  <si>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</si>
  <si>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</si>
  <si>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</si>
  <si>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</si>
  <si>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</si>
  <si>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</si>
  <si>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</si>
  <si>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</si>
  <si>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</si>
  <si>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</si>
  <si>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</si>
  <si>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</si>
  <si>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</si>
  <si>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</si>
  <si>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</si>
  <si>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</si>
  <si>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</si>
  <si>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</si>
  <si>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</si>
  <si>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</si>
  <si>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</si>
  <si>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</si>
  <si>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</si>
  <si>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</si>
  <si>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</si>
  <si>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</si>
  <si>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</si>
  <si>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</si>
  <si>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</si>
  <si>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</si>
  <si>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</si>
  <si>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</si>
  <si>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</si>
  <si>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</si>
  <si>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</si>
  <si>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</si>
  <si>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</si>
  <si>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</si>
  <si>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</si>
  <si>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</si>
  <si>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</si>
  <si>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</si>
  <si>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</si>
  <si>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</si>
  <si>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</si>
  <si>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</si>
  <si>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</si>
  <si>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</si>
  <si>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</si>
  <si>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</si>
  <si>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</si>
  <si>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</si>
  <si>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</si>
  <si>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</si>
  <si>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</si>
  <si>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</si>
  <si>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</si>
  <si>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</si>
  <si>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</si>
  <si>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</si>
  <si>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</si>
  <si>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</si>
  <si>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</si>
  <si>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</si>
  <si>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</si>
  <si>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</si>
  <si>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</si>
  <si>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</si>
  <si>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</si>
  <si>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</si>
  <si>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</si>
  <si>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</si>
  <si>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</si>
  <si>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</si>
  <si>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</si>
  <si>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</si>
  <si>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</si>
  <si>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</si>
  <si>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</si>
  <si>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</si>
  <si>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</si>
  <si>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</si>
  <si>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</si>
  <si>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</si>
  <si>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</si>
  <si>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</si>
  <si>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</si>
  <si>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</si>
  <si>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</si>
  <si>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</si>
  <si>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</si>
  <si>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</si>
  <si>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</si>
  <si>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</si>
  <si>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</si>
  <si>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</si>
  <si>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</si>
  <si>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</si>
  <si>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</si>
  <si>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</si>
  <si>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</si>
  <si>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</si>
  <si>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</si>
  <si>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</si>
  <si>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</si>
  <si>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</si>
  <si>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</si>
  <si>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</si>
  <si>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</si>
  <si>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</si>
  <si>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</si>
  <si>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</si>
  <si>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</si>
  <si>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</si>
  <si>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</si>
  <si>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</si>
  <si>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</si>
  <si>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</si>
  <si>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</si>
  <si>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</si>
  <si>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</si>
  <si>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</si>
  <si>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</si>
  <si>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</si>
  <si>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</si>
  <si>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</si>
  <si>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</si>
  <si>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</si>
  <si>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</si>
  <si>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</si>
  <si>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</si>
  <si>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</si>
  <si>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</si>
  <si>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</si>
  <si>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</si>
  <si>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</si>
  <si>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</si>
  <si>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</si>
  <si>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</si>
  <si>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</si>
  <si>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</si>
  <si>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</si>
  <si>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</si>
  <si>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</si>
  <si>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</si>
  <si>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</si>
  <si>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</si>
  <si>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</si>
  <si>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</si>
  <si>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</si>
  <si>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</si>
  <si>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</si>
  <si>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</si>
  <si>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</si>
  <si>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</si>
  <si>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</si>
  <si>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</si>
  <si>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</si>
  <si>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</si>
  <si>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</si>
  <si>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</si>
  <si>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</si>
  <si>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</si>
  <si>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</si>
  <si>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</si>
  <si>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</si>
  <si>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</si>
  <si>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</si>
  <si>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</si>
  <si>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</si>
  <si>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</si>
  <si>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</si>
  <si>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</si>
  <si>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</si>
  <si>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</si>
  <si>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</si>
  <si>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</si>
  <si>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</si>
  <si>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</si>
  <si>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</si>
  <si>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</si>
  <si>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</si>
  <si>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</si>
  <si>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</si>
  <si>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</si>
  <si>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</si>
  <si>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</si>
  <si>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</si>
  <si>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</si>
  <si>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</si>
  <si>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</si>
  <si>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</si>
  <si>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</si>
  <si>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</si>
  <si>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</si>
  <si>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</si>
  <si>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</si>
  <si>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</si>
  <si>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</si>
  <si>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</si>
  <si>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</si>
  <si>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</si>
  <si>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</si>
  <si>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</si>
  <si>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</si>
  <si>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</si>
  <si>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</si>
  <si>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</si>
  <si>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</si>
  <si>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</si>
  <si>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</si>
  <si>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</si>
  <si>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</si>
  <si>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</si>
  <si>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</si>
  <si>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</si>
  <si>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</si>
  <si>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</si>
  <si>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</si>
  <si>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</si>
  <si>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</si>
  <si>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</si>
  <si>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</si>
  <si>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</si>
  <si>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</si>
  <si>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</si>
  <si>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</si>
  <si>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</si>
  <si>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</si>
  <si>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</si>
  <si>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</si>
  <si>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</si>
  <si>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</si>
  <si>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</si>
  <si>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</si>
  <si>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</si>
  <si>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</si>
  <si>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</si>
  <si>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</si>
  <si>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</si>
  <si>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</si>
  <si>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</si>
  <si>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</si>
  <si>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</si>
  <si>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</si>
  <si>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</si>
  <si>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</si>
  <si>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</si>
  <si>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</si>
  <si>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</si>
  <si>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</si>
  <si>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</si>
  <si>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</si>
  <si>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</si>
  <si>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</si>
  <si>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</si>
  <si>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</si>
  <si>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</si>
  <si>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</si>
  <si>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</si>
  <si>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</si>
  <si>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</si>
  <si>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</si>
  <si>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</si>
  <si>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</si>
  <si>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</si>
  <si>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</si>
  <si>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</si>
  <si>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</si>
  <si>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</si>
  <si>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</si>
  <si>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</si>
  <si>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</si>
  <si>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</si>
  <si>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</si>
  <si>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</si>
  <si>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</si>
  <si>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</si>
  <si>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</si>
  <si>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</si>
  <si>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</si>
  <si>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</si>
  <si>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</si>
  <si>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</si>
  <si>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</si>
  <si>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</si>
  <si>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</si>
  <si>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</si>
  <si>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</si>
  <si>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</si>
  <si>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</si>
  <si>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</si>
  <si>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</si>
  <si>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</si>
  <si>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</si>
  <si>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</si>
  <si>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</si>
  <si>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</si>
  <si>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</si>
  <si>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</si>
  <si>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</si>
  <si>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</si>
  <si>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</si>
  <si>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</si>
  <si>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</si>
  <si>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</si>
  <si>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</si>
  <si>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</si>
  <si>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</si>
  <si>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</si>
  <si>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</si>
  <si>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</si>
  <si>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</si>
  <si>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</si>
  <si>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</si>
  <si>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</si>
  <si>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</si>
  <si>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</si>
  <si>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</si>
  <si>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</si>
  <si>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</si>
  <si>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</si>
  <si>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</si>
  <si>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</si>
  <si>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</si>
  <si>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</si>
  <si>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</si>
  <si>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</si>
  <si>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</si>
  <si>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</si>
  <si>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</si>
  <si>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</si>
  <si>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</si>
  <si>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</si>
  <si>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</si>
  <si>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</si>
  <si>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</si>
  <si>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</si>
  <si>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</si>
  <si>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</si>
  <si>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</si>
  <si>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</si>
  <si>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</si>
  <si>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</si>
  <si>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</si>
  <si>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</si>
  <si>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</si>
  <si>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</si>
  <si>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</si>
  <si>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</si>
  <si>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</si>
  <si>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</si>
  <si>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</si>
  <si>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</si>
  <si>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</si>
  <si>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</si>
  <si>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</si>
  <si>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</si>
  <si>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</si>
  <si>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</si>
  <si>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</si>
  <si>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</si>
  <si>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</si>
  <si>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</si>
  <si>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</si>
  <si>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</si>
  <si>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</si>
  <si>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</si>
  <si>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</si>
  <si>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</si>
  <si>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</si>
  <si>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</si>
  <si>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</si>
  <si>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</si>
  <si>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</si>
  <si>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</si>
  <si>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</si>
  <si>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</si>
  <si>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</si>
  <si>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</si>
  <si>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</si>
  <si>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</si>
  <si>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</si>
  <si>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</si>
  <si>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</si>
  <si>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</si>
  <si>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</si>
  <si>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</si>
  <si>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</si>
  <si>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</si>
  <si>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</si>
  <si>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</si>
  <si>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</si>
  <si>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</si>
  <si>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</si>
  <si>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</si>
  <si>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</si>
  <si>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</si>
  <si>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</si>
  <si>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</si>
  <si>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</si>
  <si>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</si>
  <si>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</si>
  <si>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</si>
  <si>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</si>
  <si>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</si>
  <si>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</si>
  <si>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</si>
  <si>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</si>
  <si>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</si>
  <si>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</si>
  <si>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</si>
  <si>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</si>
  <si>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</si>
  <si>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</si>
  <si>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</si>
  <si>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</si>
  <si>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</si>
  <si>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</si>
  <si>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</si>
  <si>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</si>
  <si>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</si>
  <si>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</si>
  <si>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</si>
  <si>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</si>
  <si>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</si>
  <si>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</si>
  <si>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</si>
  <si>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</si>
  <si>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</si>
  <si>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</si>
  <si>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</si>
  <si>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</si>
  <si>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</si>
  <si>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</si>
  <si>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</si>
  <si>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</si>
  <si>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</si>
  <si>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</si>
  <si>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</si>
  <si>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</si>
  <si>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</si>
  <si>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</si>
  <si>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</si>
  <si>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</si>
  <si>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</si>
  <si>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</si>
  <si>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</si>
  <si>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</si>
  <si>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</si>
  <si>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</si>
  <si>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</si>
  <si>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</si>
  <si>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</si>
  <si>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</si>
  <si>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</si>
  <si>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</si>
  <si>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</si>
  <si>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</si>
  <si>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</si>
  <si>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</si>
  <si>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</si>
  <si>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</si>
  <si>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</si>
  <si>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</si>
  <si>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</si>
  <si>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</si>
  <si>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</si>
  <si>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</si>
  <si>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</si>
  <si>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</si>
  <si>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</si>
  <si>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</si>
  <si>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</si>
  <si>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</si>
  <si>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</si>
  <si>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</si>
  <si>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</si>
  <si>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</si>
  <si>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</si>
  <si>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</si>
  <si>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</si>
  <si>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</si>
  <si>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</si>
  <si>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</si>
  <si>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</si>
  <si>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</si>
  <si>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</si>
  <si>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</si>
  <si>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</si>
  <si>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</si>
  <si>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</si>
  <si>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</si>
  <si>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</si>
  <si>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</si>
  <si>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</si>
  <si>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</si>
  <si>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</si>
  <si>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</si>
  <si>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</si>
  <si>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</si>
  <si>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</si>
  <si>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</si>
  <si>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</si>
  <si>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</si>
  <si>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</si>
  <si>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</si>
  <si>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</si>
  <si>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</si>
  <si>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</si>
  <si>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</si>
  <si>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</si>
  <si>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</si>
  <si>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</si>
  <si>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</si>
  <si>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</si>
  <si>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</si>
  <si>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</si>
  <si>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</si>
  <si>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</si>
  <si>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</si>
  <si>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</si>
  <si>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</si>
  <si>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</si>
  <si>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</si>
  <si>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</si>
  <si>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</si>
  <si>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</si>
  <si>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</si>
  <si>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</si>
  <si>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</si>
  <si>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</si>
  <si>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</si>
  <si>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</si>
  <si>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</si>
  <si>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</si>
  <si>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</si>
  <si>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</si>
  <si>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</si>
  <si>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</si>
  <si>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</si>
  <si>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</si>
  <si>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</si>
  <si>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</si>
  <si>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</si>
  <si>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</si>
  <si>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</si>
  <si>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</si>
  <si>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</si>
  <si>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</si>
  <si>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</si>
  <si>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</si>
  <si>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</si>
  <si>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</si>
  <si>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</si>
  <si>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</si>
  <si>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</si>
  <si>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</si>
  <si>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</si>
  <si>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</si>
  <si>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</si>
  <si>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</si>
  <si>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</si>
  <si>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</si>
  <si>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</si>
  <si>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</si>
  <si>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</si>
  <si>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</si>
  <si>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</si>
  <si>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</si>
  <si>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</si>
  <si>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</si>
  <si>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</si>
  <si>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</si>
  <si>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</si>
  <si>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</si>
  <si>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</si>
  <si>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</si>
  <si>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</si>
  <si>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</si>
  <si>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</si>
  <si>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</si>
  <si>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</si>
  <si>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</si>
  <si>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</si>
  <si>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</si>
  <si>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</si>
  <si>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</si>
  <si>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</si>
  <si>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</si>
  <si>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</si>
  <si>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</si>
  <si>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</si>
  <si>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</si>
  <si>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</si>
  <si>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</si>
  <si>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</si>
  <si>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</si>
  <si>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</si>
  <si>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</si>
  <si>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</si>
  <si>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</si>
  <si>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</si>
  <si>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</si>
  <si>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</si>
  <si>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</si>
  <si>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</si>
  <si>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</si>
  <si>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</si>
  <si>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</si>
  <si>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</si>
  <si>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</si>
  <si>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</si>
  <si>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</si>
  <si>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</si>
  <si>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</si>
  <si>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</si>
  <si>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</si>
  <si>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</si>
  <si>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</si>
  <si>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</si>
  <si>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</si>
  <si>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</si>
  <si>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</si>
  <si>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</si>
  <si>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</si>
  <si>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</si>
  <si>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</si>
  <si>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</si>
  <si>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</si>
  <si>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</si>
  <si>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</si>
  <si>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</si>
  <si>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</si>
  <si>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</si>
  <si>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</si>
  <si>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</si>
  <si>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</si>
  <si>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</si>
  <si>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</si>
  <si>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</si>
  <si>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</si>
  <si>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</si>
  <si>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</si>
  <si>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</si>
  <si>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</si>
  <si>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</si>
  <si>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</si>
  <si>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</si>
  <si>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</si>
  <si>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</si>
  <si>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</si>
  <si>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</si>
  <si>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</si>
  <si>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</si>
  <si>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</si>
  <si>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</si>
  <si>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</si>
  <si>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</si>
  <si>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</si>
  <si>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</si>
  <si>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</si>
  <si>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</si>
  <si>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</si>
  <si>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</si>
  <si>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</si>
  <si>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</si>
  <si>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</si>
  <si>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</si>
  <si>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</si>
  <si>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</si>
  <si>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</si>
  <si>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</si>
  <si>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</si>
  <si>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</si>
  <si>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</si>
  <si>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</si>
  <si>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</si>
  <si>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</si>
  <si>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</si>
  <si>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</si>
  <si>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</si>
  <si>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</si>
  <si>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</si>
  <si>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</si>
  <si>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</si>
  <si>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</si>
  <si>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</si>
  <si>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</si>
  <si>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</si>
  <si>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</si>
  <si>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</si>
  <si>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</si>
  <si>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</si>
  <si>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</si>
  <si>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</si>
  <si>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</si>
  <si>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</si>
  <si>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</si>
  <si>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</si>
  <si>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</si>
  <si>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</si>
  <si>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</si>
  <si>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</si>
  <si>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</si>
  <si>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</si>
  <si>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</si>
  <si>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</si>
  <si>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</si>
  <si>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</si>
  <si>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</si>
  <si>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</si>
  <si>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</si>
  <si>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</si>
  <si>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</si>
  <si>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</si>
  <si>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</si>
  <si>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</si>
  <si>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</si>
  <si>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</si>
  <si>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</si>
  <si>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</si>
  <si>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</si>
  <si>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</si>
  <si>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</si>
  <si>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</si>
  <si>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</si>
  <si>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</si>
  <si>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</si>
  <si>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</si>
  <si>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</si>
  <si>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</si>
  <si>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</si>
  <si>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</si>
  <si>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</si>
  <si>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</si>
  <si>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</si>
  <si>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</si>
  <si>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</si>
  <si>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</si>
  <si>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</si>
  <si>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</si>
  <si>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</si>
  <si>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</si>
  <si>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</si>
  <si>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</si>
  <si>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</si>
  <si>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</si>
  <si>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</si>
  <si>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</si>
  <si>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</si>
  <si>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</si>
  <si>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</si>
  <si>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</si>
  <si>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</si>
  <si>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</si>
  <si>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</si>
  <si>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</si>
  <si>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</si>
  <si>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</si>
  <si>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</si>
  <si>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</si>
  <si>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</si>
  <si>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</si>
  <si>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</si>
  <si>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</si>
  <si>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</si>
  <si>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</si>
  <si>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</si>
  <si>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</si>
  <si>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</si>
  <si>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</si>
  <si>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</si>
  <si>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</si>
  <si>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</si>
  <si>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</si>
  <si>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</si>
  <si>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</si>
  <si>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</si>
  <si>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</si>
  <si>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</si>
  <si>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</si>
  <si>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</si>
  <si>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</si>
  <si>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</si>
  <si>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</si>
  <si>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</si>
  <si>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</si>
  <si>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</si>
  <si>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</si>
  <si>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</si>
  <si>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</si>
  <si>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</si>
  <si>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</si>
  <si>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</si>
  <si>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</si>
  <si>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</si>
  <si>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</si>
  <si>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</si>
  <si>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</si>
  <si>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</si>
  <si>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</si>
  <si>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</si>
  <si>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</si>
  <si>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</si>
  <si>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</si>
  <si>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</si>
  <si>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</si>
  <si>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</si>
  <si>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</si>
  <si>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</si>
  <si>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</si>
  <si>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</si>
  <si>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</si>
  <si>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</si>
  <si>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</si>
  <si>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</si>
  <si>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</si>
  <si>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</si>
  <si>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</si>
  <si>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</si>
  <si>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</si>
  <si>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</si>
  <si>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</si>
  <si>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</si>
  <si>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</si>
  <si>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</si>
  <si>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</si>
  <si>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</si>
  <si>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</si>
  <si>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</si>
  <si>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</si>
  <si>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</si>
  <si>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</si>
  <si>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</si>
  <si>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</si>
  <si>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</si>
  <si>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</si>
  <si>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</si>
  <si>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</si>
  <si>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</si>
  <si>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</si>
  <si>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</si>
  <si>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</si>
  <si>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</si>
  <si>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</si>
  <si>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</si>
  <si>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</si>
  <si>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</si>
  <si>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</si>
  <si>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</si>
  <si>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</si>
  <si>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</si>
  <si>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</si>
  <si>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</si>
  <si>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</si>
  <si>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</si>
  <si>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</si>
  <si>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</si>
  <si>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</si>
  <si>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</si>
  <si>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</si>
  <si>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</si>
  <si>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</si>
  <si>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</si>
  <si>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</si>
  <si>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</si>
  <si>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</si>
  <si>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</si>
  <si>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</si>
  <si>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</si>
  <si>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</si>
  <si>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</si>
  <si>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</si>
  <si>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</si>
  <si>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</si>
  <si>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</si>
  <si>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</si>
  <si>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</si>
  <si>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</si>
  <si>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</si>
  <si>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</si>
  <si>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</si>
  <si>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</si>
  <si>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</si>
  <si>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</si>
  <si>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</si>
  <si>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</si>
  <si>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</si>
  <si>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</si>
  <si>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</si>
  <si>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</si>
  <si>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</si>
  <si>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</si>
  <si>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</si>
  <si>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</si>
  <si>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</si>
  <si>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</si>
  <si>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</si>
  <si>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</si>
  <si>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</si>
  <si>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</si>
  <si>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</si>
  <si>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</si>
  <si>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</si>
  <si>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</si>
  <si>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</si>
  <si>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</si>
  <si>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</si>
  <si>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</si>
  <si>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</si>
  <si>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</si>
  <si>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</si>
  <si>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</si>
  <si>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</si>
  <si>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</si>
  <si>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</si>
  <si>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</si>
  <si>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</si>
  <si>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</si>
  <si>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</si>
  <si>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</si>
  <si>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</si>
  <si>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</si>
  <si>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</si>
  <si>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</si>
  <si>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</si>
  <si>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</si>
  <si>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</si>
  <si>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</si>
  <si>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</si>
  <si>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</si>
  <si>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</si>
  <si>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</si>
  <si>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</si>
  <si>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</si>
  <si>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</si>
  <si>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</si>
  <si>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</si>
  <si>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</si>
  <si>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</si>
  <si>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</si>
  <si>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</si>
  <si>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</si>
  <si>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</si>
  <si>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</si>
  <si>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</si>
  <si>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</si>
  <si>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</si>
  <si>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</si>
  <si>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</si>
  <si>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</si>
  <si>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</si>
  <si>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</si>
  <si>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</si>
  <si>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</si>
  <si>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</si>
  <si>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</si>
  <si>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</si>
  <si>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</si>
  <si>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</si>
  <si>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</si>
  <si>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</si>
  <si>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</si>
  <si>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</si>
  <si>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</si>
  <si>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</si>
  <si>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</si>
  <si>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</si>
  <si>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</si>
  <si>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</si>
  <si>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</si>
  <si>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</si>
  <si>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</si>
  <si>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</si>
  <si>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</si>
  <si>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</si>
  <si>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</si>
  <si>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</si>
  <si>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</si>
  <si>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</si>
  <si>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</si>
  <si>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</si>
  <si>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</si>
  <si>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</si>
  <si>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</si>
  <si>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</si>
  <si>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</si>
  <si>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</si>
  <si>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</si>
  <si>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</si>
  <si>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</si>
  <si>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</si>
  <si>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</si>
  <si>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</si>
  <si>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</si>
  <si>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</si>
  <si>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</si>
  <si>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</si>
  <si>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</si>
  <si>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</si>
  <si>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</si>
  <si>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</si>
  <si>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</si>
  <si>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</si>
  <si>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</si>
  <si>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</si>
  <si>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</si>
  <si>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</si>
  <si>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</si>
  <si>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</si>
  <si>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</si>
  <si>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</si>
  <si>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</si>
  <si>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</si>
  <si>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</si>
  <si>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</si>
  <si>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</si>
  <si>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</si>
  <si>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</si>
  <si>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</si>
  <si>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</si>
  <si>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</si>
  <si>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</si>
  <si>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</si>
  <si>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</si>
  <si>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</si>
  <si>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</si>
  <si>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</si>
  <si>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</si>
  <si>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</si>
  <si>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</si>
  <si>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</si>
  <si>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</si>
  <si>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</si>
  <si>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</si>
  <si>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</si>
  <si>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</si>
  <si>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</si>
  <si>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</si>
  <si>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</si>
  <si>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</si>
  <si>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</si>
  <si>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</si>
  <si>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</si>
  <si>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</si>
  <si>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</si>
  <si>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</si>
  <si>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</si>
  <si>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</si>
  <si>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</si>
  <si>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</si>
  <si>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</si>
  <si>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</si>
  <si>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</si>
  <si>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</si>
  <si>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</si>
  <si>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</si>
  <si>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</si>
  <si>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</si>
  <si>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</si>
  <si>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</si>
  <si>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</si>
  <si>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</si>
  <si>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</si>
  <si>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</si>
  <si>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</si>
  <si>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</si>
  <si>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</si>
  <si>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</si>
  <si>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</si>
  <si>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</si>
  <si>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</si>
  <si>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</si>
  <si>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</si>
  <si>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</si>
  <si>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</si>
  <si>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</si>
  <si>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</si>
  <si>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</si>
  <si>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</si>
  <si>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</si>
  <si>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</si>
  <si>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</si>
  <si>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</si>
  <si>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</si>
  <si>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</si>
  <si>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</si>
  <si>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</si>
  <si>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</si>
  <si>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</si>
  <si>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</si>
  <si>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</si>
  <si>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</si>
  <si>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</si>
  <si>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</si>
  <si>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</si>
  <si>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</si>
  <si>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</si>
  <si>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</si>
  <si>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</si>
  <si>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</si>
  <si>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</si>
  <si>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</si>
  <si>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</si>
  <si>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</si>
  <si>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</si>
  <si>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</si>
  <si>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</si>
  <si>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</si>
  <si>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</si>
  <si>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</si>
  <si>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</si>
  <si>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</si>
  <si>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</si>
  <si>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</si>
  <si>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</si>
  <si>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</si>
  <si>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</si>
  <si>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</si>
  <si>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</si>
  <si>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</si>
  <si>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</si>
  <si>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</si>
  <si>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</si>
  <si>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</si>
  <si>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</si>
  <si>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</si>
  <si>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</si>
  <si>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</si>
  <si>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</si>
  <si>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</si>
  <si>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</si>
  <si>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</si>
  <si>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</si>
  <si>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</si>
  <si>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</si>
  <si>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</si>
  <si>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</si>
  <si>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</si>
  <si>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</si>
  <si>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</si>
  <si>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</si>
  <si>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</si>
  <si>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</si>
  <si>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</si>
  <si>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</si>
  <si>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</si>
  <si>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</si>
  <si>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</si>
  <si>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</si>
  <si>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</si>
  <si>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</si>
  <si>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</si>
  <si>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</si>
  <si>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</si>
  <si>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</si>
  <si>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</si>
  <si>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</si>
  <si>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</si>
  <si>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</si>
  <si>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</si>
  <si>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</si>
  <si>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</si>
  <si>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</si>
  <si>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</si>
  <si>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</si>
  <si>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</si>
  <si>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</si>
  <si>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</si>
  <si>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</si>
  <si>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</si>
  <si>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</si>
  <si>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</si>
  <si>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</si>
  <si>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</si>
  <si>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</si>
  <si>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</si>
  <si>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</si>
  <si>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</si>
  <si>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</si>
  <si>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</si>
  <si>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</si>
  <si>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</si>
  <si>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</si>
  <si>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</si>
  <si>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</si>
  <si>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</si>
  <si>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</si>
  <si>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</si>
  <si>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</si>
  <si>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</si>
  <si>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</si>
  <si>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</si>
  <si>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</si>
  <si>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</si>
  <si>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</si>
  <si>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</si>
  <si>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</si>
  <si>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</si>
  <si>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</si>
  <si>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</si>
  <si>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</si>
  <si>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</si>
  <si>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</si>
  <si>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</si>
  <si>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</si>
  <si>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</si>
  <si>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</si>
  <si>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</si>
  <si>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</si>
  <si>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</si>
  <si>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</si>
  <si>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</si>
  <si>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</si>
  <si>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</si>
  <si>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</si>
  <si>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</si>
  <si>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</si>
  <si>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</si>
  <si>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</si>
  <si>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</si>
  <si>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</si>
  <si>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</si>
  <si>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</si>
  <si>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</si>
  <si>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</si>
  <si>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</si>
  <si>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</si>
  <si>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</si>
  <si>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</si>
  <si>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</si>
  <si>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</si>
  <si>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</si>
  <si>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</si>
  <si>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</si>
  <si>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</si>
  <si>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</si>
  <si>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</si>
  <si>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</si>
  <si>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</si>
  <si>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</si>
  <si>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</si>
  <si>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</si>
  <si>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</si>
  <si>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</si>
  <si>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</si>
  <si>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</si>
  <si>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</si>
  <si>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</si>
  <si>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</si>
  <si>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</si>
  <si>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</si>
  <si>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</si>
  <si>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</si>
  <si>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</si>
  <si>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</si>
  <si>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</si>
  <si>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</si>
  <si>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</si>
  <si>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</si>
  <si>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</si>
  <si>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</si>
  <si>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</si>
  <si>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</si>
  <si>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</si>
  <si>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</si>
  <si>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</si>
  <si>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</si>
  <si>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</si>
  <si>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</si>
  <si>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</si>
  <si>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</si>
  <si>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</si>
  <si>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</si>
  <si>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</si>
  <si>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</si>
  <si>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</si>
  <si>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</si>
  <si>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</si>
  <si>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</si>
  <si>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</si>
  <si>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</si>
  <si>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</si>
  <si>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</si>
  <si>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</si>
  <si>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</si>
  <si>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</si>
  <si>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</si>
  <si>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</si>
  <si>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</si>
  <si>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</si>
  <si>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</si>
  <si>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</si>
  <si>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</si>
  <si>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</si>
  <si>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</si>
  <si>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</si>
  <si>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</si>
  <si>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</si>
  <si>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</si>
  <si>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</si>
  <si>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</si>
  <si>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</si>
  <si>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</si>
  <si>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</si>
  <si>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</si>
  <si>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</si>
  <si>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</si>
  <si>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</si>
  <si>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</si>
  <si>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</si>
  <si>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</si>
  <si>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</si>
  <si>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</si>
  <si>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</si>
  <si>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</si>
  <si>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</si>
  <si>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</si>
  <si>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</si>
  <si>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</si>
  <si>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</si>
  <si>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</si>
  <si>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</si>
  <si>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</si>
  <si>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</si>
  <si>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</si>
  <si>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</si>
  <si>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</si>
  <si>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</si>
  <si>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</si>
  <si>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</si>
  <si>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</si>
  <si>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</si>
  <si>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</si>
  <si>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</si>
  <si>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</si>
  <si>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</si>
  <si>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</si>
  <si>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</si>
  <si>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</si>
  <si>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</si>
  <si>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</si>
  <si>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</si>
  <si>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</si>
  <si>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</si>
  <si>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</si>
  <si>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</si>
  <si>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</si>
  <si>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</si>
  <si>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</si>
  <si>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</si>
  <si>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</si>
  <si>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</si>
  <si>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</si>
  <si>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</si>
  <si>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</si>
  <si>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</si>
  <si>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</si>
  <si>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</si>
  <si>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</si>
  <si>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</si>
  <si>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</si>
  <si>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</si>
  <si>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</si>
  <si>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</si>
  <si>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</si>
  <si>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</si>
  <si>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</si>
  <si>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</si>
  <si>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</si>
  <si>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</si>
  <si>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</si>
  <si>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</si>
  <si>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</si>
  <si>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</si>
  <si>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</si>
  <si>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</si>
  <si>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</si>
  <si>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</si>
  <si>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</si>
  <si>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</si>
  <si>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</si>
  <si>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</si>
  <si>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</si>
  <si>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</si>
  <si>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</si>
  <si>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</si>
  <si>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</si>
  <si>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</si>
  <si>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</si>
  <si>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</si>
  <si>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</si>
  <si>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</si>
  <si>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</si>
  <si>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</si>
  <si>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</si>
  <si>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</si>
  <si>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</si>
  <si>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</si>
  <si>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</si>
  <si>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</si>
  <si>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</si>
  <si>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</si>
  <si>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</si>
  <si>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</si>
  <si>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</si>
  <si>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</si>
  <si>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</si>
  <si>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</si>
  <si>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</si>
  <si>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</si>
  <si>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</si>
  <si>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</si>
  <si>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</si>
  <si>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</si>
  <si>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</si>
  <si>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</si>
  <si>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</si>
  <si>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</si>
  <si>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</si>
  <si>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</si>
  <si>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</si>
  <si>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</si>
  <si>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</si>
  <si>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</si>
  <si>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</si>
  <si>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</si>
  <si>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</si>
  <si>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</si>
  <si>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</si>
  <si>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</si>
  <si>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Northern Powergrid (Northeast)</t>
  </si>
  <si>
    <t>2019/20</t>
  </si>
  <si>
    <t>April 2019 - Final Charges</t>
  </si>
  <si>
    <t>554 &amp; 555</t>
  </si>
  <si>
    <t>998, 999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</si>
</sst>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 vertical="center" wrapText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 activeCell="B18" sqref="B18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(Northeast) in 2019/20 (April 2019 - Final Charges)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(Northeast) in 2019/20 (April 2019 - Final Charges)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ht="30" x14ac:dyDescent="0.25">
      <c r="A7" s="51" t="s">
        <v>4</v>
      </c>
      <c r="B7" s="52" t="s">
        <v>1827</v>
      </c>
      <c r="C7" s="52" t="s">
        <v>1828</v>
      </c>
      <c r="D7" s="52" t="s">
        <v>1829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246500000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-8686989.6173873544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114268.81704399666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v>1.1950000000000001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284323098.64358968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164047.0128713882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2529259.8321535257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681295.59253604524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680089.58533726027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-514428.07172186865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34342.320835488557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3574606.2720118393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2975324.0297333202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6387673.0000307336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448593.4402779197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1705938.5918615384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815149.23776214814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12332678.29966566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4916379.4781106049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305146762.69337779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305146762.69337779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7707634.7411600286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7707634.7411600286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297439127.95221776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4.02E-2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0.10716580321875917</v>
      </c>
      <c r="C70" s="17"/>
    </row>
    <row r="71" spans="1:3" x14ac:dyDescent="0.25">
      <c r="A71" s="4" t="s">
        <v>150</v>
      </c>
      <c r="B71" s="26">
        <v>0.15414009255618702</v>
      </c>
      <c r="C71" s="17"/>
    </row>
    <row r="72" spans="1:3" x14ac:dyDescent="0.25">
      <c r="A72" s="4" t="s">
        <v>151</v>
      </c>
      <c r="B72" s="24">
        <v>0</v>
      </c>
      <c r="C72" s="17"/>
    </row>
    <row r="73" spans="1:3" x14ac:dyDescent="0.25">
      <c r="A73" s="4" t="s">
        <v>152</v>
      </c>
      <c r="B73" s="26">
        <v>0.26782352346937</v>
      </c>
      <c r="C73" s="17"/>
    </row>
    <row r="74" spans="1:3" x14ac:dyDescent="0.25">
      <c r="A74" s="4" t="s">
        <v>153</v>
      </c>
      <c r="B74" s="24">
        <v>0</v>
      </c>
      <c r="C74" s="17"/>
    </row>
    <row r="75" spans="1:3" x14ac:dyDescent="0.25">
      <c r="A75" s="4" t="s">
        <v>154</v>
      </c>
      <c r="B75" s="26">
        <v>0.34</v>
      </c>
      <c r="C75" s="17"/>
    </row>
    <row r="76" spans="1:3" x14ac:dyDescent="0.25">
      <c r="A76" s="4" t="s">
        <v>155</v>
      </c>
      <c r="B76" s="24">
        <v>0</v>
      </c>
      <c r="C76" s="17"/>
    </row>
    <row r="77" spans="1:3" x14ac:dyDescent="0.25">
      <c r="A77" s="4" t="s">
        <v>156</v>
      </c>
      <c r="B77" s="24">
        <v>0</v>
      </c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42983124.989774987</v>
      </c>
      <c r="C92" s="17"/>
    </row>
    <row r="93" spans="1:3" x14ac:dyDescent="0.25">
      <c r="A93" s="4" t="s">
        <v>151</v>
      </c>
      <c r="B93" s="20">
        <v>17140527.80405945</v>
      </c>
      <c r="C93" s="17"/>
    </row>
    <row r="94" spans="1:3" x14ac:dyDescent="0.25">
      <c r="A94" s="4" t="s">
        <v>152</v>
      </c>
      <c r="B94" s="20">
        <v>84865222.439059168</v>
      </c>
      <c r="C94" s="17"/>
    </row>
    <row r="95" spans="1:3" x14ac:dyDescent="0.25">
      <c r="A95" s="4" t="s">
        <v>153</v>
      </c>
      <c r="B95" s="20">
        <v>30397235.725000001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148889451.87000003</v>
      </c>
      <c r="C97" s="17"/>
    </row>
    <row r="98" spans="1:10" x14ac:dyDescent="0.25">
      <c r="A98" s="4" t="s">
        <v>155</v>
      </c>
      <c r="B98" s="20">
        <v>50307356.879999995</v>
      </c>
      <c r="C98" s="17"/>
    </row>
    <row r="99" spans="1:10" x14ac:dyDescent="0.25">
      <c r="A99" s="4" t="s">
        <v>156</v>
      </c>
      <c r="B99" s="20">
        <v>104093511.63493437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667</v>
      </c>
      <c r="C104" s="20">
        <v>720</v>
      </c>
      <c r="D104" s="20">
        <v>2404</v>
      </c>
      <c r="E104" s="20">
        <v>2404</v>
      </c>
      <c r="F104" s="20">
        <v>0</v>
      </c>
      <c r="G104" s="20">
        <v>0</v>
      </c>
      <c r="H104" s="20">
        <v>0</v>
      </c>
      <c r="I104" s="20">
        <v>0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22841</v>
      </c>
      <c r="C109" s="20">
        <v>12840.405999999999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1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1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17"/>
    </row>
    <row r="121" spans="1:10" x14ac:dyDescent="0.25">
      <c r="A121" s="4" t="s">
        <v>188</v>
      </c>
      <c r="B121" s="26">
        <v>0</v>
      </c>
      <c r="C121" s="26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>
        <v>0</v>
      </c>
      <c r="D145" s="26">
        <v>0</v>
      </c>
      <c r="E145" s="26">
        <v>0</v>
      </c>
      <c r="F145" s="26">
        <v>0</v>
      </c>
      <c r="G145" s="17"/>
    </row>
    <row r="146" spans="1:9" x14ac:dyDescent="0.25">
      <c r="A146" s="4" t="s">
        <v>207</v>
      </c>
      <c r="B146" s="26">
        <v>1</v>
      </c>
      <c r="C146" s="26">
        <v>0</v>
      </c>
      <c r="D146" s="26">
        <v>0</v>
      </c>
      <c r="E146" s="26">
        <v>0</v>
      </c>
      <c r="F146" s="26">
        <v>0</v>
      </c>
      <c r="G146" s="17"/>
    </row>
    <row r="147" spans="1:9" x14ac:dyDescent="0.25">
      <c r="A147" s="4" t="s">
        <v>208</v>
      </c>
      <c r="B147" s="26">
        <v>0</v>
      </c>
      <c r="C147" s="26">
        <v>1</v>
      </c>
      <c r="D147" s="26">
        <v>0</v>
      </c>
      <c r="E147" s="26">
        <v>0</v>
      </c>
      <c r="F147" s="26">
        <v>0</v>
      </c>
      <c r="G147" s="17"/>
    </row>
    <row r="148" spans="1:9" x14ac:dyDescent="0.25">
      <c r="A148" s="4" t="s">
        <v>209</v>
      </c>
      <c r="B148" s="26">
        <v>0</v>
      </c>
      <c r="C148" s="26">
        <v>1</v>
      </c>
      <c r="D148" s="26">
        <v>0</v>
      </c>
      <c r="E148" s="26">
        <v>0</v>
      </c>
      <c r="F148" s="26">
        <v>0</v>
      </c>
      <c r="G148" s="17"/>
    </row>
    <row r="149" spans="1:9" x14ac:dyDescent="0.25">
      <c r="A149" s="4" t="s">
        <v>210</v>
      </c>
      <c r="B149" s="26">
        <v>0</v>
      </c>
      <c r="C149" s="26">
        <v>1</v>
      </c>
      <c r="D149" s="26">
        <v>0</v>
      </c>
      <c r="E149" s="26">
        <v>0</v>
      </c>
      <c r="F149" s="26">
        <v>0</v>
      </c>
      <c r="G149" s="17"/>
    </row>
    <row r="150" spans="1:9" x14ac:dyDescent="0.25">
      <c r="A150" s="4" t="s">
        <v>211</v>
      </c>
      <c r="B150" s="26">
        <v>0</v>
      </c>
      <c r="C150" s="26">
        <v>1</v>
      </c>
      <c r="D150" s="26">
        <v>0</v>
      </c>
      <c r="E150" s="26">
        <v>0</v>
      </c>
      <c r="F150" s="26">
        <v>0</v>
      </c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1.0049999999999999</v>
      </c>
      <c r="C156" s="21">
        <v>1.008</v>
      </c>
      <c r="D156" s="21">
        <v>1.01</v>
      </c>
      <c r="E156" s="21">
        <v>1.016</v>
      </c>
      <c r="F156" s="21">
        <v>1.0249999999999999</v>
      </c>
      <c r="G156" s="21">
        <v>1.04</v>
      </c>
      <c r="H156" s="21">
        <v>1.0940000000000001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0.40051244438388445</v>
      </c>
      <c r="D162" s="26">
        <v>0.63546273693158584</v>
      </c>
      <c r="E162" s="26">
        <v>0.38728446956213575</v>
      </c>
      <c r="F162" s="26">
        <v>0.24669315119101046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0.86513109324683901</v>
      </c>
      <c r="C168" s="21">
        <v>0.41428390326124359</v>
      </c>
      <c r="D168" s="17"/>
    </row>
    <row r="169" spans="1:7" x14ac:dyDescent="0.25">
      <c r="A169" s="4" t="s">
        <v>182</v>
      </c>
      <c r="B169" s="21">
        <v>0.34150008569317847</v>
      </c>
      <c r="C169" s="21">
        <v>0.26121065129517679</v>
      </c>
      <c r="D169" s="17"/>
    </row>
    <row r="170" spans="1:7" x14ac:dyDescent="0.25">
      <c r="A170" s="4" t="s">
        <v>227</v>
      </c>
      <c r="B170" s="24">
        <v>0</v>
      </c>
      <c r="C170" s="21">
        <v>0.13302522950318516</v>
      </c>
      <c r="D170" s="17"/>
    </row>
    <row r="171" spans="1:7" x14ac:dyDescent="0.25">
      <c r="A171" s="4" t="s">
        <v>183</v>
      </c>
      <c r="B171" s="21">
        <v>0.71265523094095562</v>
      </c>
      <c r="C171" s="21">
        <v>0.38674030913100371</v>
      </c>
      <c r="D171" s="17"/>
    </row>
    <row r="172" spans="1:7" x14ac:dyDescent="0.25">
      <c r="A172" s="4" t="s">
        <v>184</v>
      </c>
      <c r="B172" s="21">
        <v>0.46835827738478447</v>
      </c>
      <c r="C172" s="21">
        <v>0.31517327345656909</v>
      </c>
      <c r="D172" s="17"/>
    </row>
    <row r="173" spans="1:7" x14ac:dyDescent="0.25">
      <c r="A173" s="4" t="s">
        <v>228</v>
      </c>
      <c r="B173" s="24">
        <v>0</v>
      </c>
      <c r="C173" s="21">
        <v>0.14569164833150636</v>
      </c>
      <c r="D173" s="17"/>
    </row>
    <row r="174" spans="1:7" x14ac:dyDescent="0.25">
      <c r="A174" s="4" t="s">
        <v>185</v>
      </c>
      <c r="B174" s="21">
        <v>0.83899805858612675</v>
      </c>
      <c r="C174" s="21">
        <v>0.51942623729175741</v>
      </c>
      <c r="D174" s="17"/>
    </row>
    <row r="175" spans="1:7" x14ac:dyDescent="0.25">
      <c r="A175" s="4" t="s">
        <v>186</v>
      </c>
      <c r="B175" s="21">
        <v>0.82227693905999732</v>
      </c>
      <c r="C175" s="21">
        <v>0.44927813388029741</v>
      </c>
      <c r="D175" s="17"/>
    </row>
    <row r="176" spans="1:7" x14ac:dyDescent="0.25">
      <c r="A176" s="4" t="s">
        <v>206</v>
      </c>
      <c r="B176" s="21">
        <v>0.76406171357508723</v>
      </c>
      <c r="C176" s="21">
        <v>0.44265372737961856</v>
      </c>
      <c r="D176" s="17"/>
    </row>
    <row r="177" spans="1:4" x14ac:dyDescent="0.25">
      <c r="A177" s="4" t="s">
        <v>187</v>
      </c>
      <c r="B177" s="21">
        <v>0.86513109324683901</v>
      </c>
      <c r="C177" s="21">
        <v>0.41428390326124359</v>
      </c>
      <c r="D177" s="17"/>
    </row>
    <row r="178" spans="1:4" x14ac:dyDescent="0.25">
      <c r="A178" s="4" t="s">
        <v>188</v>
      </c>
      <c r="B178" s="21">
        <v>0.74566328083315092</v>
      </c>
      <c r="C178" s="21">
        <v>0.42214858685873641</v>
      </c>
      <c r="D178" s="17"/>
    </row>
    <row r="179" spans="1:4" x14ac:dyDescent="0.25">
      <c r="A179" s="4" t="s">
        <v>189</v>
      </c>
      <c r="B179" s="21">
        <v>0.74899157274730699</v>
      </c>
      <c r="C179" s="21">
        <v>0.54690644110895015</v>
      </c>
      <c r="D179" s="17"/>
    </row>
    <row r="180" spans="1:4" x14ac:dyDescent="0.25">
      <c r="A180" s="4" t="s">
        <v>190</v>
      </c>
      <c r="B180" s="21">
        <v>0.81261766442616123</v>
      </c>
      <c r="C180" s="21">
        <v>0.66635884100476561</v>
      </c>
      <c r="D180" s="17"/>
    </row>
    <row r="181" spans="1:4" x14ac:dyDescent="0.25">
      <c r="A181" s="4" t="s">
        <v>207</v>
      </c>
      <c r="B181" s="21">
        <v>0.83498622772597819</v>
      </c>
      <c r="C181" s="21">
        <v>0.70801082128286197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1</v>
      </c>
      <c r="C183" s="21">
        <v>0.47267889812630476</v>
      </c>
      <c r="D183" s="17"/>
    </row>
    <row r="184" spans="1:4" x14ac:dyDescent="0.25">
      <c r="A184" s="4" t="s">
        <v>231</v>
      </c>
      <c r="B184" s="21">
        <v>1</v>
      </c>
      <c r="C184" s="21">
        <v>0.26046240925798864</v>
      </c>
      <c r="D184" s="17"/>
    </row>
    <row r="185" spans="1:4" x14ac:dyDescent="0.25">
      <c r="A185" s="4" t="s">
        <v>232</v>
      </c>
      <c r="B185" s="21">
        <v>2.6666666666666668E-2</v>
      </c>
      <c r="C185" s="21">
        <v>0.55439624063259219</v>
      </c>
      <c r="D185" s="17"/>
    </row>
    <row r="186" spans="1:4" x14ac:dyDescent="0.25">
      <c r="A186" s="4" t="s">
        <v>233</v>
      </c>
      <c r="B186" s="21">
        <v>0.95659778535267403</v>
      </c>
      <c r="C186" s="21">
        <v>0.40337911556675743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4361409.1995198205</v>
      </c>
      <c r="C195" s="24">
        <v>0</v>
      </c>
      <c r="D195" s="24">
        <v>0</v>
      </c>
      <c r="E195" s="20">
        <v>1399257.6325490298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60407.072119134209</v>
      </c>
      <c r="C196" s="24">
        <v>0</v>
      </c>
      <c r="D196" s="24">
        <v>0</v>
      </c>
      <c r="E196" s="20">
        <v>28904.867011101011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71445.990589096255</v>
      </c>
      <c r="C197" s="24">
        <v>0</v>
      </c>
      <c r="D197" s="24">
        <v>0</v>
      </c>
      <c r="E197" s="20">
        <v>34121.953718893252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206577.6213112493</v>
      </c>
      <c r="C199" s="21">
        <v>211021.92437842104</v>
      </c>
      <c r="D199" s="24">
        <v>0</v>
      </c>
      <c r="E199" s="20">
        <v>79870.522842595543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67.44676892681828</v>
      </c>
      <c r="C200" s="21">
        <v>30.517996741115901</v>
      </c>
      <c r="D200" s="24">
        <v>0</v>
      </c>
      <c r="E200" s="20">
        <v>38.200660736730931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1366.4745668671071</v>
      </c>
      <c r="C201" s="21">
        <v>4297.3622920788594</v>
      </c>
      <c r="D201" s="24">
        <v>0</v>
      </c>
      <c r="E201" s="20">
        <v>1428.3301952720035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47697.857804906431</v>
      </c>
      <c r="C203" s="24">
        <v>0</v>
      </c>
      <c r="D203" s="24">
        <v>0</v>
      </c>
      <c r="E203" s="20">
        <v>11765.367431534487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857874.37734636245</v>
      </c>
      <c r="C207" s="24">
        <v>0</v>
      </c>
      <c r="D207" s="24">
        <v>0</v>
      </c>
      <c r="E207" s="20">
        <v>76770.275960249346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1613.5409800820519</v>
      </c>
      <c r="C208" s="24">
        <v>0</v>
      </c>
      <c r="D208" s="24">
        <v>0</v>
      </c>
      <c r="E208" s="20">
        <v>258.19152462649305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3512.1844939375715</v>
      </c>
      <c r="C209" s="24">
        <v>0</v>
      </c>
      <c r="D209" s="24">
        <v>0</v>
      </c>
      <c r="E209" s="20">
        <v>295.34353977437252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228263.37982334592</v>
      </c>
      <c r="C211" s="21">
        <v>127542.32534758885</v>
      </c>
      <c r="D211" s="24">
        <v>0</v>
      </c>
      <c r="E211" s="20">
        <v>17102.633333333331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0</v>
      </c>
      <c r="C212" s="21">
        <v>0</v>
      </c>
      <c r="D212" s="24">
        <v>0</v>
      </c>
      <c r="E212" s="20">
        <v>0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449.55307839141352</v>
      </c>
      <c r="C213" s="21">
        <v>342.19126990133236</v>
      </c>
      <c r="D213" s="24">
        <v>0</v>
      </c>
      <c r="E213" s="20">
        <v>29.212269975147183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5591.8208064875971</v>
      </c>
      <c r="C215" s="24">
        <v>0</v>
      </c>
      <c r="D215" s="24">
        <v>0</v>
      </c>
      <c r="E215" s="20">
        <v>742.46216858651803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8.9190068172412327E-4</v>
      </c>
      <c r="C219" s="21">
        <v>1.0809931827587675E-4</v>
      </c>
      <c r="D219" s="24">
        <v>0</v>
      </c>
      <c r="E219" s="20">
        <v>1.3763483023893507E-5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>
        <v>0</v>
      </c>
      <c r="C221" s="21">
        <v>0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8.4666979959801061E-4</v>
      </c>
      <c r="C223" s="21">
        <v>1.5333020040198922E-4</v>
      </c>
      <c r="D223" s="24">
        <v>0</v>
      </c>
      <c r="E223" s="20">
        <v>8.2539345033937443E-6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8.6852475952624319E-4</v>
      </c>
      <c r="C225" s="21">
        <v>1.3147524047375675E-4</v>
      </c>
      <c r="D225" s="24">
        <v>0</v>
      </c>
      <c r="E225" s="20">
        <v>4.8483310451519531E-6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18.469503468013386</v>
      </c>
      <c r="C227" s="21">
        <v>59.206711596028427</v>
      </c>
      <c r="D227" s="21">
        <v>79.362820950214058</v>
      </c>
      <c r="E227" s="20">
        <v>60.559122027613448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50831.335706585181</v>
      </c>
      <c r="C231" s="21">
        <v>176734.86254475257</v>
      </c>
      <c r="D231" s="21">
        <v>199559.62717642155</v>
      </c>
      <c r="E231" s="20">
        <v>9708.8001145023063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0</v>
      </c>
      <c r="C232" s="21">
        <v>0</v>
      </c>
      <c r="D232" s="21">
        <v>0</v>
      </c>
      <c r="E232" s="20">
        <v>0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11.68416404113265</v>
      </c>
      <c r="C233" s="21">
        <v>48.758614851338066</v>
      </c>
      <c r="D233" s="21">
        <v>51.393136040670825</v>
      </c>
      <c r="E233" s="20">
        <v>2.2470976903959361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281530.88315726054</v>
      </c>
      <c r="C235" s="21">
        <v>960798.75108531828</v>
      </c>
      <c r="D235" s="21">
        <v>1056071.6340832615</v>
      </c>
      <c r="E235" s="20">
        <v>11216.446777353767</v>
      </c>
      <c r="F235" s="20">
        <v>1717628.7398545679</v>
      </c>
      <c r="G235" s="20">
        <v>31709.081967213115</v>
      </c>
      <c r="H235" s="21">
        <v>188775.50899999999</v>
      </c>
      <c r="I235" s="17"/>
    </row>
    <row r="236" spans="1:9" x14ac:dyDescent="0.25">
      <c r="A236" s="4" t="s">
        <v>275</v>
      </c>
      <c r="B236" s="21">
        <v>1347.0667129892993</v>
      </c>
      <c r="C236" s="21">
        <v>3757.761246593896</v>
      </c>
      <c r="D236" s="21">
        <v>4933.8826356661357</v>
      </c>
      <c r="E236" s="20">
        <v>71.907126092669955</v>
      </c>
      <c r="F236" s="20">
        <v>5717</v>
      </c>
      <c r="G236" s="20">
        <v>0</v>
      </c>
      <c r="H236" s="21">
        <v>115.80669999999999</v>
      </c>
      <c r="I236" s="17"/>
    </row>
    <row r="237" spans="1:9" x14ac:dyDescent="0.25">
      <c r="A237" s="4" t="s">
        <v>276</v>
      </c>
      <c r="B237" s="21">
        <v>6554.8896056706681</v>
      </c>
      <c r="C237" s="21">
        <v>19568.41145052317</v>
      </c>
      <c r="D237" s="21">
        <v>22930.276503207922</v>
      </c>
      <c r="E237" s="20">
        <v>303.35818820345139</v>
      </c>
      <c r="F237" s="20">
        <v>52730</v>
      </c>
      <c r="G237" s="20">
        <v>0</v>
      </c>
      <c r="H237" s="21">
        <v>2022.5142000000001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54371.48837163081</v>
      </c>
      <c r="C239" s="21">
        <v>180279.83852082826</v>
      </c>
      <c r="D239" s="21">
        <v>234198.8655496717</v>
      </c>
      <c r="E239" s="20">
        <v>449.93970866996176</v>
      </c>
      <c r="F239" s="20">
        <v>204906</v>
      </c>
      <c r="G239" s="20">
        <v>4003.2131147540986</v>
      </c>
      <c r="H239" s="21">
        <v>33895.898999999998</v>
      </c>
      <c r="I239" s="17"/>
    </row>
    <row r="240" spans="1:9" x14ac:dyDescent="0.25">
      <c r="A240" s="4" t="s">
        <v>278</v>
      </c>
      <c r="B240" s="21">
        <v>143.55798493713644</v>
      </c>
      <c r="C240" s="21">
        <v>544.79299323666282</v>
      </c>
      <c r="D240" s="21">
        <v>399.50737640714635</v>
      </c>
      <c r="E240" s="20">
        <v>4.4941953807918722</v>
      </c>
      <c r="F240" s="20">
        <v>2250</v>
      </c>
      <c r="G240" s="20">
        <v>0</v>
      </c>
      <c r="H240" s="21">
        <v>12.221800000000004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301472.86426783621</v>
      </c>
      <c r="C242" s="21">
        <v>982187.52679186105</v>
      </c>
      <c r="D242" s="21">
        <v>1341533.3063006795</v>
      </c>
      <c r="E242" s="20">
        <v>866.4406555534531</v>
      </c>
      <c r="F242" s="20">
        <v>1091537</v>
      </c>
      <c r="G242" s="20">
        <v>23808.587431693988</v>
      </c>
      <c r="H242" s="21">
        <v>278705.245</v>
      </c>
      <c r="I242" s="17"/>
    </row>
    <row r="243" spans="1:9" x14ac:dyDescent="0.25">
      <c r="A243" s="4" t="s">
        <v>280</v>
      </c>
      <c r="B243" s="21">
        <v>4805.3143657642922</v>
      </c>
      <c r="C243" s="21">
        <v>14973.389996279688</v>
      </c>
      <c r="D243" s="21">
        <v>22196.935393343552</v>
      </c>
      <c r="E243" s="20">
        <v>24.718074594355304</v>
      </c>
      <c r="F243" s="20">
        <v>16050</v>
      </c>
      <c r="G243" s="20">
        <v>0</v>
      </c>
      <c r="H243" s="21">
        <v>1031.5277999999998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14314.123373510427</v>
      </c>
      <c r="C245" s="24">
        <v>0</v>
      </c>
      <c r="D245" s="24">
        <v>0</v>
      </c>
      <c r="E245" s="20">
        <v>644.43333333333317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234.02565462895078</v>
      </c>
      <c r="C246" s="24">
        <v>0</v>
      </c>
      <c r="D246" s="24">
        <v>0</v>
      </c>
      <c r="E246" s="20">
        <v>38.200660736730931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504.00151862411963</v>
      </c>
      <c r="C247" s="24">
        <v>0</v>
      </c>
      <c r="D247" s="24">
        <v>0</v>
      </c>
      <c r="E247" s="20">
        <v>53.930344569502488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88917.680671968599</v>
      </c>
      <c r="C249" s="24">
        <v>0</v>
      </c>
      <c r="D249" s="24">
        <v>0</v>
      </c>
      <c r="E249" s="20">
        <v>427.06666666666655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152.9874274015699</v>
      </c>
      <c r="C250" s="24">
        <v>0</v>
      </c>
      <c r="D250" s="24">
        <v>0</v>
      </c>
      <c r="E250" s="20">
        <v>123.29075994639042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260.43576000000002</v>
      </c>
      <c r="C251" s="24">
        <v>0</v>
      </c>
      <c r="D251" s="24">
        <v>0</v>
      </c>
      <c r="E251" s="20">
        <v>65.165833021482172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3088.4506771516112</v>
      </c>
      <c r="C253" s="24">
        <v>0</v>
      </c>
      <c r="D253" s="24">
        <v>0</v>
      </c>
      <c r="E253" s="20">
        <v>42.233333333333334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2.1395400000000002</v>
      </c>
      <c r="C255" s="24">
        <v>0</v>
      </c>
      <c r="D255" s="24">
        <v>0</v>
      </c>
      <c r="E255" s="20">
        <v>2.2470976903959361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1358.4731770907495</v>
      </c>
      <c r="C257" s="24">
        <v>0</v>
      </c>
      <c r="D257" s="24">
        <v>0</v>
      </c>
      <c r="E257" s="20">
        <v>27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3355.0092221402897</v>
      </c>
      <c r="C261" s="21">
        <v>10655.139004499075</v>
      </c>
      <c r="D261" s="21">
        <v>43220.945421859971</v>
      </c>
      <c r="E261" s="20">
        <v>11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786.31</v>
      </c>
      <c r="C265" s="24">
        <v>0</v>
      </c>
      <c r="D265" s="24">
        <v>0</v>
      </c>
      <c r="E265" s="20">
        <v>146.36666666666667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0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19412.957799999996</v>
      </c>
      <c r="C272" s="24">
        <v>0</v>
      </c>
      <c r="D272" s="24">
        <v>0</v>
      </c>
      <c r="E272" s="20">
        <v>208</v>
      </c>
      <c r="F272" s="24">
        <v>0</v>
      </c>
      <c r="G272" s="24">
        <v>0</v>
      </c>
      <c r="H272" s="21">
        <v>773.43299999999999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>
        <v>0</v>
      </c>
      <c r="G273" s="24">
        <v>0</v>
      </c>
      <c r="H273" s="21">
        <v>0</v>
      </c>
      <c r="I273" s="17"/>
    </row>
    <row r="274" spans="1:9" x14ac:dyDescent="0.25">
      <c r="A274" s="4" t="s">
        <v>303</v>
      </c>
      <c r="B274" s="21">
        <v>164.864</v>
      </c>
      <c r="C274" s="24">
        <v>0</v>
      </c>
      <c r="D274" s="24">
        <v>0</v>
      </c>
      <c r="E274" s="20">
        <v>13</v>
      </c>
      <c r="F274" s="24">
        <v>0</v>
      </c>
      <c r="G274" s="24">
        <v>0</v>
      </c>
      <c r="H274" s="21">
        <v>14.91</v>
      </c>
      <c r="I274" s="17"/>
    </row>
    <row r="275" spans="1:9" x14ac:dyDescent="0.25">
      <c r="A275" s="28" t="s">
        <v>304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7"/>
    </row>
    <row r="276" spans="1:9" x14ac:dyDescent="0.25">
      <c r="A276" s="4" t="s">
        <v>194</v>
      </c>
      <c r="B276" s="21">
        <v>0</v>
      </c>
      <c r="C276" s="24">
        <v>0</v>
      </c>
      <c r="D276" s="24">
        <v>0</v>
      </c>
      <c r="E276" s="20">
        <v>0</v>
      </c>
      <c r="F276" s="24">
        <v>0</v>
      </c>
      <c r="G276" s="24">
        <v>0</v>
      </c>
      <c r="H276" s="24">
        <v>0</v>
      </c>
      <c r="I276" s="17"/>
    </row>
    <row r="277" spans="1:9" x14ac:dyDescent="0.25">
      <c r="A277" s="28" t="s">
        <v>305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7"/>
    </row>
    <row r="278" spans="1:9" x14ac:dyDescent="0.25">
      <c r="A278" s="4" t="s">
        <v>195</v>
      </c>
      <c r="B278" s="21">
        <v>1952.4705999999999</v>
      </c>
      <c r="C278" s="21">
        <v>5688.3548999999994</v>
      </c>
      <c r="D278" s="21">
        <v>10592.906299999999</v>
      </c>
      <c r="E278" s="20">
        <v>18</v>
      </c>
      <c r="F278" s="24">
        <v>0</v>
      </c>
      <c r="G278" s="24">
        <v>0</v>
      </c>
      <c r="H278" s="21">
        <v>410.03300000000002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>
        <v>0</v>
      </c>
      <c r="G279" s="24">
        <v>0</v>
      </c>
      <c r="H279" s="21">
        <v>0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>
        <v>0</v>
      </c>
      <c r="G280" s="24">
        <v>0</v>
      </c>
      <c r="H280" s="21">
        <v>0</v>
      </c>
      <c r="I280" s="17"/>
    </row>
    <row r="281" spans="1:9" x14ac:dyDescent="0.25">
      <c r="A281" s="28" t="s">
        <v>308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7"/>
    </row>
    <row r="282" spans="1:9" x14ac:dyDescent="0.25">
      <c r="A282" s="4" t="s">
        <v>196</v>
      </c>
      <c r="B282" s="21">
        <v>0</v>
      </c>
      <c r="C282" s="21">
        <v>0</v>
      </c>
      <c r="D282" s="21">
        <v>0</v>
      </c>
      <c r="E282" s="20">
        <v>0</v>
      </c>
      <c r="F282" s="24">
        <v>0</v>
      </c>
      <c r="G282" s="24">
        <v>0</v>
      </c>
      <c r="H282" s="24">
        <v>0</v>
      </c>
      <c r="I282" s="17"/>
    </row>
    <row r="283" spans="1:9" x14ac:dyDescent="0.25">
      <c r="A283" s="28" t="s">
        <v>309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7"/>
    </row>
    <row r="284" spans="1:9" x14ac:dyDescent="0.25">
      <c r="A284" s="4" t="s">
        <v>197</v>
      </c>
      <c r="B284" s="21">
        <v>527.0557</v>
      </c>
      <c r="C284" s="24">
        <v>0</v>
      </c>
      <c r="D284" s="24">
        <v>0</v>
      </c>
      <c r="E284" s="20">
        <v>5</v>
      </c>
      <c r="F284" s="24">
        <v>0</v>
      </c>
      <c r="G284" s="24">
        <v>0</v>
      </c>
      <c r="H284" s="21">
        <v>18.777999999999999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0</v>
      </c>
      <c r="F285" s="24">
        <v>0</v>
      </c>
      <c r="G285" s="24">
        <v>0</v>
      </c>
      <c r="H285" s="21">
        <v>0</v>
      </c>
      <c r="I285" s="17"/>
    </row>
    <row r="286" spans="1:9" x14ac:dyDescent="0.25">
      <c r="A286" s="28" t="s">
        <v>311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7"/>
    </row>
    <row r="287" spans="1:9" x14ac:dyDescent="0.25">
      <c r="A287" s="4" t="s">
        <v>198</v>
      </c>
      <c r="B287" s="21">
        <v>0</v>
      </c>
      <c r="C287" s="24">
        <v>0</v>
      </c>
      <c r="D287" s="24">
        <v>0</v>
      </c>
      <c r="E287" s="20">
        <v>0</v>
      </c>
      <c r="F287" s="24">
        <v>0</v>
      </c>
      <c r="G287" s="24">
        <v>0</v>
      </c>
      <c r="H287" s="24">
        <v>0</v>
      </c>
      <c r="I287" s="17"/>
    </row>
    <row r="288" spans="1:9" x14ac:dyDescent="0.25">
      <c r="A288" s="28" t="s">
        <v>312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7"/>
    </row>
    <row r="289" spans="1:9" x14ac:dyDescent="0.25">
      <c r="A289" s="4" t="s">
        <v>199</v>
      </c>
      <c r="B289" s="21">
        <v>14.552399999999999</v>
      </c>
      <c r="C289" s="21">
        <v>29.837799999999998</v>
      </c>
      <c r="D289" s="21">
        <v>44.9818</v>
      </c>
      <c r="E289" s="20">
        <v>1</v>
      </c>
      <c r="F289" s="24">
        <v>0</v>
      </c>
      <c r="G289" s="24">
        <v>0</v>
      </c>
      <c r="H289" s="21">
        <v>158.749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>
        <v>0</v>
      </c>
      <c r="G290" s="24">
        <v>0</v>
      </c>
      <c r="H290" s="21">
        <v>0</v>
      </c>
      <c r="I290" s="17"/>
    </row>
    <row r="291" spans="1:9" x14ac:dyDescent="0.25">
      <c r="A291" s="28" t="s">
        <v>314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7"/>
    </row>
    <row r="292" spans="1:9" x14ac:dyDescent="0.25">
      <c r="A292" s="4" t="s">
        <v>200</v>
      </c>
      <c r="B292" s="21">
        <v>0</v>
      </c>
      <c r="C292" s="21">
        <v>0</v>
      </c>
      <c r="D292" s="21">
        <v>0</v>
      </c>
      <c r="E292" s="20">
        <v>0</v>
      </c>
      <c r="F292" s="24">
        <v>0</v>
      </c>
      <c r="G292" s="24">
        <v>0</v>
      </c>
      <c r="H292" s="24">
        <v>0</v>
      </c>
      <c r="I292" s="17"/>
    </row>
    <row r="293" spans="1:9" x14ac:dyDescent="0.25">
      <c r="A293" s="28" t="s">
        <v>315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7"/>
    </row>
    <row r="294" spans="1:9" x14ac:dyDescent="0.25">
      <c r="A294" s="4" t="s">
        <v>208</v>
      </c>
      <c r="B294" s="21">
        <v>471290.90969999996</v>
      </c>
      <c r="C294" s="24">
        <v>0</v>
      </c>
      <c r="D294" s="24">
        <v>0</v>
      </c>
      <c r="E294" s="20">
        <v>86</v>
      </c>
      <c r="F294" s="24">
        <v>0</v>
      </c>
      <c r="G294" s="24">
        <v>0</v>
      </c>
      <c r="H294" s="21">
        <v>1559.7139999999999</v>
      </c>
      <c r="I294" s="17"/>
    </row>
    <row r="295" spans="1:9" x14ac:dyDescent="0.25">
      <c r="A295" s="4" t="s">
        <v>316</v>
      </c>
      <c r="B295" s="21">
        <v>0</v>
      </c>
      <c r="C295" s="24">
        <v>0</v>
      </c>
      <c r="D295" s="24">
        <v>0</v>
      </c>
      <c r="E295" s="20">
        <v>0</v>
      </c>
      <c r="F295" s="24">
        <v>0</v>
      </c>
      <c r="G295" s="24">
        <v>0</v>
      </c>
      <c r="H295" s="21">
        <v>0</v>
      </c>
      <c r="I295" s="17"/>
    </row>
    <row r="296" spans="1:9" x14ac:dyDescent="0.25">
      <c r="A296" s="28" t="s">
        <v>317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7"/>
    </row>
    <row r="297" spans="1:9" x14ac:dyDescent="0.25">
      <c r="A297" s="4" t="s">
        <v>209</v>
      </c>
      <c r="B297" s="21">
        <v>0</v>
      </c>
      <c r="C297" s="24">
        <v>0</v>
      </c>
      <c r="D297" s="24">
        <v>0</v>
      </c>
      <c r="E297" s="20">
        <v>0</v>
      </c>
      <c r="F297" s="24">
        <v>0</v>
      </c>
      <c r="G297" s="24">
        <v>0</v>
      </c>
      <c r="H297" s="24">
        <v>0</v>
      </c>
      <c r="I297" s="17"/>
    </row>
    <row r="298" spans="1:9" x14ac:dyDescent="0.25">
      <c r="A298" s="28" t="s">
        <v>318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7"/>
    </row>
    <row r="299" spans="1:9" x14ac:dyDescent="0.25">
      <c r="A299" s="4" t="s">
        <v>210</v>
      </c>
      <c r="B299" s="21">
        <v>35804.342899999996</v>
      </c>
      <c r="C299" s="21">
        <v>98999.868700000006</v>
      </c>
      <c r="D299" s="21">
        <v>164457.0398</v>
      </c>
      <c r="E299" s="20">
        <v>60</v>
      </c>
      <c r="F299" s="24">
        <v>0</v>
      </c>
      <c r="G299" s="24">
        <v>0</v>
      </c>
      <c r="H299" s="21">
        <v>2871.0120000000002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>
        <v>0</v>
      </c>
      <c r="G300" s="24">
        <v>0</v>
      </c>
      <c r="H300" s="21">
        <v>0</v>
      </c>
      <c r="I300" s="17"/>
    </row>
    <row r="301" spans="1:9" x14ac:dyDescent="0.25">
      <c r="A301" s="28" t="s">
        <v>320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7"/>
    </row>
    <row r="302" spans="1:9" x14ac:dyDescent="0.25">
      <c r="A302" s="4" t="s">
        <v>211</v>
      </c>
      <c r="B302" s="21">
        <v>0</v>
      </c>
      <c r="C302" s="21">
        <v>0</v>
      </c>
      <c r="D302" s="21">
        <v>0</v>
      </c>
      <c r="E302" s="20">
        <v>0</v>
      </c>
      <c r="F302" s="24">
        <v>0</v>
      </c>
      <c r="G302" s="24">
        <v>0</v>
      </c>
      <c r="H302" s="24">
        <v>0</v>
      </c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12963972.012682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21327200.335677359</v>
      </c>
      <c r="C313" s="20">
        <v>76932470.801104337</v>
      </c>
      <c r="D313" s="26">
        <v>0.6</v>
      </c>
      <c r="E313" s="20">
        <v>20757644.829999998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1E-3</v>
      </c>
      <c r="C321" s="26">
        <v>2E-3</v>
      </c>
      <c r="D321" s="26">
        <v>3.1E-2</v>
      </c>
      <c r="E321" s="26">
        <v>0.13300000000000001</v>
      </c>
      <c r="F321" s="26">
        <v>0</v>
      </c>
      <c r="G321" s="26">
        <v>0.498</v>
      </c>
      <c r="H321" s="26">
        <v>0.83399999999999996</v>
      </c>
      <c r="I321" s="26">
        <v>0.94199999999999995</v>
      </c>
      <c r="J321" s="17"/>
    </row>
    <row r="322" spans="1:10" x14ac:dyDescent="0.25">
      <c r="A322" s="4" t="s">
        <v>343</v>
      </c>
      <c r="B322" s="26">
        <v>1E-3</v>
      </c>
      <c r="C322" s="26">
        <v>2E-3</v>
      </c>
      <c r="D322" s="26">
        <v>3.1E-2</v>
      </c>
      <c r="E322" s="26">
        <v>0.13300000000000001</v>
      </c>
      <c r="F322" s="26">
        <v>0</v>
      </c>
      <c r="G322" s="26">
        <v>0.498</v>
      </c>
      <c r="H322" s="26">
        <v>0.83399999999999996</v>
      </c>
      <c r="I322" s="24">
        <v>0</v>
      </c>
      <c r="J322" s="17"/>
    </row>
    <row r="323" spans="1:10" x14ac:dyDescent="0.25">
      <c r="A323" s="4" t="s">
        <v>344</v>
      </c>
      <c r="B323" s="26">
        <v>3.0000000000000001E-3</v>
      </c>
      <c r="C323" s="26">
        <v>2.5999999999999999E-2</v>
      </c>
      <c r="D323" s="26">
        <v>8.6999999999999994E-2</v>
      </c>
      <c r="E323" s="26">
        <v>0.371</v>
      </c>
      <c r="F323" s="26">
        <v>0</v>
      </c>
      <c r="G323" s="26">
        <v>0.82799999999999996</v>
      </c>
      <c r="H323" s="24">
        <v>0</v>
      </c>
      <c r="I323" s="24">
        <v>0</v>
      </c>
      <c r="J323" s="17"/>
    </row>
    <row r="324" spans="1:10" x14ac:dyDescent="0.25">
      <c r="A324" s="4" t="s">
        <v>345</v>
      </c>
      <c r="B324" s="26">
        <v>3.0000000000000001E-3</v>
      </c>
      <c r="C324" s="26">
        <v>2.5999999999999999E-2</v>
      </c>
      <c r="D324" s="26">
        <v>8.6999999999999994E-2</v>
      </c>
      <c r="E324" s="26">
        <v>0.626</v>
      </c>
      <c r="F324" s="24">
        <v>0</v>
      </c>
      <c r="G324" s="24">
        <v>0</v>
      </c>
      <c r="H324" s="24">
        <v>0</v>
      </c>
      <c r="I324" s="24">
        <v>0</v>
      </c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0.14900435899055872</v>
      </c>
      <c r="C329" s="26">
        <v>0.35147125662624012</v>
      </c>
      <c r="D329" s="26">
        <v>0.49952438438320118</v>
      </c>
      <c r="E329" s="17"/>
    </row>
    <row r="330" spans="1:10" x14ac:dyDescent="0.25">
      <c r="A330" s="4" t="s">
        <v>182</v>
      </c>
      <c r="B330" s="26">
        <v>0.18215252109735516</v>
      </c>
      <c r="C330" s="26">
        <v>0.4180934723809247</v>
      </c>
      <c r="D330" s="26">
        <v>0.39975400652172005</v>
      </c>
      <c r="E330" s="17"/>
    </row>
    <row r="331" spans="1:10" x14ac:dyDescent="0.25">
      <c r="A331" s="4" t="s">
        <v>227</v>
      </c>
      <c r="B331" s="26">
        <v>1.5887476575918925E-2</v>
      </c>
      <c r="C331" s="26">
        <v>0.15239653877263895</v>
      </c>
      <c r="D331" s="26">
        <v>0.83171598465144214</v>
      </c>
      <c r="E331" s="17"/>
    </row>
    <row r="332" spans="1:10" x14ac:dyDescent="0.25">
      <c r="A332" s="4" t="s">
        <v>183</v>
      </c>
      <c r="B332" s="26">
        <v>0.12120829544622232</v>
      </c>
      <c r="C332" s="26">
        <v>0.47662953439694755</v>
      </c>
      <c r="D332" s="26">
        <v>0.40216217015683009</v>
      </c>
      <c r="E332" s="17"/>
    </row>
    <row r="333" spans="1:10" x14ac:dyDescent="0.25">
      <c r="A333" s="4" t="s">
        <v>184</v>
      </c>
      <c r="B333" s="26">
        <v>0.16606917058851209</v>
      </c>
      <c r="C333" s="26">
        <v>0.55742137544159576</v>
      </c>
      <c r="D333" s="26">
        <v>0.27650945396989207</v>
      </c>
      <c r="E333" s="17"/>
    </row>
    <row r="334" spans="1:10" x14ac:dyDescent="0.25">
      <c r="A334" s="4" t="s">
        <v>228</v>
      </c>
      <c r="B334" s="26">
        <v>3.2296991032404639E-2</v>
      </c>
      <c r="C334" s="26">
        <v>0.1309974964154956</v>
      </c>
      <c r="D334" s="26">
        <v>0.83670551255209968</v>
      </c>
      <c r="E334" s="17"/>
    </row>
    <row r="335" spans="1:10" x14ac:dyDescent="0.25">
      <c r="A335" s="4" t="s">
        <v>185</v>
      </c>
      <c r="B335" s="26">
        <v>0.13755274758193994</v>
      </c>
      <c r="C335" s="26">
        <v>0.46283743260424282</v>
      </c>
      <c r="D335" s="26">
        <v>0.39960981981381716</v>
      </c>
      <c r="E335" s="17"/>
    </row>
    <row r="336" spans="1:10" x14ac:dyDescent="0.25">
      <c r="A336" s="4" t="s">
        <v>186</v>
      </c>
      <c r="B336" s="26">
        <v>0.14724881348457919</v>
      </c>
      <c r="C336" s="26">
        <v>0.47569378249382144</v>
      </c>
      <c r="D336" s="26">
        <v>0.37705740402159932</v>
      </c>
      <c r="E336" s="17"/>
    </row>
    <row r="337" spans="1:5" x14ac:dyDescent="0.25">
      <c r="A337" s="4" t="s">
        <v>206</v>
      </c>
      <c r="B337" s="26">
        <v>0.14888654059963602</v>
      </c>
      <c r="C337" s="26">
        <v>0.46874156589916888</v>
      </c>
      <c r="D337" s="26">
        <v>0.3823718935011951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7.1821331813609049E-4</v>
      </c>
      <c r="C342" s="26">
        <v>8.7256839384596014E-3</v>
      </c>
      <c r="D342" s="26">
        <v>0.99055610274340433</v>
      </c>
      <c r="E342" s="17"/>
    </row>
    <row r="343" spans="1:5" x14ac:dyDescent="0.25">
      <c r="A343" s="4" t="s">
        <v>184</v>
      </c>
      <c r="B343" s="26">
        <v>4.210151828560757E-3</v>
      </c>
      <c r="C343" s="26">
        <v>3.0300449407748745E-2</v>
      </c>
      <c r="D343" s="26">
        <v>0.96548939876369044</v>
      </c>
      <c r="E343" s="17"/>
    </row>
    <row r="344" spans="1:5" x14ac:dyDescent="0.25">
      <c r="A344" s="4" t="s">
        <v>185</v>
      </c>
      <c r="B344" s="26">
        <v>0</v>
      </c>
      <c r="C344" s="26">
        <v>9.8252421367291728E-3</v>
      </c>
      <c r="D344" s="26">
        <v>0.9901747578632708</v>
      </c>
      <c r="E344" s="17"/>
    </row>
    <row r="345" spans="1:5" x14ac:dyDescent="0.25">
      <c r="A345" s="4" t="s">
        <v>186</v>
      </c>
      <c r="B345" s="26">
        <v>0</v>
      </c>
      <c r="C345" s="26">
        <v>5.246291906893516E-2</v>
      </c>
      <c r="D345" s="26">
        <v>0.9475370809310647</v>
      </c>
      <c r="E345" s="17"/>
    </row>
    <row r="346" spans="1:5" x14ac:dyDescent="0.25">
      <c r="A346" s="4" t="s">
        <v>206</v>
      </c>
      <c r="B346" s="26">
        <v>0</v>
      </c>
      <c r="C346" s="26">
        <v>4.9800840828851362E-2</v>
      </c>
      <c r="D346" s="26">
        <v>0.95019915917114872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3.4197551932104907E-2</v>
      </c>
      <c r="C351" s="26">
        <v>0.38309297111674673</v>
      </c>
      <c r="D351" s="26">
        <v>0.58270947695114839</v>
      </c>
      <c r="E351" s="17"/>
    </row>
    <row r="352" spans="1:5" x14ac:dyDescent="0.25">
      <c r="A352" s="4" t="s">
        <v>230</v>
      </c>
      <c r="B352" s="26">
        <v>6.2601648368912119E-2</v>
      </c>
      <c r="C352" s="26">
        <v>0.12786031032637471</v>
      </c>
      <c r="D352" s="26">
        <v>0.80953804130471319</v>
      </c>
      <c r="E352" s="17"/>
    </row>
    <row r="353" spans="1:5" x14ac:dyDescent="0.25">
      <c r="A353" s="4" t="s">
        <v>231</v>
      </c>
      <c r="B353" s="26">
        <v>0.11745100006869125</v>
      </c>
      <c r="C353" s="26">
        <v>0.25064194806943407</v>
      </c>
      <c r="D353" s="26">
        <v>0.63190705186187468</v>
      </c>
      <c r="E353" s="17"/>
    </row>
    <row r="354" spans="1:5" x14ac:dyDescent="0.25">
      <c r="A354" s="4" t="s">
        <v>232</v>
      </c>
      <c r="B354" s="26">
        <v>1.3418838868659225E-2</v>
      </c>
      <c r="C354" s="26">
        <v>0.59482151988066168</v>
      </c>
      <c r="D354" s="26">
        <v>0.39175964125067914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301</v>
      </c>
      <c r="C361" s="29">
        <v>3367</v>
      </c>
      <c r="D361" s="29">
        <v>5116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917</v>
      </c>
      <c r="C368" s="29">
        <v>2751</v>
      </c>
      <c r="D368" s="29">
        <v>5116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0.89654100823542116</v>
      </c>
      <c r="C375" s="26">
        <v>8.5768584802065381E-2</v>
      </c>
      <c r="D375" s="26">
        <v>1.7690406962513509E-2</v>
      </c>
      <c r="E375" s="26">
        <v>0.87853832806394527</v>
      </c>
      <c r="F375" s="17"/>
    </row>
    <row r="376" spans="1:6" x14ac:dyDescent="0.25">
      <c r="A376" s="4" t="s">
        <v>150</v>
      </c>
      <c r="B376" s="26">
        <v>0.63521833819519746</v>
      </c>
      <c r="C376" s="26">
        <v>0.28838042413204662</v>
      </c>
      <c r="D376" s="26">
        <v>7.6401237672756014E-2</v>
      </c>
      <c r="E376" s="26">
        <v>0.59026657420588013</v>
      </c>
      <c r="F376" s="17"/>
    </row>
    <row r="377" spans="1:6" x14ac:dyDescent="0.25">
      <c r="A377" s="4" t="s">
        <v>151</v>
      </c>
      <c r="B377" s="26">
        <v>0.63521833819519746</v>
      </c>
      <c r="C377" s="26">
        <v>0.28838042413204662</v>
      </c>
      <c r="D377" s="26">
        <v>7.6401237672756014E-2</v>
      </c>
      <c r="E377" s="26">
        <v>0.59026657420588013</v>
      </c>
      <c r="F377" s="17"/>
    </row>
    <row r="378" spans="1:6" x14ac:dyDescent="0.25">
      <c r="A378" s="4" t="s">
        <v>152</v>
      </c>
      <c r="B378" s="26">
        <v>0.67614029811854959</v>
      </c>
      <c r="C378" s="26">
        <v>0.29513158641550025</v>
      </c>
      <c r="D378" s="26">
        <v>2.8728115465950138E-2</v>
      </c>
      <c r="E378" s="26">
        <v>0.63100249032417777</v>
      </c>
      <c r="F378" s="17"/>
    </row>
    <row r="379" spans="1:6" x14ac:dyDescent="0.25">
      <c r="A379" s="4" t="s">
        <v>153</v>
      </c>
      <c r="B379" s="26">
        <v>0.67614029811854959</v>
      </c>
      <c r="C379" s="26">
        <v>0.29513158641550025</v>
      </c>
      <c r="D379" s="26">
        <v>2.8728115465950138E-2</v>
      </c>
      <c r="E379" s="26">
        <v>0.63100249032417777</v>
      </c>
      <c r="F379" s="17"/>
    </row>
    <row r="380" spans="1:6" x14ac:dyDescent="0.25">
      <c r="A380" s="4" t="s">
        <v>158</v>
      </c>
      <c r="B380" s="26">
        <v>0</v>
      </c>
      <c r="C380" s="26">
        <v>0</v>
      </c>
      <c r="D380" s="26">
        <v>0</v>
      </c>
      <c r="E380" s="26">
        <v>0</v>
      </c>
      <c r="F380" s="17"/>
    </row>
    <row r="381" spans="1:6" x14ac:dyDescent="0.25">
      <c r="A381" s="4" t="s">
        <v>154</v>
      </c>
      <c r="B381" s="26">
        <v>0.67614029811854959</v>
      </c>
      <c r="C381" s="26">
        <v>0.29513158641550025</v>
      </c>
      <c r="D381" s="26">
        <v>2.8728115465950138E-2</v>
      </c>
      <c r="E381" s="26">
        <v>0.63100249032417777</v>
      </c>
      <c r="F381" s="17"/>
    </row>
    <row r="382" spans="1:6" x14ac:dyDescent="0.25">
      <c r="A382" s="4" t="s">
        <v>155</v>
      </c>
      <c r="B382" s="26">
        <v>0.67614029811854959</v>
      </c>
      <c r="C382" s="26">
        <v>0.29513158641550025</v>
      </c>
      <c r="D382" s="26">
        <v>2.8728115465950138E-2</v>
      </c>
      <c r="E382" s="26">
        <v>0.63100249032417777</v>
      </c>
      <c r="F382" s="17"/>
    </row>
    <row r="383" spans="1:6" x14ac:dyDescent="0.25">
      <c r="A383" s="4" t="s">
        <v>156</v>
      </c>
      <c r="B383" s="26">
        <v>0.67614029811854959</v>
      </c>
      <c r="C383" s="26">
        <v>0.29513158641550025</v>
      </c>
      <c r="D383" s="26">
        <v>2.8728115465950138E-2</v>
      </c>
      <c r="E383" s="26">
        <v>0.63100249032417777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0.13680992563260591</v>
      </c>
      <c r="C390" s="21">
        <v>0.13680992563260591</v>
      </c>
      <c r="D390" s="21">
        <v>0.25267256029763024</v>
      </c>
      <c r="E390" s="21">
        <v>0.25267256029763024</v>
      </c>
      <c r="F390" s="21">
        <v>0.24338665574169707</v>
      </c>
      <c r="G390" s="21">
        <v>0.24338665574169707</v>
      </c>
      <c r="H390" s="21">
        <v>0.24338665574169707</v>
      </c>
      <c r="I390" s="21">
        <v>0.24338665574169707</v>
      </c>
      <c r="J390" s="21">
        <v>0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>
        <v>0</v>
      </c>
      <c r="C395" s="21">
        <v>2.202</v>
      </c>
      <c r="D395" s="24">
        <v>0</v>
      </c>
      <c r="E395" s="24">
        <v>0</v>
      </c>
      <c r="F395" s="31">
        <v>5.3</v>
      </c>
      <c r="G395" s="24">
        <v>0</v>
      </c>
      <c r="H395" s="24">
        <v>0</v>
      </c>
      <c r="I395" s="24">
        <v>0</v>
      </c>
      <c r="J395" s="17"/>
    </row>
    <row r="396" spans="1:11" x14ac:dyDescent="0.25">
      <c r="A396" s="4" t="s">
        <v>182</v>
      </c>
      <c r="B396" s="20">
        <v>0</v>
      </c>
      <c r="C396" s="21">
        <v>2.5259999999999998</v>
      </c>
      <c r="D396" s="21">
        <v>0.96799999999999997</v>
      </c>
      <c r="E396" s="24">
        <v>0</v>
      </c>
      <c r="F396" s="31">
        <v>5.3</v>
      </c>
      <c r="G396" s="24">
        <v>0</v>
      </c>
      <c r="H396" s="24">
        <v>0</v>
      </c>
      <c r="I396" s="24">
        <v>0</v>
      </c>
      <c r="J396" s="17"/>
    </row>
    <row r="397" spans="1:11" x14ac:dyDescent="0.25">
      <c r="A397" s="4" t="s">
        <v>227</v>
      </c>
      <c r="B397" s="20">
        <v>0</v>
      </c>
      <c r="C397" s="21">
        <v>1.099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17"/>
    </row>
    <row r="398" spans="1:11" x14ac:dyDescent="0.25">
      <c r="A398" s="4" t="s">
        <v>183</v>
      </c>
      <c r="B398" s="20">
        <v>0</v>
      </c>
      <c r="C398" s="21">
        <v>2.1619999999999999</v>
      </c>
      <c r="D398" s="24">
        <v>0</v>
      </c>
      <c r="E398" s="24">
        <v>0</v>
      </c>
      <c r="F398" s="31">
        <v>5.71</v>
      </c>
      <c r="G398" s="24">
        <v>0</v>
      </c>
      <c r="H398" s="24">
        <v>0</v>
      </c>
      <c r="I398" s="24">
        <v>0</v>
      </c>
      <c r="J398" s="17"/>
    </row>
    <row r="399" spans="1:11" x14ac:dyDescent="0.25">
      <c r="A399" s="4" t="s">
        <v>184</v>
      </c>
      <c r="B399" s="20">
        <v>0</v>
      </c>
      <c r="C399" s="21">
        <v>2.3730000000000002</v>
      </c>
      <c r="D399" s="21">
        <v>1.0009999999999999</v>
      </c>
      <c r="E399" s="24">
        <v>0</v>
      </c>
      <c r="F399" s="31">
        <v>5.71</v>
      </c>
      <c r="G399" s="24">
        <v>0</v>
      </c>
      <c r="H399" s="24">
        <v>0</v>
      </c>
      <c r="I399" s="24">
        <v>0</v>
      </c>
      <c r="J399" s="17"/>
    </row>
    <row r="400" spans="1:11" x14ac:dyDescent="0.25">
      <c r="A400" s="4" t="s">
        <v>228</v>
      </c>
      <c r="B400" s="20">
        <v>0</v>
      </c>
      <c r="C400" s="21">
        <v>1.095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17"/>
    </row>
    <row r="401" spans="1:10" x14ac:dyDescent="0.25">
      <c r="A401" s="4" t="s">
        <v>185</v>
      </c>
      <c r="B401" s="20">
        <v>0</v>
      </c>
      <c r="C401" s="21">
        <v>2.1720000000000002</v>
      </c>
      <c r="D401" s="21">
        <v>0.96099999999999997</v>
      </c>
      <c r="E401" s="24">
        <v>0</v>
      </c>
      <c r="F401" s="31">
        <v>28.44</v>
      </c>
      <c r="G401" s="24">
        <v>0</v>
      </c>
      <c r="H401" s="24">
        <v>0</v>
      </c>
      <c r="I401" s="24">
        <v>0</v>
      </c>
      <c r="J401" s="17"/>
    </row>
    <row r="402" spans="1:10" x14ac:dyDescent="0.25">
      <c r="A402" s="4" t="s">
        <v>186</v>
      </c>
      <c r="B402" s="20">
        <v>0</v>
      </c>
      <c r="C402" s="21">
        <v>2.25</v>
      </c>
      <c r="D402" s="21">
        <v>0.99399999999999999</v>
      </c>
      <c r="E402" s="24">
        <v>0</v>
      </c>
      <c r="F402" s="31">
        <v>35.24</v>
      </c>
      <c r="G402" s="24">
        <v>0</v>
      </c>
      <c r="H402" s="24">
        <v>0</v>
      </c>
      <c r="I402" s="24">
        <v>0</v>
      </c>
      <c r="J402" s="17"/>
    </row>
    <row r="403" spans="1:10" x14ac:dyDescent="0.25">
      <c r="A403" s="4" t="s">
        <v>206</v>
      </c>
      <c r="B403" s="20">
        <v>0</v>
      </c>
      <c r="C403" s="21">
        <v>1.51</v>
      </c>
      <c r="D403" s="21">
        <v>0.94099999999999995</v>
      </c>
      <c r="E403" s="24">
        <v>0</v>
      </c>
      <c r="F403" s="31">
        <v>268.98</v>
      </c>
      <c r="G403" s="24">
        <v>0</v>
      </c>
      <c r="H403" s="24">
        <v>0</v>
      </c>
      <c r="I403" s="24">
        <v>0</v>
      </c>
      <c r="J403" s="17"/>
    </row>
    <row r="404" spans="1:10" x14ac:dyDescent="0.25">
      <c r="A404" s="4" t="s">
        <v>187</v>
      </c>
      <c r="B404" s="20">
        <v>0</v>
      </c>
      <c r="C404" s="21">
        <v>7.2869999999999999</v>
      </c>
      <c r="D404" s="21">
        <v>1.8169999999999999</v>
      </c>
      <c r="E404" s="21">
        <v>0.95499999999999996</v>
      </c>
      <c r="F404" s="31">
        <v>5.3</v>
      </c>
      <c r="G404" s="24">
        <v>0</v>
      </c>
      <c r="H404" s="24">
        <v>0</v>
      </c>
      <c r="I404" s="24">
        <v>0</v>
      </c>
      <c r="J404" s="17"/>
    </row>
    <row r="405" spans="1:10" x14ac:dyDescent="0.25">
      <c r="A405" s="4" t="s">
        <v>188</v>
      </c>
      <c r="B405" s="20">
        <v>0</v>
      </c>
      <c r="C405" s="21">
        <v>7.282</v>
      </c>
      <c r="D405" s="21">
        <v>1.8180000000000001</v>
      </c>
      <c r="E405" s="21">
        <v>0.95599999999999996</v>
      </c>
      <c r="F405" s="31">
        <v>5.71</v>
      </c>
      <c r="G405" s="24">
        <v>0</v>
      </c>
      <c r="H405" s="24">
        <v>0</v>
      </c>
      <c r="I405" s="24">
        <v>0</v>
      </c>
      <c r="J405" s="17"/>
    </row>
    <row r="406" spans="1:10" x14ac:dyDescent="0.25">
      <c r="A406" s="4" t="s">
        <v>189</v>
      </c>
      <c r="B406" s="20">
        <v>0</v>
      </c>
      <c r="C406" s="21">
        <v>5.5629999999999997</v>
      </c>
      <c r="D406" s="21">
        <v>1.5649999999999999</v>
      </c>
      <c r="E406" s="21">
        <v>0.94</v>
      </c>
      <c r="F406" s="31">
        <v>13.06</v>
      </c>
      <c r="G406" s="31">
        <v>2.1</v>
      </c>
      <c r="H406" s="31">
        <v>4.87</v>
      </c>
      <c r="I406" s="21">
        <v>0.16800000000000001</v>
      </c>
      <c r="J406" s="17"/>
    </row>
    <row r="407" spans="1:10" x14ac:dyDescent="0.25">
      <c r="A407" s="4" t="s">
        <v>190</v>
      </c>
      <c r="B407" s="20">
        <v>0</v>
      </c>
      <c r="C407" s="21">
        <v>4.1609999999999996</v>
      </c>
      <c r="D407" s="21">
        <v>1.3580000000000001</v>
      </c>
      <c r="E407" s="21">
        <v>0.92700000000000005</v>
      </c>
      <c r="F407" s="31">
        <v>13.36</v>
      </c>
      <c r="G407" s="31">
        <v>2.62</v>
      </c>
      <c r="H407" s="31">
        <v>4.49</v>
      </c>
      <c r="I407" s="21">
        <v>0.104</v>
      </c>
      <c r="J407" s="17"/>
    </row>
    <row r="408" spans="1:10" x14ac:dyDescent="0.25">
      <c r="A408" s="4" t="s">
        <v>207</v>
      </c>
      <c r="B408" s="20">
        <v>0</v>
      </c>
      <c r="C408" s="21">
        <v>3.081</v>
      </c>
      <c r="D408" s="21">
        <v>1.2</v>
      </c>
      <c r="E408" s="21">
        <v>0.91700000000000004</v>
      </c>
      <c r="F408" s="31">
        <v>140.33000000000001</v>
      </c>
      <c r="G408" s="31">
        <v>2.4</v>
      </c>
      <c r="H408" s="31">
        <v>4.21</v>
      </c>
      <c r="I408" s="21">
        <v>6.8000000000000005E-2</v>
      </c>
      <c r="J408" s="17"/>
    </row>
    <row r="409" spans="1:10" x14ac:dyDescent="0.25">
      <c r="A409" s="4" t="s">
        <v>229</v>
      </c>
      <c r="B409" s="20">
        <v>0</v>
      </c>
      <c r="C409" s="21">
        <v>1.877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17"/>
    </row>
    <row r="410" spans="1:10" x14ac:dyDescent="0.25">
      <c r="A410" s="4" t="s">
        <v>230</v>
      </c>
      <c r="B410" s="20">
        <v>0</v>
      </c>
      <c r="C410" s="21">
        <v>2.1760000000000002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17"/>
    </row>
    <row r="411" spans="1:10" x14ac:dyDescent="0.25">
      <c r="A411" s="4" t="s">
        <v>231</v>
      </c>
      <c r="B411" s="20">
        <v>0</v>
      </c>
      <c r="C411" s="21">
        <v>3.254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17"/>
    </row>
    <row r="412" spans="1:10" x14ac:dyDescent="0.25">
      <c r="A412" s="4" t="s">
        <v>232</v>
      </c>
      <c r="B412" s="20">
        <v>0</v>
      </c>
      <c r="C412" s="21">
        <v>1.679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17"/>
    </row>
    <row r="413" spans="1:10" x14ac:dyDescent="0.25">
      <c r="A413" s="4" t="s">
        <v>233</v>
      </c>
      <c r="B413" s="20">
        <v>0</v>
      </c>
      <c r="C413" s="21">
        <v>18.806999999999999</v>
      </c>
      <c r="D413" s="21">
        <v>1.768</v>
      </c>
      <c r="E413" s="21">
        <v>0.95499999999999996</v>
      </c>
      <c r="F413" s="24">
        <v>0</v>
      </c>
      <c r="G413" s="24">
        <v>0</v>
      </c>
      <c r="H413" s="24">
        <v>0</v>
      </c>
      <c r="I413" s="24">
        <v>0</v>
      </c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(Northeast) in 2019/20 (April 2019 - Final Charges)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1.0940000000000001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1.0940000000000001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1.0940000000000001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1.0940000000000001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1.0940000000000001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1.0940000000000001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1.0940000000000001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1.04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1.0249999999999999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1.0940000000000001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1.0940000000000001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1.0940000000000001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1.04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1.0249999999999999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1.0940000000000001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1.0940000000000001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1.0940000000000001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1.0940000000000001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1.0940000000000001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1.0940000000000001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1.04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1.0940000000000001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1.0940000000000001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1.0940000000000001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1.0940000000000001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1.04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1.04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1.04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1.04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1.0249999999999999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1.0249999999999999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1.0249999999999999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1.0249999999999999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1.0049999999999999</v>
      </c>
      <c r="C67" s="17"/>
    </row>
    <row r="68" spans="1:3" x14ac:dyDescent="0.25">
      <c r="A68" s="4" t="s">
        <v>151</v>
      </c>
      <c r="B68" s="37">
        <f>SUMPRODUCT($B52:$H52,Input!$B$156:$H$156)</f>
        <v>1.008</v>
      </c>
      <c r="C68" s="17"/>
    </row>
    <row r="69" spans="1:3" x14ac:dyDescent="0.25">
      <c r="A69" s="4" t="s">
        <v>152</v>
      </c>
      <c r="B69" s="37">
        <f>SUMPRODUCT($B53:$H53,Input!$B$156:$H$156)</f>
        <v>1.01</v>
      </c>
      <c r="C69" s="17"/>
    </row>
    <row r="70" spans="1:3" x14ac:dyDescent="0.25">
      <c r="A70" s="4" t="s">
        <v>153</v>
      </c>
      <c r="B70" s="37">
        <f>SUMPRODUCT($B54:$H54,Input!$B$156:$H$156)</f>
        <v>1.016</v>
      </c>
      <c r="C70" s="17"/>
    </row>
    <row r="71" spans="1:3" x14ac:dyDescent="0.25">
      <c r="A71" s="4" t="s">
        <v>158</v>
      </c>
      <c r="B71" s="37">
        <f>SUMPRODUCT($B55:$H55,Input!$B$156:$H$156)</f>
        <v>1.016</v>
      </c>
      <c r="C71" s="17"/>
    </row>
    <row r="72" spans="1:3" x14ac:dyDescent="0.25">
      <c r="A72" s="4" t="s">
        <v>154</v>
      </c>
      <c r="B72" s="37">
        <f>SUMPRODUCT($B56:$H56,Input!$B$156:$H$156)</f>
        <v>1.0249999999999999</v>
      </c>
      <c r="C72" s="17"/>
    </row>
    <row r="73" spans="1:3" x14ac:dyDescent="0.25">
      <c r="A73" s="4" t="s">
        <v>155</v>
      </c>
      <c r="B73" s="37">
        <f>SUMPRODUCT($B57:$H57,Input!$B$156:$H$156)</f>
        <v>1.04</v>
      </c>
      <c r="C73" s="17"/>
    </row>
    <row r="74" spans="1:3" x14ac:dyDescent="0.25">
      <c r="A74" s="4" t="s">
        <v>156</v>
      </c>
      <c r="B74" s="37">
        <f>SUMPRODUCT($B58:$H58,Input!$B$156:$H$156)</f>
        <v>1.0940000000000001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1.0049999999999999</v>
      </c>
      <c r="D83" s="38">
        <f>$B$68</f>
        <v>1.008</v>
      </c>
      <c r="E83" s="38">
        <f>$B$69</f>
        <v>1.01</v>
      </c>
      <c r="F83" s="38">
        <f>$B$70</f>
        <v>1.016</v>
      </c>
      <c r="G83" s="38">
        <f>$B$71</f>
        <v>1.016</v>
      </c>
      <c r="H83" s="38">
        <f>$B$72</f>
        <v>1.0249999999999999</v>
      </c>
      <c r="I83" s="38">
        <f>$B$73</f>
        <v>1.04</v>
      </c>
      <c r="J83" s="38">
        <f>$B$74</f>
        <v>1.0940000000000001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1.0940000000000001</v>
      </c>
      <c r="C261" s="37">
        <f t="shared" si="42"/>
        <v>1.0885572139303485</v>
      </c>
      <c r="D261" s="37">
        <f t="shared" si="42"/>
        <v>1.0853174603174605</v>
      </c>
      <c r="E261" s="37">
        <f t="shared" si="42"/>
        <v>1.0831683168316832</v>
      </c>
      <c r="F261" s="37">
        <f t="shared" si="42"/>
        <v>1.0767716535433072</v>
      </c>
      <c r="G261" s="37">
        <f t="shared" si="42"/>
        <v>0</v>
      </c>
      <c r="H261" s="37">
        <f t="shared" si="42"/>
        <v>1.067317073170732</v>
      </c>
      <c r="I261" s="37">
        <f t="shared" si="42"/>
        <v>1.051923076923077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1.0940000000000001</v>
      </c>
      <c r="C262" s="37">
        <f t="shared" si="43"/>
        <v>1.0885572139303485</v>
      </c>
      <c r="D262" s="37">
        <f t="shared" si="43"/>
        <v>1.0853174603174605</v>
      </c>
      <c r="E262" s="37">
        <f t="shared" si="43"/>
        <v>1.0831683168316832</v>
      </c>
      <c r="F262" s="37">
        <f t="shared" si="43"/>
        <v>1.0767716535433072</v>
      </c>
      <c r="G262" s="37">
        <f t="shared" si="43"/>
        <v>0</v>
      </c>
      <c r="H262" s="37">
        <f t="shared" si="43"/>
        <v>1.067317073170732</v>
      </c>
      <c r="I262" s="37">
        <f t="shared" si="43"/>
        <v>1.051923076923077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1.0940000000000001</v>
      </c>
      <c r="C263" s="37">
        <f t="shared" si="44"/>
        <v>1.0885572139303485</v>
      </c>
      <c r="D263" s="37">
        <f t="shared" si="44"/>
        <v>1.0853174603174605</v>
      </c>
      <c r="E263" s="37">
        <f t="shared" si="44"/>
        <v>1.0831683168316832</v>
      </c>
      <c r="F263" s="37">
        <f t="shared" si="44"/>
        <v>1.0767716535433072</v>
      </c>
      <c r="G263" s="37">
        <f t="shared" si="44"/>
        <v>0</v>
      </c>
      <c r="H263" s="37">
        <f t="shared" si="44"/>
        <v>1.067317073170732</v>
      </c>
      <c r="I263" s="37">
        <f t="shared" si="44"/>
        <v>1.051923076923077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1.0940000000000001</v>
      </c>
      <c r="C264" s="37">
        <f t="shared" si="45"/>
        <v>1.0885572139303485</v>
      </c>
      <c r="D264" s="37">
        <f t="shared" si="45"/>
        <v>1.0853174603174605</v>
      </c>
      <c r="E264" s="37">
        <f t="shared" si="45"/>
        <v>1.0831683168316832</v>
      </c>
      <c r="F264" s="37">
        <f t="shared" si="45"/>
        <v>1.0767716535433072</v>
      </c>
      <c r="G264" s="37">
        <f t="shared" si="45"/>
        <v>0</v>
      </c>
      <c r="H264" s="37">
        <f t="shared" si="45"/>
        <v>1.067317073170732</v>
      </c>
      <c r="I264" s="37">
        <f t="shared" si="45"/>
        <v>1.051923076923077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1.0940000000000001</v>
      </c>
      <c r="C265" s="37">
        <f t="shared" si="46"/>
        <v>1.0885572139303485</v>
      </c>
      <c r="D265" s="37">
        <f t="shared" si="46"/>
        <v>1.0853174603174605</v>
      </c>
      <c r="E265" s="37">
        <f t="shared" si="46"/>
        <v>1.0831683168316832</v>
      </c>
      <c r="F265" s="37">
        <f t="shared" si="46"/>
        <v>1.0767716535433072</v>
      </c>
      <c r="G265" s="37">
        <f t="shared" si="46"/>
        <v>0</v>
      </c>
      <c r="H265" s="37">
        <f t="shared" si="46"/>
        <v>1.067317073170732</v>
      </c>
      <c r="I265" s="37">
        <f t="shared" si="46"/>
        <v>1.051923076923077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1.0940000000000001</v>
      </c>
      <c r="C266" s="37">
        <f t="shared" si="47"/>
        <v>1.0885572139303485</v>
      </c>
      <c r="D266" s="37">
        <f t="shared" si="47"/>
        <v>1.0853174603174605</v>
      </c>
      <c r="E266" s="37">
        <f t="shared" si="47"/>
        <v>1.0831683168316832</v>
      </c>
      <c r="F266" s="37">
        <f t="shared" si="47"/>
        <v>1.0767716535433072</v>
      </c>
      <c r="G266" s="37">
        <f t="shared" si="47"/>
        <v>0</v>
      </c>
      <c r="H266" s="37">
        <f t="shared" si="47"/>
        <v>1.067317073170732</v>
      </c>
      <c r="I266" s="37">
        <f t="shared" si="47"/>
        <v>1.051923076923077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1.0940000000000001</v>
      </c>
      <c r="C267" s="37">
        <f t="shared" si="48"/>
        <v>1.0885572139303485</v>
      </c>
      <c r="D267" s="37">
        <f t="shared" si="48"/>
        <v>1.0853174603174605</v>
      </c>
      <c r="E267" s="37">
        <f t="shared" si="48"/>
        <v>1.0831683168316832</v>
      </c>
      <c r="F267" s="37">
        <f t="shared" si="48"/>
        <v>1.0767716535433072</v>
      </c>
      <c r="G267" s="37">
        <f t="shared" si="48"/>
        <v>0</v>
      </c>
      <c r="H267" s="37">
        <f t="shared" si="48"/>
        <v>1.067317073170732</v>
      </c>
      <c r="I267" s="37">
        <f t="shared" si="48"/>
        <v>1.051923076923077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1.04</v>
      </c>
      <c r="C268" s="37">
        <f t="shared" si="49"/>
        <v>1.0348258706467663</v>
      </c>
      <c r="D268" s="37">
        <f t="shared" si="49"/>
        <v>1.0317460317460319</v>
      </c>
      <c r="E268" s="37">
        <f t="shared" si="49"/>
        <v>1.0297029702970297</v>
      </c>
      <c r="F268" s="37">
        <f t="shared" si="49"/>
        <v>1.0236220472440944</v>
      </c>
      <c r="G268" s="37">
        <f t="shared" si="49"/>
        <v>0</v>
      </c>
      <c r="H268" s="37">
        <f t="shared" si="49"/>
        <v>1.0146341463414634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1.0249999999999999</v>
      </c>
      <c r="C269" s="37">
        <f t="shared" si="50"/>
        <v>1.0199004975124377</v>
      </c>
      <c r="D269" s="37">
        <f t="shared" si="50"/>
        <v>1.0168650793650793</v>
      </c>
      <c r="E269" s="37">
        <f t="shared" si="50"/>
        <v>1.0148514851485149</v>
      </c>
      <c r="F269" s="37">
        <f t="shared" si="50"/>
        <v>1.0088582677165354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1.0940000000000001</v>
      </c>
      <c r="C270" s="37">
        <f t="shared" si="51"/>
        <v>1.0885572139303485</v>
      </c>
      <c r="D270" s="37">
        <f t="shared" si="51"/>
        <v>1.0853174603174605</v>
      </c>
      <c r="E270" s="37">
        <f t="shared" si="51"/>
        <v>1.0831683168316832</v>
      </c>
      <c r="F270" s="37">
        <f t="shared" si="51"/>
        <v>1.0767716535433072</v>
      </c>
      <c r="G270" s="37">
        <f t="shared" si="51"/>
        <v>0</v>
      </c>
      <c r="H270" s="37">
        <f t="shared" si="51"/>
        <v>1.067317073170732</v>
      </c>
      <c r="I270" s="37">
        <f t="shared" si="51"/>
        <v>1.051923076923077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1.0940000000000001</v>
      </c>
      <c r="C271" s="37">
        <f t="shared" si="52"/>
        <v>1.0885572139303485</v>
      </c>
      <c r="D271" s="37">
        <f t="shared" si="52"/>
        <v>1.0853174603174605</v>
      </c>
      <c r="E271" s="37">
        <f t="shared" si="52"/>
        <v>1.0831683168316832</v>
      </c>
      <c r="F271" s="37">
        <f t="shared" si="52"/>
        <v>1.0767716535433072</v>
      </c>
      <c r="G271" s="37">
        <f t="shared" si="52"/>
        <v>0</v>
      </c>
      <c r="H271" s="37">
        <f t="shared" si="52"/>
        <v>1.067317073170732</v>
      </c>
      <c r="I271" s="37">
        <f t="shared" si="52"/>
        <v>1.051923076923077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1.0940000000000001</v>
      </c>
      <c r="C272" s="37">
        <f t="shared" si="53"/>
        <v>1.0885572139303485</v>
      </c>
      <c r="D272" s="37">
        <f t="shared" si="53"/>
        <v>1.0853174603174605</v>
      </c>
      <c r="E272" s="37">
        <f t="shared" si="53"/>
        <v>1.0831683168316832</v>
      </c>
      <c r="F272" s="37">
        <f t="shared" si="53"/>
        <v>1.0767716535433072</v>
      </c>
      <c r="G272" s="37">
        <f t="shared" si="53"/>
        <v>0</v>
      </c>
      <c r="H272" s="37">
        <f t="shared" si="53"/>
        <v>1.067317073170732</v>
      </c>
      <c r="I272" s="37">
        <f t="shared" si="53"/>
        <v>1.051923076923077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1.04</v>
      </c>
      <c r="C273" s="37">
        <f t="shared" si="54"/>
        <v>1.0348258706467663</v>
      </c>
      <c r="D273" s="37">
        <f t="shared" si="54"/>
        <v>1.0317460317460319</v>
      </c>
      <c r="E273" s="37">
        <f t="shared" si="54"/>
        <v>1.0297029702970297</v>
      </c>
      <c r="F273" s="37">
        <f t="shared" si="54"/>
        <v>1.0236220472440944</v>
      </c>
      <c r="G273" s="37">
        <f t="shared" si="54"/>
        <v>0</v>
      </c>
      <c r="H273" s="37">
        <f t="shared" si="54"/>
        <v>1.0146341463414634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1.0249999999999999</v>
      </c>
      <c r="C274" s="37">
        <f t="shared" si="55"/>
        <v>1.0199004975124377</v>
      </c>
      <c r="D274" s="37">
        <f t="shared" si="55"/>
        <v>1.0168650793650793</v>
      </c>
      <c r="E274" s="37">
        <f t="shared" si="55"/>
        <v>1.0148514851485149</v>
      </c>
      <c r="F274" s="37">
        <f t="shared" si="55"/>
        <v>1.0088582677165354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1.0940000000000001</v>
      </c>
      <c r="C275" s="37">
        <f t="shared" si="56"/>
        <v>1.0885572139303485</v>
      </c>
      <c r="D275" s="37">
        <f t="shared" si="56"/>
        <v>1.0853174603174605</v>
      </c>
      <c r="E275" s="37">
        <f t="shared" si="56"/>
        <v>1.0831683168316832</v>
      </c>
      <c r="F275" s="37">
        <f t="shared" si="56"/>
        <v>1.0767716535433072</v>
      </c>
      <c r="G275" s="37">
        <f t="shared" si="56"/>
        <v>0</v>
      </c>
      <c r="H275" s="37">
        <f t="shared" si="56"/>
        <v>1.067317073170732</v>
      </c>
      <c r="I275" s="37">
        <f t="shared" si="56"/>
        <v>1.051923076923077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1.0940000000000001</v>
      </c>
      <c r="C276" s="37">
        <f t="shared" si="57"/>
        <v>1.0885572139303485</v>
      </c>
      <c r="D276" s="37">
        <f t="shared" si="57"/>
        <v>1.0853174603174605</v>
      </c>
      <c r="E276" s="37">
        <f t="shared" si="57"/>
        <v>1.0831683168316832</v>
      </c>
      <c r="F276" s="37">
        <f t="shared" si="57"/>
        <v>1.0767716535433072</v>
      </c>
      <c r="G276" s="37">
        <f t="shared" si="57"/>
        <v>0</v>
      </c>
      <c r="H276" s="37">
        <f t="shared" si="57"/>
        <v>1.067317073170732</v>
      </c>
      <c r="I276" s="37">
        <f t="shared" si="57"/>
        <v>1.051923076923077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1.0940000000000001</v>
      </c>
      <c r="C277" s="37">
        <f t="shared" si="58"/>
        <v>1.0885572139303485</v>
      </c>
      <c r="D277" s="37">
        <f t="shared" si="58"/>
        <v>1.0853174603174605</v>
      </c>
      <c r="E277" s="37">
        <f t="shared" si="58"/>
        <v>1.0831683168316832</v>
      </c>
      <c r="F277" s="37">
        <f t="shared" si="58"/>
        <v>1.0767716535433072</v>
      </c>
      <c r="G277" s="37">
        <f t="shared" si="58"/>
        <v>0</v>
      </c>
      <c r="H277" s="37">
        <f t="shared" si="58"/>
        <v>1.067317073170732</v>
      </c>
      <c r="I277" s="37">
        <f t="shared" si="58"/>
        <v>1.051923076923077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1.0940000000000001</v>
      </c>
      <c r="C278" s="37">
        <f t="shared" si="59"/>
        <v>1.0885572139303485</v>
      </c>
      <c r="D278" s="37">
        <f t="shared" si="59"/>
        <v>1.0853174603174605</v>
      </c>
      <c r="E278" s="37">
        <f t="shared" si="59"/>
        <v>1.0831683168316832</v>
      </c>
      <c r="F278" s="37">
        <f t="shared" si="59"/>
        <v>1.0767716535433072</v>
      </c>
      <c r="G278" s="37">
        <f t="shared" si="59"/>
        <v>0</v>
      </c>
      <c r="H278" s="37">
        <f t="shared" si="59"/>
        <v>1.067317073170732</v>
      </c>
      <c r="I278" s="37">
        <f t="shared" si="59"/>
        <v>1.051923076923077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1.0940000000000001</v>
      </c>
      <c r="C279" s="37">
        <f t="shared" si="60"/>
        <v>1.0885572139303485</v>
      </c>
      <c r="D279" s="37">
        <f t="shared" si="60"/>
        <v>1.0853174603174605</v>
      </c>
      <c r="E279" s="37">
        <f t="shared" si="60"/>
        <v>1.0831683168316832</v>
      </c>
      <c r="F279" s="37">
        <f t="shared" si="60"/>
        <v>1.0767716535433072</v>
      </c>
      <c r="G279" s="37">
        <f t="shared" si="60"/>
        <v>0</v>
      </c>
      <c r="H279" s="37">
        <f t="shared" si="60"/>
        <v>1.067317073170732</v>
      </c>
      <c r="I279" s="37">
        <f t="shared" si="60"/>
        <v>1.051923076923077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1.0940000000000001</v>
      </c>
      <c r="C280" s="37">
        <f t="shared" si="61"/>
        <v>1.0885572139303485</v>
      </c>
      <c r="D280" s="37">
        <f t="shared" si="61"/>
        <v>1.0853174603174605</v>
      </c>
      <c r="E280" s="37">
        <f t="shared" si="61"/>
        <v>1.0831683168316832</v>
      </c>
      <c r="F280" s="37">
        <f t="shared" si="61"/>
        <v>1.0767716535433072</v>
      </c>
      <c r="G280" s="37">
        <f t="shared" si="61"/>
        <v>0</v>
      </c>
      <c r="H280" s="37">
        <f t="shared" si="61"/>
        <v>1.067317073170732</v>
      </c>
      <c r="I280" s="37">
        <f t="shared" si="61"/>
        <v>1.051923076923077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1.04</v>
      </c>
      <c r="C281" s="37">
        <f t="shared" si="62"/>
        <v>1.0348258706467663</v>
      </c>
      <c r="D281" s="37">
        <f t="shared" si="62"/>
        <v>1.0317460317460319</v>
      </c>
      <c r="E281" s="37">
        <f t="shared" si="62"/>
        <v>1.0297029702970297</v>
      </c>
      <c r="F281" s="37">
        <f t="shared" si="62"/>
        <v>1.0236220472440944</v>
      </c>
      <c r="G281" s="37">
        <f t="shared" si="62"/>
        <v>0</v>
      </c>
      <c r="H281" s="37">
        <f t="shared" si="62"/>
        <v>1.0146341463414634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1.0940000000000001</v>
      </c>
      <c r="C282" s="37">
        <f t="shared" si="63"/>
        <v>1.0885572139303485</v>
      </c>
      <c r="D282" s="37">
        <f t="shared" si="63"/>
        <v>1.0853174603174605</v>
      </c>
      <c r="E282" s="37">
        <f t="shared" si="63"/>
        <v>1.0831683168316832</v>
      </c>
      <c r="F282" s="37">
        <f t="shared" si="63"/>
        <v>1.0767716535433072</v>
      </c>
      <c r="G282" s="37">
        <f t="shared" si="63"/>
        <v>0</v>
      </c>
      <c r="H282" s="37">
        <f t="shared" si="63"/>
        <v>1.067317073170732</v>
      </c>
      <c r="I282" s="37">
        <f t="shared" si="63"/>
        <v>1.051923076923077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1.0940000000000001</v>
      </c>
      <c r="C283" s="37">
        <f t="shared" si="64"/>
        <v>1.0885572139303485</v>
      </c>
      <c r="D283" s="37">
        <f t="shared" si="64"/>
        <v>1.0853174603174605</v>
      </c>
      <c r="E283" s="37">
        <f t="shared" si="64"/>
        <v>1.0831683168316832</v>
      </c>
      <c r="F283" s="37">
        <f t="shared" si="64"/>
        <v>1.0767716535433072</v>
      </c>
      <c r="G283" s="37">
        <f t="shared" si="64"/>
        <v>0</v>
      </c>
      <c r="H283" s="37">
        <f t="shared" si="64"/>
        <v>1.067317073170732</v>
      </c>
      <c r="I283" s="37">
        <f t="shared" si="64"/>
        <v>1.051923076923077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1.0940000000000001</v>
      </c>
      <c r="C284" s="37">
        <f t="shared" si="65"/>
        <v>1.0885572139303485</v>
      </c>
      <c r="D284" s="37">
        <f t="shared" si="65"/>
        <v>1.0853174603174605</v>
      </c>
      <c r="E284" s="37">
        <f t="shared" si="65"/>
        <v>1.0831683168316832</v>
      </c>
      <c r="F284" s="37">
        <f t="shared" si="65"/>
        <v>1.0767716535433072</v>
      </c>
      <c r="G284" s="37">
        <f t="shared" si="65"/>
        <v>0</v>
      </c>
      <c r="H284" s="37">
        <f t="shared" si="65"/>
        <v>1.067317073170732</v>
      </c>
      <c r="I284" s="37">
        <f t="shared" si="65"/>
        <v>1.051923076923077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1.0940000000000001</v>
      </c>
      <c r="C285" s="37">
        <f t="shared" si="66"/>
        <v>1.0885572139303485</v>
      </c>
      <c r="D285" s="37">
        <f t="shared" si="66"/>
        <v>1.0853174603174605</v>
      </c>
      <c r="E285" s="37">
        <f t="shared" si="66"/>
        <v>1.0831683168316832</v>
      </c>
      <c r="F285" s="37">
        <f t="shared" si="66"/>
        <v>1.0767716535433072</v>
      </c>
      <c r="G285" s="37">
        <f t="shared" si="66"/>
        <v>0</v>
      </c>
      <c r="H285" s="37">
        <f t="shared" si="66"/>
        <v>1.067317073170732</v>
      </c>
      <c r="I285" s="37">
        <f t="shared" si="66"/>
        <v>1.051923076923077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1.04</v>
      </c>
      <c r="C286" s="37">
        <f t="shared" si="67"/>
        <v>1.0348258706467663</v>
      </c>
      <c r="D286" s="37">
        <f t="shared" si="67"/>
        <v>1.0317460317460319</v>
      </c>
      <c r="E286" s="37">
        <f t="shared" si="67"/>
        <v>1.0297029702970297</v>
      </c>
      <c r="F286" s="37">
        <f t="shared" si="67"/>
        <v>1.0236220472440944</v>
      </c>
      <c r="G286" s="37">
        <f t="shared" si="67"/>
        <v>0</v>
      </c>
      <c r="H286" s="37">
        <f t="shared" si="67"/>
        <v>1.0146341463414634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1.04</v>
      </c>
      <c r="C287" s="37">
        <f t="shared" si="68"/>
        <v>1.0348258706467663</v>
      </c>
      <c r="D287" s="37">
        <f t="shared" si="68"/>
        <v>1.0317460317460319</v>
      </c>
      <c r="E287" s="37">
        <f t="shared" si="68"/>
        <v>1.0297029702970297</v>
      </c>
      <c r="F287" s="37">
        <f t="shared" si="68"/>
        <v>1.0236220472440944</v>
      </c>
      <c r="G287" s="37">
        <f t="shared" si="68"/>
        <v>0</v>
      </c>
      <c r="H287" s="37">
        <f t="shared" si="68"/>
        <v>1.0146341463414634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1.04</v>
      </c>
      <c r="C288" s="37">
        <f t="shared" si="69"/>
        <v>1.0348258706467663</v>
      </c>
      <c r="D288" s="37">
        <f t="shared" si="69"/>
        <v>1.0317460317460319</v>
      </c>
      <c r="E288" s="37">
        <f t="shared" si="69"/>
        <v>1.0297029702970297</v>
      </c>
      <c r="F288" s="37">
        <f t="shared" si="69"/>
        <v>1.0236220472440944</v>
      </c>
      <c r="G288" s="37">
        <f t="shared" si="69"/>
        <v>0</v>
      </c>
      <c r="H288" s="37">
        <f t="shared" si="69"/>
        <v>1.0146341463414634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1.04</v>
      </c>
      <c r="C289" s="37">
        <f t="shared" si="70"/>
        <v>1.0348258706467663</v>
      </c>
      <c r="D289" s="37">
        <f t="shared" si="70"/>
        <v>1.0317460317460319</v>
      </c>
      <c r="E289" s="37">
        <f t="shared" si="70"/>
        <v>1.0297029702970297</v>
      </c>
      <c r="F289" s="37">
        <f t="shared" si="70"/>
        <v>1.0236220472440944</v>
      </c>
      <c r="G289" s="37">
        <f t="shared" si="70"/>
        <v>0</v>
      </c>
      <c r="H289" s="37">
        <f t="shared" si="70"/>
        <v>1.0146341463414634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1.0249999999999999</v>
      </c>
      <c r="C290" s="37">
        <f t="shared" si="71"/>
        <v>1.0199004975124377</v>
      </c>
      <c r="D290" s="37">
        <f t="shared" si="71"/>
        <v>1.0168650793650793</v>
      </c>
      <c r="E290" s="37">
        <f t="shared" si="71"/>
        <v>1.0148514851485149</v>
      </c>
      <c r="F290" s="37">
        <f t="shared" si="71"/>
        <v>1.0088582677165354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1.0249999999999999</v>
      </c>
      <c r="C291" s="37">
        <f t="shared" si="72"/>
        <v>1.0199004975124377</v>
      </c>
      <c r="D291" s="37">
        <f t="shared" si="72"/>
        <v>1.0168650793650793</v>
      </c>
      <c r="E291" s="37">
        <f t="shared" si="72"/>
        <v>1.0148514851485149</v>
      </c>
      <c r="F291" s="37">
        <f t="shared" si="72"/>
        <v>1.0088582677165354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1.0249999999999999</v>
      </c>
      <c r="C292" s="37">
        <f t="shared" si="73"/>
        <v>1.0199004975124377</v>
      </c>
      <c r="D292" s="37">
        <f t="shared" si="73"/>
        <v>1.0168650793650793</v>
      </c>
      <c r="E292" s="37">
        <f t="shared" si="73"/>
        <v>1.0148514851485149</v>
      </c>
      <c r="F292" s="37">
        <f t="shared" si="73"/>
        <v>1.0088582677165354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1.0249999999999999</v>
      </c>
      <c r="C293" s="37">
        <f t="shared" si="74"/>
        <v>1.0199004975124377</v>
      </c>
      <c r="D293" s="37">
        <f t="shared" si="74"/>
        <v>1.0168650793650793</v>
      </c>
      <c r="E293" s="37">
        <f t="shared" si="74"/>
        <v>1.0148514851485149</v>
      </c>
      <c r="F293" s="37">
        <f t="shared" si="74"/>
        <v>1.0088582677165354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(Northeast) in 2019/20 (April 2019 - Final Charges)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5.0673958653885243E-2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1.0049999999999999</v>
      </c>
      <c r="D21" s="38">
        <f>Input!$C156</f>
        <v>1.008</v>
      </c>
      <c r="E21" s="38">
        <f>Input!$D156</f>
        <v>1.01</v>
      </c>
      <c r="F21" s="38">
        <f>Input!$E156</f>
        <v>1.016</v>
      </c>
      <c r="G21" s="38">
        <f>Input!$F156</f>
        <v>1.0249999999999999</v>
      </c>
      <c r="H21" s="38">
        <f>Input!$G156</f>
        <v>1.04</v>
      </c>
      <c r="I21" s="38">
        <f>Input!$H156</f>
        <v>1.0940000000000001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1.0049999999999999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1.008</v>
      </c>
      <c r="C33" s="37">
        <f t="shared" si="0"/>
        <v>1.0049999999999999</v>
      </c>
      <c r="D33" s="17"/>
    </row>
    <row r="34" spans="1:5" x14ac:dyDescent="0.25">
      <c r="A34" s="4" t="s">
        <v>152</v>
      </c>
      <c r="B34" s="37">
        <f>$E$21</f>
        <v>1.01</v>
      </c>
      <c r="C34" s="37">
        <f t="shared" si="0"/>
        <v>1.008</v>
      </c>
      <c r="D34" s="17"/>
    </row>
    <row r="35" spans="1:5" x14ac:dyDescent="0.25">
      <c r="A35" s="4" t="s">
        <v>153</v>
      </c>
      <c r="B35" s="37">
        <f>$F$21</f>
        <v>1.016</v>
      </c>
      <c r="C35" s="37">
        <f t="shared" si="0"/>
        <v>1.01</v>
      </c>
      <c r="D35" s="17"/>
    </row>
    <row r="36" spans="1:5" x14ac:dyDescent="0.25">
      <c r="A36" s="4" t="s">
        <v>154</v>
      </c>
      <c r="B36" s="37">
        <f>$G$21</f>
        <v>1.0249999999999999</v>
      </c>
      <c r="C36" s="37">
        <f t="shared" si="0"/>
        <v>1.016</v>
      </c>
      <c r="D36" s="17"/>
    </row>
    <row r="37" spans="1:5" x14ac:dyDescent="0.25">
      <c r="A37" s="4" t="s">
        <v>155</v>
      </c>
      <c r="B37" s="37">
        <f>$H$21</f>
        <v>1.04</v>
      </c>
      <c r="C37" s="37">
        <f t="shared" si="0"/>
        <v>1.0249999999999999</v>
      </c>
      <c r="D37" s="17"/>
    </row>
    <row r="38" spans="1:5" x14ac:dyDescent="0.25">
      <c r="A38" s="4" t="s">
        <v>156</v>
      </c>
      <c r="B38" s="37">
        <f>$I$21</f>
        <v>1.0940000000000001</v>
      </c>
      <c r="C38" s="37">
        <f t="shared" si="0"/>
        <v>1.04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0.90320708704404873</v>
      </c>
      <c r="D48" s="39">
        <f t="shared" ref="D48:D54" si="1">1/C48-1</f>
        <v>0.10716580321875924</v>
      </c>
      <c r="E48" s="17"/>
    </row>
    <row r="49" spans="1:5" x14ac:dyDescent="0.25">
      <c r="A49" s="4" t="s">
        <v>150</v>
      </c>
      <c r="B49" s="39">
        <f>1/(1+Input!B71)</f>
        <v>0.86644594226442828</v>
      </c>
      <c r="C49" s="39">
        <f>C48/(1+Input!B71)</f>
        <v>0.78258011559379026</v>
      </c>
      <c r="D49" s="39">
        <f t="shared" si="1"/>
        <v>0.27782444260194405</v>
      </c>
      <c r="E49" s="17"/>
    </row>
    <row r="50" spans="1:5" x14ac:dyDescent="0.25">
      <c r="A50" s="4" t="s">
        <v>151</v>
      </c>
      <c r="B50" s="39">
        <f>B49/(1+Input!B72)</f>
        <v>0.86644594226442828</v>
      </c>
      <c r="C50" s="39">
        <f>C49/(1+Input!B72)</f>
        <v>0.78258011559379026</v>
      </c>
      <c r="D50" s="39">
        <f t="shared" si="1"/>
        <v>0.27782444260194405</v>
      </c>
      <c r="E50" s="17"/>
    </row>
    <row r="51" spans="1:5" x14ac:dyDescent="0.25">
      <c r="A51" s="4" t="s">
        <v>152</v>
      </c>
      <c r="B51" s="39">
        <f>B50/(1+Input!B73)</f>
        <v>0.6834121044649959</v>
      </c>
      <c r="C51" s="39">
        <f>C50/(1+Input!B73)</f>
        <v>0.61726265612447206</v>
      </c>
      <c r="D51" s="39">
        <f t="shared" si="1"/>
        <v>0.62005588719488047</v>
      </c>
      <c r="E51" s="17"/>
    </row>
    <row r="52" spans="1:5" x14ac:dyDescent="0.25">
      <c r="A52" s="4" t="s">
        <v>153</v>
      </c>
      <c r="B52" s="39">
        <f>B51/(1+Input!B74)</f>
        <v>0.6834121044649959</v>
      </c>
      <c r="C52" s="39">
        <f>C51/(1+Input!B74)</f>
        <v>0.61726265612447206</v>
      </c>
      <c r="D52" s="39">
        <f t="shared" si="1"/>
        <v>0.62005588719488047</v>
      </c>
      <c r="E52" s="17"/>
    </row>
    <row r="53" spans="1:5" x14ac:dyDescent="0.25">
      <c r="A53" s="4" t="s">
        <v>154</v>
      </c>
      <c r="B53" s="39">
        <f>B52/(1+Input!B75)</f>
        <v>0.51000903318283275</v>
      </c>
      <c r="C53" s="39">
        <f>C52/(1+Input!B75)</f>
        <v>0.46064377322721795</v>
      </c>
      <c r="D53" s="39">
        <f t="shared" si="1"/>
        <v>1.1708748888411398</v>
      </c>
      <c r="E53" s="17"/>
    </row>
    <row r="54" spans="1:5" x14ac:dyDescent="0.25">
      <c r="A54" s="4" t="s">
        <v>155</v>
      </c>
      <c r="B54" s="39">
        <f>B53/(1+Input!B76)</f>
        <v>0.51000903318283275</v>
      </c>
      <c r="C54" s="39">
        <f>C53/(1+Input!B76)</f>
        <v>0.46064377322721795</v>
      </c>
      <c r="D54" s="39">
        <f t="shared" si="1"/>
        <v>1.1708748888411398</v>
      </c>
      <c r="E54" s="17"/>
    </row>
    <row r="55" spans="1:5" x14ac:dyDescent="0.25">
      <c r="A55" s="4" t="s">
        <v>156</v>
      </c>
      <c r="B55" s="39">
        <f>B54/(1+Input!B77)</f>
        <v>0.51000903318283275</v>
      </c>
      <c r="C55" s="39">
        <f>C54/(1+Input!B77)</f>
        <v>0.46064377322721795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577.07004627809351</v>
      </c>
      <c r="C64" s="17"/>
    </row>
    <row r="65" spans="1:3" x14ac:dyDescent="0.25">
      <c r="A65" s="4" t="s">
        <v>151</v>
      </c>
      <c r="B65" s="37">
        <f>Input!B$87/B$50</f>
        <v>577.07004627809351</v>
      </c>
      <c r="C65" s="17"/>
    </row>
    <row r="66" spans="1:3" x14ac:dyDescent="0.25">
      <c r="A66" s="4" t="s">
        <v>152</v>
      </c>
      <c r="B66" s="37">
        <f>Input!B$87/B$51</f>
        <v>731.622979360925</v>
      </c>
      <c r="C66" s="17"/>
    </row>
    <row r="67" spans="1:3" x14ac:dyDescent="0.25">
      <c r="A67" s="4" t="s">
        <v>153</v>
      </c>
      <c r="B67" s="37">
        <f>Input!B$87/B$52</f>
        <v>731.622979360925</v>
      </c>
      <c r="C67" s="17"/>
    </row>
    <row r="68" spans="1:3" x14ac:dyDescent="0.25">
      <c r="A68" s="4" t="s">
        <v>154</v>
      </c>
      <c r="B68" s="37">
        <f>Input!B$87/B$53</f>
        <v>980.37479234363946</v>
      </c>
      <c r="C68" s="17"/>
    </row>
    <row r="69" spans="1:3" x14ac:dyDescent="0.25">
      <c r="A69" s="4" t="s">
        <v>155</v>
      </c>
      <c r="B69" s="37">
        <f>Input!B$87/B$54</f>
        <v>980.37479234363946</v>
      </c>
      <c r="C69" s="17"/>
    </row>
    <row r="70" spans="1:3" x14ac:dyDescent="0.25">
      <c r="A70" s="4" t="s">
        <v>156</v>
      </c>
      <c r="B70" s="37">
        <f>Input!B$87/B$55</f>
        <v>980.37479234363946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449.35675972340732</v>
      </c>
      <c r="C80" s="17"/>
    </row>
    <row r="81" spans="1:3" x14ac:dyDescent="0.25">
      <c r="A81" s="4" t="s">
        <v>151</v>
      </c>
      <c r="B81" s="37">
        <f>B65*C$50/B$33</f>
        <v>448.01938841470667</v>
      </c>
      <c r="C81" s="17"/>
    </row>
    <row r="82" spans="1:3" x14ac:dyDescent="0.25">
      <c r="A82" s="4" t="s">
        <v>152</v>
      </c>
      <c r="B82" s="37">
        <f>B66*C$51/B$34</f>
        <v>447.13222130893502</v>
      </c>
      <c r="C82" s="17"/>
    </row>
    <row r="83" spans="1:3" x14ac:dyDescent="0.25">
      <c r="A83" s="4" t="s">
        <v>153</v>
      </c>
      <c r="B83" s="37">
        <f>B67*C$52/B$35</f>
        <v>444.49167669490589</v>
      </c>
      <c r="C83" s="17"/>
    </row>
    <row r="84" spans="1:3" x14ac:dyDescent="0.25">
      <c r="A84" s="4" t="s">
        <v>154</v>
      </c>
      <c r="B84" s="37">
        <f>B68*C$53/B$36</f>
        <v>440.58882294831648</v>
      </c>
      <c r="C84" s="17"/>
    </row>
    <row r="85" spans="1:3" x14ac:dyDescent="0.25">
      <c r="A85" s="4" t="s">
        <v>155</v>
      </c>
      <c r="B85" s="37">
        <f>B69*C$54/B$37</f>
        <v>434.23417646348491</v>
      </c>
      <c r="C85" s="17"/>
    </row>
    <row r="86" spans="1:3" x14ac:dyDescent="0.25">
      <c r="A86" s="4" t="s">
        <v>156</v>
      </c>
      <c r="B86" s="37">
        <f>B70*C$55/B$38</f>
        <v>412.80031400550666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449.35675972340732</v>
      </c>
      <c r="C113" s="17"/>
    </row>
    <row r="114" spans="1:3" x14ac:dyDescent="0.25">
      <c r="A114" s="4" t="s">
        <v>151</v>
      </c>
      <c r="B114" s="37">
        <f>SUMPRODUCT(B$80:B$86,$C$98:$C$104)</f>
        <v>448.01938841470667</v>
      </c>
      <c r="C114" s="17"/>
    </row>
    <row r="115" spans="1:3" x14ac:dyDescent="0.25">
      <c r="A115" s="4" t="s">
        <v>152</v>
      </c>
      <c r="B115" s="37">
        <f>SUMPRODUCT(B$80:B$86,$D$98:$D$104)</f>
        <v>447.13222130893502</v>
      </c>
      <c r="C115" s="17"/>
    </row>
    <row r="116" spans="1:3" x14ac:dyDescent="0.25">
      <c r="A116" s="4" t="s">
        <v>153</v>
      </c>
      <c r="B116" s="37">
        <f>SUMPRODUCT(B$80:B$86,$E$98:$E$104)</f>
        <v>444.49167669490589</v>
      </c>
      <c r="C116" s="17"/>
    </row>
    <row r="117" spans="1:3" x14ac:dyDescent="0.25">
      <c r="A117" s="4" t="s">
        <v>158</v>
      </c>
      <c r="B117" s="37">
        <f>SUMPRODUCT(B$80:B$86,$F$98:$F$104)</f>
        <v>0</v>
      </c>
      <c r="C117" s="17"/>
    </row>
    <row r="118" spans="1:3" x14ac:dyDescent="0.25">
      <c r="A118" s="4" t="s">
        <v>154</v>
      </c>
      <c r="B118" s="37">
        <f>SUMPRODUCT(B$80:B$86,$G$98:$G$104)</f>
        <v>440.58882294831648</v>
      </c>
      <c r="C118" s="17"/>
    </row>
    <row r="119" spans="1:3" x14ac:dyDescent="0.25">
      <c r="A119" s="4" t="s">
        <v>155</v>
      </c>
      <c r="B119" s="37">
        <f>SUMPRODUCT(B$80:B$86,$H$98:$H$104)</f>
        <v>434.23417646348491</v>
      </c>
      <c r="C119" s="17"/>
    </row>
    <row r="120" spans="1:3" x14ac:dyDescent="0.25">
      <c r="A120" s="4" t="s">
        <v>156</v>
      </c>
      <c r="B120" s="37">
        <f>SUMPRODUCT(B$80:B$86,$I$98:$I$104)</f>
        <v>412.80031400550666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4.8472067047290919</v>
      </c>
      <c r="C130" s="17"/>
    </row>
    <row r="131" spans="1:3" x14ac:dyDescent="0.25">
      <c r="A131" s="4" t="s">
        <v>481</v>
      </c>
      <c r="B131" s="37">
        <f>IF(B114,0.001*Input!B93*B$12/B114,0)</f>
        <v>1.9387071624781651</v>
      </c>
      <c r="C131" s="17"/>
    </row>
    <row r="132" spans="1:3" x14ac:dyDescent="0.25">
      <c r="A132" s="4" t="s">
        <v>482</v>
      </c>
      <c r="B132" s="37">
        <f>IF(B115,0.001*Input!B94*B$12/B115,0)</f>
        <v>9.6178637281842487</v>
      </c>
      <c r="C132" s="17"/>
    </row>
    <row r="133" spans="1:3" x14ac:dyDescent="0.25">
      <c r="A133" s="4" t="s">
        <v>483</v>
      </c>
      <c r="B133" s="37">
        <f>IF(B116,0.001*Input!B95*B$12/B116,0)</f>
        <v>3.4654153206525198</v>
      </c>
      <c r="C133" s="17"/>
    </row>
    <row r="134" spans="1:3" x14ac:dyDescent="0.25">
      <c r="A134" s="4" t="s">
        <v>484</v>
      </c>
      <c r="B134" s="37">
        <f>IF(B117,0.001*Input!B96*B$12/B117,0)</f>
        <v>0</v>
      </c>
      <c r="C134" s="17"/>
    </row>
    <row r="135" spans="1:3" x14ac:dyDescent="0.25">
      <c r="A135" s="4" t="s">
        <v>485</v>
      </c>
      <c r="B135" s="37">
        <f>IF(B118,0.001*Input!B97*B$12/B118,0)</f>
        <v>17.124397022992724</v>
      </c>
      <c r="C135" s="17"/>
    </row>
    <row r="136" spans="1:3" x14ac:dyDescent="0.25">
      <c r="A136" s="4" t="s">
        <v>486</v>
      </c>
      <c r="B136" s="37">
        <f>IF(B119,0.001*Input!B98*B$12/B119,0)</f>
        <v>5.870733030009994</v>
      </c>
      <c r="C136" s="17"/>
    </row>
    <row r="137" spans="1:3" x14ac:dyDescent="0.25">
      <c r="A137" s="4" t="s">
        <v>487</v>
      </c>
      <c r="B137" s="37">
        <f>IF(B120,0.001*Input!B99*B$12/B120,0)</f>
        <v>12.778164467810996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(Northeast) in 2019/20 (April 2019 - Final Charges)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667</v>
      </c>
      <c r="C11" s="17"/>
    </row>
    <row r="12" spans="1:3" x14ac:dyDescent="0.25">
      <c r="A12" s="4" t="s">
        <v>182</v>
      </c>
      <c r="B12" s="42">
        <f>SUMPRODUCT(Input!$B115:$I115,Input!$B$104:$I$104)</f>
        <v>667</v>
      </c>
      <c r="C12" s="17"/>
    </row>
    <row r="13" spans="1:3" x14ac:dyDescent="0.25">
      <c r="A13" s="4" t="s">
        <v>183</v>
      </c>
      <c r="B13" s="42">
        <f>SUMPRODUCT(Input!$B116:$I116,Input!$B$104:$I$104)</f>
        <v>720</v>
      </c>
      <c r="C13" s="17"/>
    </row>
    <row r="14" spans="1:3" x14ac:dyDescent="0.25">
      <c r="A14" s="4" t="s">
        <v>184</v>
      </c>
      <c r="B14" s="42">
        <f>SUMPRODUCT(Input!$B117:$I117,Input!$B$104:$I$104)</f>
        <v>720</v>
      </c>
      <c r="C14" s="17"/>
    </row>
    <row r="15" spans="1:3" x14ac:dyDescent="0.25">
      <c r="A15" s="4" t="s">
        <v>185</v>
      </c>
      <c r="B15" s="42">
        <f>SUMPRODUCT(Input!$B118:$I118,Input!$B$104:$I$104)</f>
        <v>2404</v>
      </c>
      <c r="C15" s="17"/>
    </row>
    <row r="16" spans="1:3" x14ac:dyDescent="0.25">
      <c r="A16" s="4" t="s">
        <v>186</v>
      </c>
      <c r="B16" s="42">
        <f>SUMPRODUCT(Input!$B119:$I119,Input!$B$104:$I$104)</f>
        <v>2404</v>
      </c>
      <c r="C16" s="17"/>
    </row>
    <row r="17" spans="1:3" x14ac:dyDescent="0.25">
      <c r="A17" s="4" t="s">
        <v>187</v>
      </c>
      <c r="B17" s="42">
        <f>SUMPRODUCT(Input!$B120:$I120,Input!$B$104:$I$104)</f>
        <v>667</v>
      </c>
      <c r="C17" s="17"/>
    </row>
    <row r="18" spans="1:3" x14ac:dyDescent="0.25">
      <c r="A18" s="4" t="s">
        <v>188</v>
      </c>
      <c r="B18" s="42">
        <f>SUMPRODUCT(Input!$B121:$I121,Input!$B$104:$I$104)</f>
        <v>720</v>
      </c>
      <c r="C18" s="17"/>
    </row>
    <row r="19" spans="1:3" x14ac:dyDescent="0.25">
      <c r="A19" s="4" t="s">
        <v>189</v>
      </c>
      <c r="B19" s="42">
        <f>SUMPRODUCT(Input!$B122:$I122,Input!$B$104:$I$104)</f>
        <v>2404</v>
      </c>
      <c r="C19" s="17"/>
    </row>
    <row r="20" spans="1:3" x14ac:dyDescent="0.25">
      <c r="A20" s="4" t="s">
        <v>190</v>
      </c>
      <c r="B20" s="42">
        <f>SUMPRODUCT(Input!$B123:$I123,Input!$B$104:$I$104)</f>
        <v>2404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0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22841</v>
      </c>
      <c r="C58" s="17"/>
    </row>
    <row r="59" spans="1:3" x14ac:dyDescent="0.25">
      <c r="A59" s="4" t="s">
        <v>207</v>
      </c>
      <c r="B59" s="42">
        <f>SUMPRODUCT(Input!$B146:$F146,Input!$B$109:$F$109)</f>
        <v>22841</v>
      </c>
      <c r="C59" s="17"/>
    </row>
    <row r="60" spans="1:3" x14ac:dyDescent="0.25">
      <c r="A60" s="4" t="s">
        <v>208</v>
      </c>
      <c r="B60" s="42">
        <f>SUMPRODUCT(Input!$B147:$F147,Input!$B$109:$F$109)</f>
        <v>12840.405999999999</v>
      </c>
      <c r="C60" s="17"/>
    </row>
    <row r="61" spans="1:3" x14ac:dyDescent="0.25">
      <c r="A61" s="4" t="s">
        <v>209</v>
      </c>
      <c r="B61" s="42">
        <f>SUMPRODUCT(Input!$B148:$F148,Input!$B$109:$F$109)</f>
        <v>12840.405999999999</v>
      </c>
      <c r="C61" s="17"/>
    </row>
    <row r="62" spans="1:3" x14ac:dyDescent="0.25">
      <c r="A62" s="4" t="s">
        <v>210</v>
      </c>
      <c r="B62" s="42">
        <f>SUMPRODUCT(Input!$B149:$F149,Input!$B$109:$F$109)</f>
        <v>12840.405999999999</v>
      </c>
      <c r="C62" s="17"/>
    </row>
    <row r="63" spans="1:3" x14ac:dyDescent="0.25">
      <c r="A63" s="4" t="s">
        <v>211</v>
      </c>
      <c r="B63" s="42">
        <f>SUMPRODUCT(Input!$B150:$F150,Input!$B$109:$F$109)</f>
        <v>12840.405999999999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667</v>
      </c>
      <c r="C72" s="10"/>
      <c r="D72" s="17"/>
    </row>
    <row r="73" spans="1:4" x14ac:dyDescent="0.25">
      <c r="A73" s="4" t="s">
        <v>182</v>
      </c>
      <c r="B73" s="38">
        <f>$B$12</f>
        <v>667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720</v>
      </c>
      <c r="C75" s="10"/>
      <c r="D75" s="17"/>
    </row>
    <row r="76" spans="1:4" x14ac:dyDescent="0.25">
      <c r="A76" s="4" t="s">
        <v>184</v>
      </c>
      <c r="B76" s="38">
        <f>$B$14</f>
        <v>720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2404</v>
      </c>
      <c r="C78" s="10"/>
      <c r="D78" s="17"/>
    </row>
    <row r="79" spans="1:4" x14ac:dyDescent="0.25">
      <c r="A79" s="4" t="s">
        <v>186</v>
      </c>
      <c r="B79" s="38">
        <f>$B$16</f>
        <v>2404</v>
      </c>
      <c r="C79" s="10"/>
      <c r="D79" s="17"/>
    </row>
    <row r="80" spans="1:4" x14ac:dyDescent="0.25">
      <c r="A80" s="4" t="s">
        <v>206</v>
      </c>
      <c r="B80" s="10"/>
      <c r="C80" s="38">
        <f>$B$58</f>
        <v>22841</v>
      </c>
      <c r="D80" s="17"/>
    </row>
    <row r="81" spans="1:4" x14ac:dyDescent="0.25">
      <c r="A81" s="4" t="s">
        <v>187</v>
      </c>
      <c r="B81" s="38">
        <f>$B$17</f>
        <v>667</v>
      </c>
      <c r="C81" s="10"/>
      <c r="D81" s="17"/>
    </row>
    <row r="82" spans="1:4" x14ac:dyDescent="0.25">
      <c r="A82" s="4" t="s">
        <v>188</v>
      </c>
      <c r="B82" s="38">
        <f>$B$18</f>
        <v>720</v>
      </c>
      <c r="C82" s="10"/>
      <c r="D82" s="17"/>
    </row>
    <row r="83" spans="1:4" x14ac:dyDescent="0.25">
      <c r="A83" s="4" t="s">
        <v>189</v>
      </c>
      <c r="B83" s="38">
        <f>$B$19</f>
        <v>2404</v>
      </c>
      <c r="C83" s="10"/>
      <c r="D83" s="17"/>
    </row>
    <row r="84" spans="1:4" x14ac:dyDescent="0.25">
      <c r="A84" s="4" t="s">
        <v>190</v>
      </c>
      <c r="B84" s="38">
        <f>$B$20</f>
        <v>2404</v>
      </c>
      <c r="C84" s="10"/>
      <c r="D84" s="17"/>
    </row>
    <row r="85" spans="1:4" x14ac:dyDescent="0.25">
      <c r="A85" s="4" t="s">
        <v>207</v>
      </c>
      <c r="B85" s="10"/>
      <c r="C85" s="38">
        <f>$B$59</f>
        <v>22841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12840.405999999999</v>
      </c>
      <c r="D101" s="17"/>
    </row>
    <row r="102" spans="1:4" x14ac:dyDescent="0.25">
      <c r="A102" s="4" t="s">
        <v>209</v>
      </c>
      <c r="B102" s="10"/>
      <c r="C102" s="38">
        <f>$B$61</f>
        <v>12840.405999999999</v>
      </c>
      <c r="D102" s="17"/>
    </row>
    <row r="103" spans="1:4" x14ac:dyDescent="0.25">
      <c r="A103" s="4" t="s">
        <v>210</v>
      </c>
      <c r="B103" s="10"/>
      <c r="C103" s="38">
        <f>$B$62</f>
        <v>12840.405999999999</v>
      </c>
      <c r="D103" s="17"/>
    </row>
    <row r="104" spans="1:4" x14ac:dyDescent="0.25">
      <c r="A104" s="4" t="s">
        <v>211</v>
      </c>
      <c r="B104" s="10"/>
      <c r="C104" s="38">
        <f>$B$63</f>
        <v>12840.405999999999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(Northeast) in 2019/20 (April 2019 - Final Charges)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2.0882565951429095</v>
      </c>
      <c r="C19" s="17"/>
    </row>
    <row r="20" spans="1:3" x14ac:dyDescent="0.25">
      <c r="A20" s="4" t="s">
        <v>182</v>
      </c>
      <c r="B20" s="37">
        <f>Input!B169/Input!C169</f>
        <v>1.3073742743639958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1.8427229179763418</v>
      </c>
      <c r="C22" s="17"/>
    </row>
    <row r="23" spans="1:3" x14ac:dyDescent="0.25">
      <c r="A23" s="4" t="s">
        <v>184</v>
      </c>
      <c r="B23" s="37">
        <f>Input!B172/Input!C172</f>
        <v>1.4860342447448174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1.6152400444008925</v>
      </c>
      <c r="C25" s="17"/>
    </row>
    <row r="26" spans="1:3" x14ac:dyDescent="0.25">
      <c r="A26" s="4" t="s">
        <v>186</v>
      </c>
      <c r="B26" s="37">
        <f>Input!B175/Input!C175</f>
        <v>1.8302180254316118</v>
      </c>
      <c r="C26" s="17"/>
    </row>
    <row r="27" spans="1:3" x14ac:dyDescent="0.25">
      <c r="A27" s="4" t="s">
        <v>206</v>
      </c>
      <c r="B27" s="37">
        <f>Input!B176/Input!C176</f>
        <v>1.7260934819144313</v>
      </c>
      <c r="C27" s="17"/>
    </row>
    <row r="28" spans="1:3" x14ac:dyDescent="0.25">
      <c r="A28" s="4" t="s">
        <v>187</v>
      </c>
      <c r="B28" s="37">
        <f>Input!B177/Input!C177</f>
        <v>2.0882565951429095</v>
      </c>
      <c r="C28" s="17"/>
    </row>
    <row r="29" spans="1:3" x14ac:dyDescent="0.25">
      <c r="A29" s="4" t="s">
        <v>188</v>
      </c>
      <c r="B29" s="37">
        <f>Input!B178/Input!C178</f>
        <v>1.7663526636005826</v>
      </c>
      <c r="C29" s="17"/>
    </row>
    <row r="30" spans="1:3" x14ac:dyDescent="0.25">
      <c r="A30" s="4" t="s">
        <v>189</v>
      </c>
      <c r="B30" s="37">
        <f>Input!B179/Input!C179</f>
        <v>1.3695058541065877</v>
      </c>
      <c r="C30" s="17"/>
    </row>
    <row r="31" spans="1:3" x14ac:dyDescent="0.25">
      <c r="A31" s="4" t="s">
        <v>190</v>
      </c>
      <c r="B31" s="37">
        <f>Input!B180/Input!C180</f>
        <v>1.2194895819208462</v>
      </c>
      <c r="C31" s="17"/>
    </row>
    <row r="32" spans="1:3" x14ac:dyDescent="0.25">
      <c r="A32" s="4" t="s">
        <v>207</v>
      </c>
      <c r="B32" s="37">
        <f>Input!B181/Input!C181</f>
        <v>1.1793410533091095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2.1156011067216913</v>
      </c>
      <c r="C34" s="17"/>
    </row>
    <row r="35" spans="1:3" x14ac:dyDescent="0.25">
      <c r="A35" s="4" t="s">
        <v>231</v>
      </c>
      <c r="B35" s="37">
        <f>Input!B184/Input!C184</f>
        <v>3.8393256165019101</v>
      </c>
      <c r="C35" s="17"/>
    </row>
    <row r="36" spans="1:3" x14ac:dyDescent="0.25">
      <c r="A36" s="4" t="s">
        <v>232</v>
      </c>
      <c r="B36" s="37">
        <f>Input!B185/Input!C185</f>
        <v>4.8100374267038226E-2</v>
      </c>
      <c r="C36" s="17"/>
    </row>
    <row r="37" spans="1:3" x14ac:dyDescent="0.25">
      <c r="A37" s="4" t="s">
        <v>233</v>
      </c>
      <c r="B37" s="37">
        <f>Input!B186/Input!C186</f>
        <v>2.3714608625898514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2.0882565951429095</v>
      </c>
      <c r="C46" s="17"/>
    </row>
    <row r="47" spans="1:3" x14ac:dyDescent="0.25">
      <c r="A47" s="4" t="s">
        <v>182</v>
      </c>
      <c r="B47" s="38">
        <f>B$20</f>
        <v>1.3073742743639958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1.8427229179763418</v>
      </c>
      <c r="C49" s="17"/>
    </row>
    <row r="50" spans="1:3" x14ac:dyDescent="0.25">
      <c r="A50" s="4" t="s">
        <v>184</v>
      </c>
      <c r="B50" s="38">
        <f>B$23</f>
        <v>1.4860342447448174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1.6152400444008925</v>
      </c>
      <c r="C52" s="17"/>
    </row>
    <row r="53" spans="1:3" x14ac:dyDescent="0.25">
      <c r="A53" s="4" t="s">
        <v>186</v>
      </c>
      <c r="B53" s="38">
        <f>B$26</f>
        <v>1.8302180254316118</v>
      </c>
      <c r="C53" s="17"/>
    </row>
    <row r="54" spans="1:3" x14ac:dyDescent="0.25">
      <c r="A54" s="4" t="s">
        <v>206</v>
      </c>
      <c r="B54" s="38">
        <f>B$27</f>
        <v>1.7260934819144313</v>
      </c>
      <c r="C54" s="17"/>
    </row>
    <row r="55" spans="1:3" x14ac:dyDescent="0.25">
      <c r="A55" s="4" t="s">
        <v>187</v>
      </c>
      <c r="B55" s="38">
        <f>B$28</f>
        <v>2.0882565951429095</v>
      </c>
      <c r="C55" s="17"/>
    </row>
    <row r="56" spans="1:3" x14ac:dyDescent="0.25">
      <c r="A56" s="4" t="s">
        <v>188</v>
      </c>
      <c r="B56" s="38">
        <f>B$29</f>
        <v>1.7663526636005826</v>
      </c>
      <c r="C56" s="17"/>
    </row>
    <row r="57" spans="1:3" x14ac:dyDescent="0.25">
      <c r="A57" s="4" t="s">
        <v>189</v>
      </c>
      <c r="B57" s="38">
        <f>B$30</f>
        <v>1.3695058541065877</v>
      </c>
      <c r="C57" s="17"/>
    </row>
    <row r="58" spans="1:3" x14ac:dyDescent="0.25">
      <c r="A58" s="4" t="s">
        <v>190</v>
      </c>
      <c r="B58" s="38">
        <f>B$31</f>
        <v>1.2194895819208462</v>
      </c>
      <c r="C58" s="17"/>
    </row>
    <row r="59" spans="1:3" x14ac:dyDescent="0.25">
      <c r="A59" s="4" t="s">
        <v>207</v>
      </c>
      <c r="B59" s="38">
        <f>B$32</f>
        <v>1.1793410533091095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2.1156011067216913</v>
      </c>
      <c r="C61" s="17"/>
    </row>
    <row r="62" spans="1:3" x14ac:dyDescent="0.25">
      <c r="A62" s="4" t="s">
        <v>231</v>
      </c>
      <c r="B62" s="38">
        <f>B$35</f>
        <v>3.8393256165019101</v>
      </c>
      <c r="C62" s="17"/>
    </row>
    <row r="63" spans="1:3" x14ac:dyDescent="0.25">
      <c r="A63" s="4" t="s">
        <v>232</v>
      </c>
      <c r="B63" s="38">
        <f>B$36</f>
        <v>4.8100374267038226E-2</v>
      </c>
      <c r="C63" s="17"/>
    </row>
    <row r="64" spans="1:3" x14ac:dyDescent="0.25">
      <c r="A64" s="4" t="s">
        <v>233</v>
      </c>
      <c r="B64" s="38">
        <f>B$37</f>
        <v>2.3714608625898514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4361409.1995198205</v>
      </c>
      <c r="E212" s="37">
        <f>Input!C195*(1-B212)</f>
        <v>0</v>
      </c>
      <c r="F212" s="37">
        <f>Input!D195*(1-B212)</f>
        <v>0</v>
      </c>
      <c r="G212" s="37">
        <f>Input!E195*(1-C212)</f>
        <v>1399257.6325490298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0.40051244438388445</v>
      </c>
      <c r="C213" s="41">
        <f>B213</f>
        <v>0.40051244438388445</v>
      </c>
      <c r="D213" s="37">
        <f>Input!B196*(1-B213)</f>
        <v>36213.288006626171</v>
      </c>
      <c r="E213" s="37">
        <f>Input!C196*(1-B213)</f>
        <v>0</v>
      </c>
      <c r="F213" s="37">
        <f>Input!D196*(1-B213)</f>
        <v>0</v>
      </c>
      <c r="G213" s="37">
        <f>Input!E196*(1-C213)</f>
        <v>17328.108069893842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0.63546273693158584</v>
      </c>
      <c r="C214" s="41">
        <f>B214</f>
        <v>0.63546273693158584</v>
      </c>
      <c r="D214" s="37">
        <f>Input!B197*(1-B214)</f>
        <v>26044.725866560824</v>
      </c>
      <c r="E214" s="37">
        <f>Input!C197*(1-B214)</f>
        <v>0</v>
      </c>
      <c r="F214" s="37">
        <f>Input!D197*(1-B214)</f>
        <v>0</v>
      </c>
      <c r="G214" s="37">
        <f>Input!E197*(1-C214)</f>
        <v>12438.723619232442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206577.6213112493</v>
      </c>
      <c r="E216" s="37">
        <f>Input!C199*(1-B216)</f>
        <v>211021.92437842104</v>
      </c>
      <c r="F216" s="37">
        <f>Input!D199*(1-B216)</f>
        <v>0</v>
      </c>
      <c r="G216" s="37">
        <f>Input!E199*(1-C216)</f>
        <v>79870.522842595543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0.40051244438388445</v>
      </c>
      <c r="C217" s="41">
        <f>B217</f>
        <v>0.40051244438388445</v>
      </c>
      <c r="D217" s="37">
        <f>Input!B200*(1-B217)</f>
        <v>40.43349863814327</v>
      </c>
      <c r="E217" s="37">
        <f>Input!C200*(1-B217)</f>
        <v>18.295159268632151</v>
      </c>
      <c r="F217" s="37">
        <f>Input!D200*(1-B217)</f>
        <v>0</v>
      </c>
      <c r="G217" s="37">
        <f>Input!E200*(1-C217)</f>
        <v>22.900820727983344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0.63546273693158584</v>
      </c>
      <c r="C218" s="41">
        <f>B218</f>
        <v>0.63546273693158584</v>
      </c>
      <c r="D218" s="37">
        <f>Input!B201*(1-B218)</f>
        <v>498.13089865833194</v>
      </c>
      <c r="E218" s="37">
        <f>Input!C201*(1-B218)</f>
        <v>1566.5486883678345</v>
      </c>
      <c r="F218" s="37">
        <f>Input!D201*(1-B218)</f>
        <v>0</v>
      </c>
      <c r="G218" s="37">
        <f>Input!E201*(1-C218)</f>
        <v>520.6795801424297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47697.857804906431</v>
      </c>
      <c r="E220" s="37">
        <f>Input!C203*(1-B220)</f>
        <v>0</v>
      </c>
      <c r="F220" s="37">
        <f>Input!D203*(1-B220)</f>
        <v>0</v>
      </c>
      <c r="G220" s="37">
        <f>Input!E203*(1-C220)</f>
        <v>11765.367431534487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0.40051244438388445</v>
      </c>
      <c r="C221" s="41">
        <f>B221</f>
        <v>0.40051244438388445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0.63546273693158584</v>
      </c>
      <c r="C222" s="41">
        <f>B222</f>
        <v>0.63546273693158584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857874.37734636245</v>
      </c>
      <c r="E224" s="37">
        <f>Input!C207*(1-B224)</f>
        <v>0</v>
      </c>
      <c r="F224" s="37">
        <f>Input!D207*(1-B224)</f>
        <v>0</v>
      </c>
      <c r="G224" s="37">
        <f>Input!E207*(1-C224)</f>
        <v>76770.275960249346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0.40051244438388445</v>
      </c>
      <c r="C225" s="41">
        <f>B225</f>
        <v>0.40051244438388445</v>
      </c>
      <c r="D225" s="37">
        <f>Input!B208*(1-B225)</f>
        <v>967.29773803582066</v>
      </c>
      <c r="E225" s="37">
        <f>Input!C208*(1-B225)</f>
        <v>0</v>
      </c>
      <c r="F225" s="37">
        <f>Input!D208*(1-B225)</f>
        <v>0</v>
      </c>
      <c r="G225" s="37">
        <f>Input!E208*(1-C225)</f>
        <v>154.78260597913442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0.63546273693158584</v>
      </c>
      <c r="C226" s="41">
        <f>B226</f>
        <v>0.63546273693158584</v>
      </c>
      <c r="D226" s="37">
        <f>Input!B209*(1-B226)</f>
        <v>1280.3221228113255</v>
      </c>
      <c r="E226" s="37">
        <f>Input!C209*(1-B226)</f>
        <v>0</v>
      </c>
      <c r="F226" s="37">
        <f>Input!D209*(1-B226)</f>
        <v>0</v>
      </c>
      <c r="G226" s="37">
        <f>Input!E209*(1-C226)</f>
        <v>107.66372565428708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228263.37982334592</v>
      </c>
      <c r="E228" s="37">
        <f>Input!C211*(1-B228)</f>
        <v>127542.32534758885</v>
      </c>
      <c r="F228" s="37">
        <f>Input!D211*(1-B228)</f>
        <v>0</v>
      </c>
      <c r="G228" s="37">
        <f>Input!E211*(1-C228)</f>
        <v>17102.633333333331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0.40051244438388445</v>
      </c>
      <c r="C229" s="41">
        <f>B229</f>
        <v>0.40051244438388445</v>
      </c>
      <c r="D229" s="37">
        <f>Input!B212*(1-B229)</f>
        <v>0</v>
      </c>
      <c r="E229" s="37">
        <f>Input!C212*(1-B229)</f>
        <v>0</v>
      </c>
      <c r="F229" s="37">
        <f>Input!D212*(1-B229)</f>
        <v>0</v>
      </c>
      <c r="G229" s="37">
        <f>Input!E212*(1-C229)</f>
        <v>0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0.63546273693158584</v>
      </c>
      <c r="C230" s="41">
        <f>B230</f>
        <v>0.63546273693158584</v>
      </c>
      <c r="D230" s="37">
        <f>Input!B213*(1-B230)</f>
        <v>163.87884880078613</v>
      </c>
      <c r="E230" s="37">
        <f>Input!C213*(1-B230)</f>
        <v>124.74146897573671</v>
      </c>
      <c r="F230" s="37">
        <f>Input!D213*(1-B230)</f>
        <v>0</v>
      </c>
      <c r="G230" s="37">
        <f>Input!E213*(1-C230)</f>
        <v>10.648960944755766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5591.8208064875971</v>
      </c>
      <c r="E232" s="37">
        <f>Input!C215*(1-B232)</f>
        <v>0</v>
      </c>
      <c r="F232" s="37">
        <f>Input!D215*(1-B232)</f>
        <v>0</v>
      </c>
      <c r="G232" s="37">
        <f>Input!E215*(1-C232)</f>
        <v>742.46216858651803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0.40051244438388445</v>
      </c>
      <c r="C233" s="41">
        <f>B233</f>
        <v>0.40051244438388445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0.63546273693158584</v>
      </c>
      <c r="C234" s="41">
        <f>B234</f>
        <v>0.63546273693158584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8.9190068172412327E-4</v>
      </c>
      <c r="E236" s="37">
        <f>Input!C219*(1-B236)</f>
        <v>1.0809931827587675E-4</v>
      </c>
      <c r="F236" s="37">
        <f>Input!D219*(1-B236)</f>
        <v>0</v>
      </c>
      <c r="G236" s="37">
        <f>Input!E219*(1-C236)</f>
        <v>1.3763483023893507E-5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0.40051244438388445</v>
      </c>
      <c r="C237" s="41">
        <f>B237</f>
        <v>0.40051244438388445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0.63546273693158584</v>
      </c>
      <c r="C238" s="41">
        <f>B238</f>
        <v>0.63546273693158584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8.4666979959801061E-4</v>
      </c>
      <c r="E240" s="37">
        <f>Input!C223*(1-B240)</f>
        <v>1.5333020040198922E-4</v>
      </c>
      <c r="F240" s="37">
        <f>Input!D223*(1-B240)</f>
        <v>0</v>
      </c>
      <c r="G240" s="37">
        <f>Input!E223*(1-C240)</f>
        <v>8.2539345033937443E-6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8.6852475952624319E-4</v>
      </c>
      <c r="E242" s="37">
        <f>Input!C225*(1-B242)</f>
        <v>1.3147524047375675E-4</v>
      </c>
      <c r="F242" s="37">
        <f>Input!D225*(1-B242)</f>
        <v>0</v>
      </c>
      <c r="G242" s="37">
        <f>Input!E225*(1-C242)</f>
        <v>4.8483310451519531E-6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18.469503468013386</v>
      </c>
      <c r="E244" s="37">
        <f>Input!C227*(1-B244)</f>
        <v>59.206711596028427</v>
      </c>
      <c r="F244" s="37">
        <f>Input!D227*(1-B244)</f>
        <v>79.362820950214058</v>
      </c>
      <c r="G244" s="37">
        <f>Input!E227*(1-C244)</f>
        <v>60.559122027613448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0.40051244438388445</v>
      </c>
      <c r="C245" s="41">
        <f>B245</f>
        <v>0.40051244438388445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0.63546273693158584</v>
      </c>
      <c r="C246" s="41">
        <f>B246</f>
        <v>0.63546273693158584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50831.335706585181</v>
      </c>
      <c r="E248" s="37">
        <f>Input!C231*(1-B248)</f>
        <v>176734.86254475257</v>
      </c>
      <c r="F248" s="37">
        <f>Input!D231*(1-B248)</f>
        <v>199559.62717642155</v>
      </c>
      <c r="G248" s="37">
        <f>Input!E231*(1-C248)</f>
        <v>9708.8001145023063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0.40051244438388445</v>
      </c>
      <c r="C249" s="41">
        <f>B249</f>
        <v>0.40051244438388445</v>
      </c>
      <c r="D249" s="37">
        <f>Input!B232*(1-B249)</f>
        <v>0</v>
      </c>
      <c r="E249" s="37">
        <f>Input!C232*(1-B249)</f>
        <v>0</v>
      </c>
      <c r="F249" s="37">
        <f>Input!D232*(1-B249)</f>
        <v>0</v>
      </c>
      <c r="G249" s="37">
        <f>Input!E232*(1-C249)</f>
        <v>0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0.63546273693158584</v>
      </c>
      <c r="C250" s="41">
        <f>B250</f>
        <v>0.63546273693158584</v>
      </c>
      <c r="D250" s="37">
        <f>Input!B233*(1-B250)</f>
        <v>4.2593131807968776</v>
      </c>
      <c r="E250" s="37">
        <f>Input!C233*(1-B250)</f>
        <v>17.77433200891371</v>
      </c>
      <c r="F250" s="37">
        <f>Input!D233*(1-B250)</f>
        <v>18.734713152768819</v>
      </c>
      <c r="G250" s="37">
        <f>Input!E233*(1-C250)</f>
        <v>0.81915084190428922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281530.88315726054</v>
      </c>
      <c r="E252" s="37">
        <f>Input!C235*(1-B252)</f>
        <v>960798.75108531828</v>
      </c>
      <c r="F252" s="37">
        <f>Input!D235*(1-B252)</f>
        <v>1056071.6340832615</v>
      </c>
      <c r="G252" s="37">
        <f>Input!E235*(1-C252)</f>
        <v>11216.446777353767</v>
      </c>
      <c r="H252" s="37">
        <f>Input!F235*(1-B252)</f>
        <v>1717628.7398545679</v>
      </c>
      <c r="I252" s="37">
        <f>Input!G235*(1-B252)</f>
        <v>31709.081967213115</v>
      </c>
      <c r="J252" s="37">
        <f>Input!H235*(1-B252)</f>
        <v>188775.50899999999</v>
      </c>
      <c r="K252" s="17"/>
    </row>
    <row r="253" spans="1:11" x14ac:dyDescent="0.25">
      <c r="A253" s="4" t="s">
        <v>275</v>
      </c>
      <c r="B253" s="39">
        <f>SUMPRODUCT($B125:$F125,Input!$B$162:$F$162)</f>
        <v>0.40051244438388445</v>
      </c>
      <c r="C253" s="41">
        <f>B253</f>
        <v>0.40051244438388445</v>
      </c>
      <c r="D253" s="37">
        <f>Input!B236*(1-B253)</f>
        <v>807.54973102179054</v>
      </c>
      <c r="E253" s="37">
        <f>Input!C236*(1-B253)</f>
        <v>2252.7311043095419</v>
      </c>
      <c r="F253" s="37">
        <f>Input!D236*(1-B253)</f>
        <v>2957.8012409522894</v>
      </c>
      <c r="G253" s="37">
        <f>Input!E236*(1-C253)</f>
        <v>43.107427252674512</v>
      </c>
      <c r="H253" s="37">
        <f>Input!F236*(1-B253)</f>
        <v>3427.2703554573327</v>
      </c>
      <c r="I253" s="37">
        <f>Input!G236*(1-B253)</f>
        <v>0</v>
      </c>
      <c r="J253" s="37">
        <f>Input!H236*(1-B253)</f>
        <v>69.424675506968811</v>
      </c>
      <c r="K253" s="17"/>
    </row>
    <row r="254" spans="1:11" x14ac:dyDescent="0.25">
      <c r="A254" s="4" t="s">
        <v>276</v>
      </c>
      <c r="B254" s="39">
        <f>SUMPRODUCT($B126:$F126,Input!$B$162:$F$162)</f>
        <v>0.63546273693158584</v>
      </c>
      <c r="C254" s="41">
        <f>B254</f>
        <v>0.63546273693158584</v>
      </c>
      <c r="D254" s="37">
        <f>Input!B237*(1-B254)</f>
        <v>2389.5015165667819</v>
      </c>
      <c r="E254" s="37">
        <f>Input!C237*(1-B254)</f>
        <v>7133.4151527703325</v>
      </c>
      <c r="F254" s="37">
        <f>Input!D237*(1-B254)</f>
        <v>8358.9402378813829</v>
      </c>
      <c r="G254" s="37">
        <f>Input!E237*(1-C254)</f>
        <v>110.58536365707906</v>
      </c>
      <c r="H254" s="37">
        <f>Input!F237*(1-B254)</f>
        <v>19222.049881597479</v>
      </c>
      <c r="I254" s="37">
        <f>Input!G237*(1-B254)</f>
        <v>0</v>
      </c>
      <c r="J254" s="37">
        <f>Input!H237*(1-B254)</f>
        <v>737.28179098500323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54371.48837163081</v>
      </c>
      <c r="E256" s="37">
        <f>Input!C239*(1-B256)</f>
        <v>180279.83852082826</v>
      </c>
      <c r="F256" s="37">
        <f>Input!D239*(1-B256)</f>
        <v>234198.8655496717</v>
      </c>
      <c r="G256" s="37">
        <f>Input!E239*(1-C256)</f>
        <v>449.93970866996176</v>
      </c>
      <c r="H256" s="37">
        <f>Input!F239*(1-B256)</f>
        <v>204906</v>
      </c>
      <c r="I256" s="37">
        <f>Input!G239*(1-B256)</f>
        <v>4003.2131147540986</v>
      </c>
      <c r="J256" s="37">
        <f>Input!H239*(1-B256)</f>
        <v>33895.898999999998</v>
      </c>
      <c r="K256" s="17"/>
    </row>
    <row r="257" spans="1:11" x14ac:dyDescent="0.25">
      <c r="A257" s="4" t="s">
        <v>278</v>
      </c>
      <c r="B257" s="39">
        <f>SUMPRODUCT($B129:$F129,Input!$B$162:$F$162)</f>
        <v>0.38728446956213575</v>
      </c>
      <c r="C257" s="41">
        <f>B257</f>
        <v>0.38728446956213575</v>
      </c>
      <c r="D257" s="37">
        <f>Input!B240*(1-B257)</f>
        <v>87.96020688934847</v>
      </c>
      <c r="E257" s="37">
        <f>Input!C240*(1-B257)</f>
        <v>333.80312782983361</v>
      </c>
      <c r="F257" s="37">
        <f>Input!D240*(1-B257)</f>
        <v>244.78437404914416</v>
      </c>
      <c r="G257" s="37">
        <f>Input!E240*(1-C257)</f>
        <v>2.7536633066332912</v>
      </c>
      <c r="H257" s="37">
        <f>Input!F240*(1-B257)</f>
        <v>1378.6099434851944</v>
      </c>
      <c r="I257" s="37">
        <f>Input!G240*(1-B257)</f>
        <v>0</v>
      </c>
      <c r="J257" s="37">
        <f>Input!H240*(1-B257)</f>
        <v>7.4884866699054911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301472.86426783621</v>
      </c>
      <c r="E259" s="37">
        <f>Input!C242*(1-B259)</f>
        <v>982187.52679186105</v>
      </c>
      <c r="F259" s="37">
        <f>Input!D242*(1-B259)</f>
        <v>1341533.3063006795</v>
      </c>
      <c r="G259" s="37">
        <f>Input!E242*(1-C259)</f>
        <v>866.4406555534531</v>
      </c>
      <c r="H259" s="37">
        <f>Input!F242*(1-B259)</f>
        <v>1091537</v>
      </c>
      <c r="I259" s="37">
        <f>Input!G242*(1-B259)</f>
        <v>23808.587431693988</v>
      </c>
      <c r="J259" s="37">
        <f>Input!H242*(1-B259)</f>
        <v>278705.245</v>
      </c>
      <c r="K259" s="17"/>
    </row>
    <row r="260" spans="1:11" x14ac:dyDescent="0.25">
      <c r="A260" s="4" t="s">
        <v>280</v>
      </c>
      <c r="B260" s="39">
        <f>SUMPRODUCT($B132:$F132,Input!$B$162:$F$162)</f>
        <v>0.24669315119101046</v>
      </c>
      <c r="C260" s="41">
        <f>B260</f>
        <v>0.24669315119101046</v>
      </c>
      <c r="D260" s="37">
        <f>Input!B243*(1-B260)</f>
        <v>3619.8762224104671</v>
      </c>
      <c r="E260" s="37">
        <f>Input!C243*(1-B260)</f>
        <v>11279.5572340855</v>
      </c>
      <c r="F260" s="37">
        <f>Input!D243*(1-B260)</f>
        <v>16721.10345437636</v>
      </c>
      <c r="G260" s="37">
        <f>Input!E243*(1-C260)</f>
        <v>18.620294881299337</v>
      </c>
      <c r="H260" s="37">
        <f>Input!F243*(1-B260)</f>
        <v>12090.574923384283</v>
      </c>
      <c r="I260" s="37">
        <f>Input!G243*(1-B260)</f>
        <v>0</v>
      </c>
      <c r="J260" s="37">
        <f>Input!H243*(1-B260)</f>
        <v>777.05695647686946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14314.123373510427</v>
      </c>
      <c r="E262" s="37">
        <f>Input!C245*(1-B262)</f>
        <v>0</v>
      </c>
      <c r="F262" s="37">
        <f>Input!D245*(1-B262)</f>
        <v>0</v>
      </c>
      <c r="G262" s="37">
        <f>Input!E245*(1-C262)</f>
        <v>644.43333333333317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0.40051244438388445</v>
      </c>
      <c r="C263" s="41">
        <f>B263</f>
        <v>0.40051244438388445</v>
      </c>
      <c r="D263" s="37">
        <f>Input!B246*(1-B263)</f>
        <v>140.29546764497098</v>
      </c>
      <c r="E263" s="37">
        <f>Input!C246*(1-B263)</f>
        <v>0</v>
      </c>
      <c r="F263" s="37">
        <f>Input!D246*(1-B263)</f>
        <v>0</v>
      </c>
      <c r="G263" s="37">
        <f>Input!E246*(1-C263)</f>
        <v>22.900820727983344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0.63546273693158584</v>
      </c>
      <c r="C264" s="41">
        <f>B264</f>
        <v>0.63546273693158584</v>
      </c>
      <c r="D264" s="37">
        <f>Input!B247*(1-B264)</f>
        <v>183.72733418156093</v>
      </c>
      <c r="E264" s="37">
        <f>Input!C247*(1-B264)</f>
        <v>0</v>
      </c>
      <c r="F264" s="37">
        <f>Input!D247*(1-B264)</f>
        <v>0</v>
      </c>
      <c r="G264" s="37">
        <f>Input!E247*(1-C264)</f>
        <v>19.65962020570295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88917.680671968599</v>
      </c>
      <c r="E266" s="37">
        <f>Input!C249*(1-B266)</f>
        <v>0</v>
      </c>
      <c r="F266" s="37">
        <f>Input!D249*(1-B266)</f>
        <v>0</v>
      </c>
      <c r="G266" s="37">
        <f>Input!E249*(1-C266)</f>
        <v>427.06666666666655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0.40051244438388445</v>
      </c>
      <c r="C267" s="41">
        <f>B267</f>
        <v>0.40051244438388445</v>
      </c>
      <c r="D267" s="37">
        <f>Input!B250*(1-B267)</f>
        <v>91.714058892965085</v>
      </c>
      <c r="E267" s="37">
        <f>Input!C250*(1-B267)</f>
        <v>0</v>
      </c>
      <c r="F267" s="37">
        <f>Input!D250*(1-B267)</f>
        <v>0</v>
      </c>
      <c r="G267" s="37">
        <f>Input!E250*(1-C267)</f>
        <v>73.911276310314875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0.63546273693158584</v>
      </c>
      <c r="C268" s="41">
        <f>B268</f>
        <v>0.63546273693158584</v>
      </c>
      <c r="D268" s="37">
        <f>Input!B251*(1-B268)</f>
        <v>94.938539155542387</v>
      </c>
      <c r="E268" s="37">
        <f>Input!C251*(1-B268)</f>
        <v>0</v>
      </c>
      <c r="F268" s="37">
        <f>Input!D251*(1-B268)</f>
        <v>0</v>
      </c>
      <c r="G268" s="37">
        <f>Input!E251*(1-C268)</f>
        <v>23.755374415224399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3088.4506771516112</v>
      </c>
      <c r="E270" s="37">
        <f>Input!C253*(1-B270)</f>
        <v>0</v>
      </c>
      <c r="F270" s="37">
        <f>Input!D253*(1-B270)</f>
        <v>0</v>
      </c>
      <c r="G270" s="37">
        <f>Input!E253*(1-C270)</f>
        <v>42.233333333333334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0.40051244438388445</v>
      </c>
      <c r="C271" s="41">
        <f>B271</f>
        <v>0.40051244438388445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0.63546273693158584</v>
      </c>
      <c r="C272" s="41">
        <f>B272</f>
        <v>0.63546273693158584</v>
      </c>
      <c r="D272" s="37">
        <f>Input!B255*(1-B272)</f>
        <v>0.77994205582539489</v>
      </c>
      <c r="E272" s="37">
        <f>Input!C255*(1-B272)</f>
        <v>0</v>
      </c>
      <c r="F272" s="37">
        <f>Input!D255*(1-B272)</f>
        <v>0</v>
      </c>
      <c r="G272" s="37">
        <f>Input!E255*(1-C272)</f>
        <v>0.81915084190428922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1358.4731770907495</v>
      </c>
      <c r="E274" s="37">
        <f>Input!C257*(1-B274)</f>
        <v>0</v>
      </c>
      <c r="F274" s="37">
        <f>Input!D257*(1-B274)</f>
        <v>0</v>
      </c>
      <c r="G274" s="37">
        <f>Input!E257*(1-C274)</f>
        <v>27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0.40051244438388445</v>
      </c>
      <c r="C275" s="41">
        <f>B275</f>
        <v>0.40051244438388445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0.63546273693158584</v>
      </c>
      <c r="C276" s="41">
        <f>B276</f>
        <v>0.63546273693158584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3355.0092221402897</v>
      </c>
      <c r="E278" s="37">
        <f>Input!C261*(1-B278)</f>
        <v>10655.139004499075</v>
      </c>
      <c r="F278" s="37">
        <f>Input!D261*(1-B278)</f>
        <v>43220.945421859971</v>
      </c>
      <c r="G278" s="37">
        <f>Input!E261*(1-C278)</f>
        <v>11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0.40051244438388445</v>
      </c>
      <c r="C279" s="41">
        <f>B279</f>
        <v>0.40051244438388445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0.63546273693158584</v>
      </c>
      <c r="C280" s="41">
        <f>B280</f>
        <v>0.63546273693158584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786.31</v>
      </c>
      <c r="E282" s="37">
        <f>Input!C265*(1-B282)</f>
        <v>0</v>
      </c>
      <c r="F282" s="37">
        <f>Input!D265*(1-B282)</f>
        <v>0</v>
      </c>
      <c r="G282" s="37">
        <f>Input!E265*(1-C282)</f>
        <v>146.36666666666667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0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19412.957799999996</v>
      </c>
      <c r="E289" s="37">
        <f>Input!C272*(1-B289)</f>
        <v>0</v>
      </c>
      <c r="F289" s="37">
        <f>Input!D272*(1-B289)</f>
        <v>0</v>
      </c>
      <c r="G289" s="37">
        <f>Input!E272*(1-C289)</f>
        <v>208</v>
      </c>
      <c r="H289" s="37">
        <f>Input!F272*(1-B289)</f>
        <v>0</v>
      </c>
      <c r="I289" s="37">
        <f>Input!G272*(1-B289)</f>
        <v>0</v>
      </c>
      <c r="J289" s="37">
        <f>Input!H272*(1-B289)</f>
        <v>773.43299999999999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164.864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14.91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1952.4705999999999</v>
      </c>
      <c r="E295" s="37">
        <f>Input!C278*(1-B295)</f>
        <v>5688.3548999999994</v>
      </c>
      <c r="F295" s="37">
        <f>Input!D278*(1-B295)</f>
        <v>10592.906299999999</v>
      </c>
      <c r="G295" s="37">
        <f>Input!E278*(1-C295)</f>
        <v>18</v>
      </c>
      <c r="H295" s="37">
        <f>Input!F278*(1-B295)</f>
        <v>0</v>
      </c>
      <c r="I295" s="37">
        <f>Input!G278*(1-B295)</f>
        <v>0</v>
      </c>
      <c r="J295" s="37">
        <f>Input!H278*(1-B295)</f>
        <v>410.03300000000002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527.0557</v>
      </c>
      <c r="E301" s="37">
        <f>Input!C284*(1-B301)</f>
        <v>0</v>
      </c>
      <c r="F301" s="37">
        <f>Input!D284*(1-B301)</f>
        <v>0</v>
      </c>
      <c r="G301" s="37">
        <f>Input!E284*(1-C301)</f>
        <v>5</v>
      </c>
      <c r="H301" s="37">
        <f>Input!F284*(1-B301)</f>
        <v>0</v>
      </c>
      <c r="I301" s="37">
        <f>Input!G284*(1-B301)</f>
        <v>0</v>
      </c>
      <c r="J301" s="37">
        <f>Input!H284*(1-B301)</f>
        <v>18.777999999999999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14.552399999999999</v>
      </c>
      <c r="E306" s="37">
        <f>Input!C289*(1-B306)</f>
        <v>29.837799999999998</v>
      </c>
      <c r="F306" s="37">
        <f>Input!D289*(1-B306)</f>
        <v>44.9818</v>
      </c>
      <c r="G306" s="37">
        <f>Input!E289*(1-C306)</f>
        <v>1</v>
      </c>
      <c r="H306" s="37">
        <f>Input!F289*(1-B306)</f>
        <v>0</v>
      </c>
      <c r="I306" s="37">
        <f>Input!G289*(1-B306)</f>
        <v>0</v>
      </c>
      <c r="J306" s="37">
        <f>Input!H289*(1-B306)</f>
        <v>158.749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471290.90969999996</v>
      </c>
      <c r="E311" s="37">
        <f>Input!C294*(1-B311)</f>
        <v>0</v>
      </c>
      <c r="F311" s="37">
        <f>Input!D294*(1-B311)</f>
        <v>0</v>
      </c>
      <c r="G311" s="37">
        <f>Input!E294*(1-C311)</f>
        <v>86</v>
      </c>
      <c r="H311" s="37">
        <f>Input!F294*(1-B311)</f>
        <v>0</v>
      </c>
      <c r="I311" s="37">
        <f>Input!G294*(1-B311)</f>
        <v>0</v>
      </c>
      <c r="J311" s="37">
        <f>Input!H294*(1-B311)</f>
        <v>1559.7139999999999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35804.342899999996</v>
      </c>
      <c r="E316" s="37">
        <f>Input!C299*(1-B316)</f>
        <v>98999.868700000006</v>
      </c>
      <c r="F316" s="37">
        <f>Input!D299*(1-B316)</f>
        <v>164457.0398</v>
      </c>
      <c r="G316" s="37">
        <f>Input!E299*(1-C316)</f>
        <v>60</v>
      </c>
      <c r="H316" s="37">
        <f>Input!F299*(1-B316)</f>
        <v>0</v>
      </c>
      <c r="I316" s="37">
        <f>Input!G299*(1-B316)</f>
        <v>0</v>
      </c>
      <c r="J316" s="37">
        <f>Input!H299*(1-B316)</f>
        <v>2871.0120000000002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4423667.2133930074</v>
      </c>
      <c r="C334" s="42">
        <f t="shared" si="0"/>
        <v>0</v>
      </c>
      <c r="D334" s="42">
        <f t="shared" si="0"/>
        <v>0</v>
      </c>
      <c r="E334" s="42">
        <f t="shared" si="0"/>
        <v>1429024.4642381561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207116.18570854576</v>
      </c>
      <c r="C335" s="42">
        <f t="shared" si="1"/>
        <v>212606.76822605749</v>
      </c>
      <c r="D335" s="42">
        <f t="shared" si="1"/>
        <v>0</v>
      </c>
      <c r="E335" s="42">
        <f t="shared" si="1"/>
        <v>80414.103243465957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47697.857804906431</v>
      </c>
      <c r="C336" s="42">
        <f t="shared" si="2"/>
        <v>0</v>
      </c>
      <c r="D336" s="42">
        <f t="shared" si="2"/>
        <v>0</v>
      </c>
      <c r="E336" s="42">
        <f t="shared" si="2"/>
        <v>11765.367431534487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860121.99720720958</v>
      </c>
      <c r="C337" s="42">
        <f t="shared" si="3"/>
        <v>0</v>
      </c>
      <c r="D337" s="42">
        <f t="shared" si="3"/>
        <v>0</v>
      </c>
      <c r="E337" s="42">
        <f t="shared" si="3"/>
        <v>77032.722291882776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228427.25867214671</v>
      </c>
      <c r="C338" s="42">
        <f t="shared" si="4"/>
        <v>127667.06681656459</v>
      </c>
      <c r="D338" s="42">
        <f t="shared" si="4"/>
        <v>0</v>
      </c>
      <c r="E338" s="42">
        <f t="shared" si="4"/>
        <v>17113.282294278088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5591.8208064875971</v>
      </c>
      <c r="C339" s="42">
        <f t="shared" si="5"/>
        <v>0</v>
      </c>
      <c r="D339" s="42">
        <f t="shared" si="5"/>
        <v>0</v>
      </c>
      <c r="E339" s="42">
        <f t="shared" si="5"/>
        <v>742.46216858651803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8.9190068172412327E-4</v>
      </c>
      <c r="C340" s="42">
        <f t="shared" si="6"/>
        <v>1.0809931827587675E-4</v>
      </c>
      <c r="D340" s="42">
        <f t="shared" si="6"/>
        <v>0</v>
      </c>
      <c r="E340" s="42">
        <f t="shared" si="6"/>
        <v>1.3763483023893507E-5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8.4666979959801061E-4</v>
      </c>
      <c r="C341" s="42">
        <f t="shared" si="7"/>
        <v>1.5333020040198922E-4</v>
      </c>
      <c r="D341" s="42">
        <f t="shared" si="7"/>
        <v>0</v>
      </c>
      <c r="E341" s="42">
        <f t="shared" si="7"/>
        <v>8.2539345033937443E-6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8.6852475952624319E-4</v>
      </c>
      <c r="C342" s="42">
        <f t="shared" si="8"/>
        <v>1.3147524047375675E-4</v>
      </c>
      <c r="D342" s="42">
        <f t="shared" si="8"/>
        <v>0</v>
      </c>
      <c r="E342" s="42">
        <f t="shared" si="8"/>
        <v>4.8483310451519531E-6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18.469503468013386</v>
      </c>
      <c r="C343" s="42">
        <f t="shared" si="9"/>
        <v>59.206711596028427</v>
      </c>
      <c r="D343" s="42">
        <f t="shared" si="9"/>
        <v>79.362820950214058</v>
      </c>
      <c r="E343" s="42">
        <f t="shared" si="9"/>
        <v>60.559122027613448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50835.595019765977</v>
      </c>
      <c r="C344" s="42">
        <f t="shared" si="10"/>
        <v>176752.63687676148</v>
      </c>
      <c r="D344" s="42">
        <f t="shared" si="10"/>
        <v>199578.36188957433</v>
      </c>
      <c r="E344" s="42">
        <f t="shared" si="10"/>
        <v>9709.6192653442104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284727.93440484913</v>
      </c>
      <c r="C345" s="42">
        <f t="shared" si="11"/>
        <v>970184.89734239818</v>
      </c>
      <c r="D345" s="42">
        <f t="shared" si="11"/>
        <v>1067388.3755620951</v>
      </c>
      <c r="E345" s="42">
        <f t="shared" si="11"/>
        <v>11370.139568263521</v>
      </c>
      <c r="F345" s="42">
        <f t="shared" si="11"/>
        <v>1740278.0600916229</v>
      </c>
      <c r="G345" s="42">
        <f t="shared" si="11"/>
        <v>31709.081967213115</v>
      </c>
      <c r="H345" s="42">
        <f t="shared" si="11"/>
        <v>189582.21546649197</v>
      </c>
      <c r="I345" s="17"/>
    </row>
    <row r="346" spans="1:9" x14ac:dyDescent="0.25">
      <c r="A346" s="4" t="s">
        <v>190</v>
      </c>
      <c r="B346" s="42">
        <f t="shared" ref="B346:H346" si="12">SUM(D$256:D$257)</f>
        <v>54459.448578520161</v>
      </c>
      <c r="C346" s="42">
        <f t="shared" si="12"/>
        <v>180613.64164865809</v>
      </c>
      <c r="D346" s="42">
        <f t="shared" si="12"/>
        <v>234443.64992372083</v>
      </c>
      <c r="E346" s="42">
        <f t="shared" si="12"/>
        <v>452.69337197659507</v>
      </c>
      <c r="F346" s="42">
        <f t="shared" si="12"/>
        <v>206284.60994348521</v>
      </c>
      <c r="G346" s="42">
        <f t="shared" si="12"/>
        <v>4003.2131147540986</v>
      </c>
      <c r="H346" s="42">
        <f t="shared" si="12"/>
        <v>33903.387486669904</v>
      </c>
      <c r="I346" s="17"/>
    </row>
    <row r="347" spans="1:9" x14ac:dyDescent="0.25">
      <c r="A347" s="4" t="s">
        <v>207</v>
      </c>
      <c r="B347" s="42">
        <f t="shared" ref="B347:H347" si="13">SUM(D$259:D$260)</f>
        <v>305092.74049024668</v>
      </c>
      <c r="C347" s="42">
        <f t="shared" si="13"/>
        <v>993467.08402594656</v>
      </c>
      <c r="D347" s="42">
        <f t="shared" si="13"/>
        <v>1358254.4097550558</v>
      </c>
      <c r="E347" s="42">
        <f t="shared" si="13"/>
        <v>885.06095043475239</v>
      </c>
      <c r="F347" s="42">
        <f t="shared" si="13"/>
        <v>1103627.5749233842</v>
      </c>
      <c r="G347" s="42">
        <f t="shared" si="13"/>
        <v>23808.587431693988</v>
      </c>
      <c r="H347" s="42">
        <f t="shared" si="13"/>
        <v>279482.30195647688</v>
      </c>
      <c r="I347" s="17"/>
    </row>
    <row r="348" spans="1:9" x14ac:dyDescent="0.25">
      <c r="A348" s="4" t="s">
        <v>229</v>
      </c>
      <c r="B348" s="42">
        <f t="shared" ref="B348:H348" si="14">SUM(D$262:D$264)</f>
        <v>14638.14617533696</v>
      </c>
      <c r="C348" s="42">
        <f t="shared" si="14"/>
        <v>0</v>
      </c>
      <c r="D348" s="42">
        <f t="shared" si="14"/>
        <v>0</v>
      </c>
      <c r="E348" s="42">
        <f t="shared" si="14"/>
        <v>686.99377426701949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89104.333270017101</v>
      </c>
      <c r="C349" s="42">
        <f t="shared" si="15"/>
        <v>0</v>
      </c>
      <c r="D349" s="42">
        <f t="shared" si="15"/>
        <v>0</v>
      </c>
      <c r="E349" s="42">
        <f t="shared" si="15"/>
        <v>524.73331739220578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3089.2306192074366</v>
      </c>
      <c r="C350" s="42">
        <f t="shared" si="16"/>
        <v>0</v>
      </c>
      <c r="D350" s="42">
        <f t="shared" si="16"/>
        <v>0</v>
      </c>
      <c r="E350" s="42">
        <f t="shared" si="16"/>
        <v>43.052484175237623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1358.4731770907495</v>
      </c>
      <c r="C351" s="42">
        <f t="shared" si="17"/>
        <v>0</v>
      </c>
      <c r="D351" s="42">
        <f t="shared" si="17"/>
        <v>0</v>
      </c>
      <c r="E351" s="42">
        <f t="shared" si="17"/>
        <v>27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3355.0092221402897</v>
      </c>
      <c r="C352" s="42">
        <f t="shared" si="18"/>
        <v>10655.139004499075</v>
      </c>
      <c r="D352" s="42">
        <f t="shared" si="18"/>
        <v>43220.945421859971</v>
      </c>
      <c r="E352" s="42">
        <f t="shared" si="18"/>
        <v>11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786.31</v>
      </c>
      <c r="C353" s="42">
        <f t="shared" si="19"/>
        <v>0</v>
      </c>
      <c r="D353" s="42">
        <f t="shared" si="19"/>
        <v>0</v>
      </c>
      <c r="E353" s="42">
        <f t="shared" si="19"/>
        <v>146.36666666666667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19577.821799999998</v>
      </c>
      <c r="C355" s="42">
        <f t="shared" si="21"/>
        <v>0</v>
      </c>
      <c r="D355" s="42">
        <f t="shared" si="21"/>
        <v>0</v>
      </c>
      <c r="E355" s="42">
        <f t="shared" si="21"/>
        <v>208</v>
      </c>
      <c r="F355" s="42">
        <f t="shared" si="21"/>
        <v>0</v>
      </c>
      <c r="G355" s="42">
        <f t="shared" si="21"/>
        <v>0</v>
      </c>
      <c r="H355" s="42">
        <f t="shared" si="21"/>
        <v>788.34299999999996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1952.4705999999999</v>
      </c>
      <c r="C357" s="42">
        <f t="shared" si="23"/>
        <v>5688.3548999999994</v>
      </c>
      <c r="D357" s="42">
        <f t="shared" si="23"/>
        <v>10592.906299999999</v>
      </c>
      <c r="E357" s="42">
        <f t="shared" si="23"/>
        <v>18</v>
      </c>
      <c r="F357" s="42">
        <f t="shared" si="23"/>
        <v>0</v>
      </c>
      <c r="G357" s="42">
        <f t="shared" si="23"/>
        <v>0</v>
      </c>
      <c r="H357" s="42">
        <f t="shared" si="23"/>
        <v>410.03300000000002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527.0557</v>
      </c>
      <c r="C359" s="42">
        <f t="shared" si="25"/>
        <v>0</v>
      </c>
      <c r="D359" s="42">
        <f t="shared" si="25"/>
        <v>0</v>
      </c>
      <c r="E359" s="42">
        <f t="shared" si="25"/>
        <v>5</v>
      </c>
      <c r="F359" s="42">
        <f t="shared" si="25"/>
        <v>0</v>
      </c>
      <c r="G359" s="42">
        <f t="shared" si="25"/>
        <v>0</v>
      </c>
      <c r="H359" s="42">
        <f t="shared" si="25"/>
        <v>18.777999999999999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14.552399999999999</v>
      </c>
      <c r="C361" s="42">
        <f t="shared" si="27"/>
        <v>29.837799999999998</v>
      </c>
      <c r="D361" s="42">
        <f t="shared" si="27"/>
        <v>44.9818</v>
      </c>
      <c r="E361" s="42">
        <f t="shared" si="27"/>
        <v>1</v>
      </c>
      <c r="F361" s="42">
        <f t="shared" si="27"/>
        <v>0</v>
      </c>
      <c r="G361" s="42">
        <f t="shared" si="27"/>
        <v>0</v>
      </c>
      <c r="H361" s="42">
        <f t="shared" si="27"/>
        <v>158.749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471290.90969999996</v>
      </c>
      <c r="C363" s="42">
        <f t="shared" si="29"/>
        <v>0</v>
      </c>
      <c r="D363" s="42">
        <f t="shared" si="29"/>
        <v>0</v>
      </c>
      <c r="E363" s="42">
        <f t="shared" si="29"/>
        <v>86</v>
      </c>
      <c r="F363" s="42">
        <f t="shared" si="29"/>
        <v>0</v>
      </c>
      <c r="G363" s="42">
        <f t="shared" si="29"/>
        <v>0</v>
      </c>
      <c r="H363" s="42">
        <f t="shared" si="29"/>
        <v>1559.7139999999999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35804.342899999996</v>
      </c>
      <c r="C365" s="42">
        <f t="shared" si="31"/>
        <v>98999.868700000006</v>
      </c>
      <c r="D365" s="42">
        <f t="shared" si="31"/>
        <v>164457.0398</v>
      </c>
      <c r="E365" s="42">
        <f t="shared" si="31"/>
        <v>60</v>
      </c>
      <c r="F365" s="42">
        <f t="shared" si="31"/>
        <v>0</v>
      </c>
      <c r="G365" s="42">
        <f t="shared" si="31"/>
        <v>0</v>
      </c>
      <c r="H365" s="42">
        <f t="shared" si="31"/>
        <v>2871.0120000000002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(Northeast) in 2019/20 (April 2019 - Final Charges)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8784</v>
      </c>
      <c r="C13" s="43">
        <f>Input!B368*24*Input!$F60/$B13</f>
        <v>917</v>
      </c>
      <c r="D13" s="43">
        <f>Input!C368*24*Input!$F60/$B13</f>
        <v>2751</v>
      </c>
      <c r="E13" s="43">
        <f>Input!D368*24*Input!$F60/$B13</f>
        <v>5116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0.14900435899055872</v>
      </c>
      <c r="D26" s="39">
        <f>IF($B26,Input!C329/$B26,D$13/Input!$F$60/24)</f>
        <v>0.35147125662624012</v>
      </c>
      <c r="E26" s="39">
        <f>IF($B26,Input!D329/$B26,E$13/Input!$F$60/24)</f>
        <v>0.49952438438320118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0.18215252109735516</v>
      </c>
      <c r="D27" s="39">
        <f>IF($B27,Input!C330/$B27,D$13/Input!$F$60/24)</f>
        <v>0.4180934723809247</v>
      </c>
      <c r="E27" s="39">
        <f>IF($B27,Input!D330/$B27,E$13/Input!$F$60/24)</f>
        <v>0.39975400652172005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1.5887476575918925E-2</v>
      </c>
      <c r="D28" s="39">
        <f>IF($B28,Input!C331/$B28,D$13/Input!$F$60/24)</f>
        <v>0.15239653877263895</v>
      </c>
      <c r="E28" s="39">
        <f>IF($B28,Input!D331/$B28,E$13/Input!$F$60/24)</f>
        <v>0.83171598465144214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0.12120829544622232</v>
      </c>
      <c r="D29" s="39">
        <f>IF($B29,Input!C332/$B29,D$13/Input!$F$60/24)</f>
        <v>0.47662953439694755</v>
      </c>
      <c r="E29" s="39">
        <f>IF($B29,Input!D332/$B29,E$13/Input!$F$60/24)</f>
        <v>0.40216217015683009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0.16606917058851209</v>
      </c>
      <c r="D30" s="39">
        <f>IF($B30,Input!C333/$B30,D$13/Input!$F$60/24)</f>
        <v>0.55742137544159576</v>
      </c>
      <c r="E30" s="39">
        <f>IF($B30,Input!D333/$B30,E$13/Input!$F$60/24)</f>
        <v>0.27650945396989207</v>
      </c>
      <c r="F30" s="17"/>
    </row>
    <row r="31" spans="1:6" x14ac:dyDescent="0.25">
      <c r="A31" s="4" t="s">
        <v>228</v>
      </c>
      <c r="B31" s="39">
        <f>SUM(Input!$B334:$D334)</f>
        <v>0.99999999999999989</v>
      </c>
      <c r="C31" s="39">
        <f>IF($B31,Input!B334/$B31,C$13/Input!$F$60/24)</f>
        <v>3.2296991032404646E-2</v>
      </c>
      <c r="D31" s="39">
        <f>IF($B31,Input!C334/$B31,D$13/Input!$F$60/24)</f>
        <v>0.13099749641549563</v>
      </c>
      <c r="E31" s="39">
        <f>IF($B31,Input!D334/$B31,E$13/Input!$F$60/24)</f>
        <v>0.83670551255209979</v>
      </c>
      <c r="F31" s="17"/>
    </row>
    <row r="32" spans="1:6" x14ac:dyDescent="0.25">
      <c r="A32" s="4" t="s">
        <v>185</v>
      </c>
      <c r="B32" s="39">
        <f>SUM(Input!$B335:$D335)</f>
        <v>0.99999999999999989</v>
      </c>
      <c r="C32" s="39">
        <f>IF($B32,Input!B335/$B32,C$13/Input!$F$60/24)</f>
        <v>0.13755274758193997</v>
      </c>
      <c r="D32" s="39">
        <f>IF($B32,Input!C335/$B32,D$13/Input!$F$60/24)</f>
        <v>0.46283743260424287</v>
      </c>
      <c r="E32" s="39">
        <f>IF($B32,Input!D335/$B32,E$13/Input!$F$60/24)</f>
        <v>0.39960981981381721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0.14724881348457919</v>
      </c>
      <c r="D33" s="39">
        <f>IF($B33,Input!C336/$B33,D$13/Input!$F$60/24)</f>
        <v>0.47569378249382144</v>
      </c>
      <c r="E33" s="39">
        <f>IF($B33,Input!D336/$B33,E$13/Input!$F$60/24)</f>
        <v>0.37705740402159932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0.14888654059963602</v>
      </c>
      <c r="D34" s="39">
        <f>IF($B34,Input!C337/$B34,D$13/Input!$F$60/24)</f>
        <v>0.46874156589916888</v>
      </c>
      <c r="E34" s="39">
        <f>IF($B34,Input!D337/$B34,E$13/Input!$F$60/24)</f>
        <v>0.3823718935011951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0.14900435899055872</v>
      </c>
      <c r="C43" s="41">
        <f>D$26</f>
        <v>0.35147125662624012</v>
      </c>
      <c r="D43" s="41">
        <f>E$26</f>
        <v>0.49952438438320118</v>
      </c>
      <c r="E43" s="17"/>
    </row>
    <row r="44" spans="1:6" x14ac:dyDescent="0.25">
      <c r="A44" s="4" t="s">
        <v>182</v>
      </c>
      <c r="B44" s="41">
        <f>C$27</f>
        <v>0.18215252109735516</v>
      </c>
      <c r="C44" s="41">
        <f>D$27</f>
        <v>0.4180934723809247</v>
      </c>
      <c r="D44" s="41">
        <f>E$27</f>
        <v>0.39975400652172005</v>
      </c>
      <c r="E44" s="17"/>
    </row>
    <row r="45" spans="1:6" x14ac:dyDescent="0.25">
      <c r="A45" s="4" t="s">
        <v>227</v>
      </c>
      <c r="B45" s="41">
        <f>C$28</f>
        <v>1.5887476575918925E-2</v>
      </c>
      <c r="C45" s="41">
        <f>D$28</f>
        <v>0.15239653877263895</v>
      </c>
      <c r="D45" s="41">
        <f>E$28</f>
        <v>0.83171598465144214</v>
      </c>
      <c r="E45" s="17"/>
    </row>
    <row r="46" spans="1:6" x14ac:dyDescent="0.25">
      <c r="A46" s="4" t="s">
        <v>183</v>
      </c>
      <c r="B46" s="41">
        <f>C$29</f>
        <v>0.12120829544622232</v>
      </c>
      <c r="C46" s="41">
        <f>D$29</f>
        <v>0.47662953439694755</v>
      </c>
      <c r="D46" s="41">
        <f>E$29</f>
        <v>0.40216217015683009</v>
      </c>
      <c r="E46" s="17"/>
    </row>
    <row r="47" spans="1:6" x14ac:dyDescent="0.25">
      <c r="A47" s="4" t="s">
        <v>184</v>
      </c>
      <c r="B47" s="41">
        <f>C$30</f>
        <v>0.16606917058851209</v>
      </c>
      <c r="C47" s="41">
        <f>D$30</f>
        <v>0.55742137544159576</v>
      </c>
      <c r="D47" s="41">
        <f>E$30</f>
        <v>0.27650945396989207</v>
      </c>
      <c r="E47" s="17"/>
    </row>
    <row r="48" spans="1:6" x14ac:dyDescent="0.25">
      <c r="A48" s="4" t="s">
        <v>228</v>
      </c>
      <c r="B48" s="41">
        <f>C$31</f>
        <v>3.2296991032404646E-2</v>
      </c>
      <c r="C48" s="41">
        <f>D$31</f>
        <v>0.13099749641549563</v>
      </c>
      <c r="D48" s="41">
        <f>E$31</f>
        <v>0.83670551255209979</v>
      </c>
      <c r="E48" s="17"/>
    </row>
    <row r="49" spans="1:5" x14ac:dyDescent="0.25">
      <c r="A49" s="4" t="s">
        <v>185</v>
      </c>
      <c r="B49" s="41">
        <f>C$32</f>
        <v>0.13755274758193997</v>
      </c>
      <c r="C49" s="41">
        <f>D$32</f>
        <v>0.46283743260424287</v>
      </c>
      <c r="D49" s="41">
        <f>E$32</f>
        <v>0.39960981981381721</v>
      </c>
      <c r="E49" s="17"/>
    </row>
    <row r="50" spans="1:5" x14ac:dyDescent="0.25">
      <c r="A50" s="4" t="s">
        <v>186</v>
      </c>
      <c r="B50" s="41">
        <f>C$33</f>
        <v>0.14724881348457919</v>
      </c>
      <c r="C50" s="41">
        <f>D$33</f>
        <v>0.47569378249382144</v>
      </c>
      <c r="D50" s="41">
        <f>E$33</f>
        <v>0.37705740402159932</v>
      </c>
      <c r="E50" s="17"/>
    </row>
    <row r="51" spans="1:5" x14ac:dyDescent="0.25">
      <c r="A51" s="4" t="s">
        <v>206</v>
      </c>
      <c r="B51" s="41">
        <f>C$34</f>
        <v>0.14888654059963602</v>
      </c>
      <c r="C51" s="41">
        <f>D$34</f>
        <v>0.46874156589916888</v>
      </c>
      <c r="D51" s="41">
        <f>E$34</f>
        <v>0.3823718935011951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7.1821331813609049E-4</v>
      </c>
      <c r="D75" s="39">
        <f>IF($B75,Input!C342/$B75,D$13/Input!$F$60/24)</f>
        <v>8.7256839384596014E-3</v>
      </c>
      <c r="E75" s="39">
        <f>IF($B75,Input!D342/$B75,E$13/Input!$F$60/24)</f>
        <v>0.99055610274340433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4.210151828560757E-3</v>
      </c>
      <c r="D76" s="39">
        <f>IF($B76,Input!C343/$B76,D$13/Input!$F$60/24)</f>
        <v>3.0300449407748745E-2</v>
      </c>
      <c r="E76" s="39">
        <f>IF($B76,Input!D343/$B76,E$13/Input!$F$60/24)</f>
        <v>0.96548939876369044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9.8252421367291728E-3</v>
      </c>
      <c r="E77" s="39">
        <f>IF($B77,Input!D344/$B77,E$13/Input!$F$60/24)</f>
        <v>0.9901747578632708</v>
      </c>
      <c r="F77" s="17"/>
    </row>
    <row r="78" spans="1:6" x14ac:dyDescent="0.25">
      <c r="A78" s="4" t="s">
        <v>186</v>
      </c>
      <c r="B78" s="39">
        <f>SUM(Input!$B345:$D345)</f>
        <v>0.99999999999999989</v>
      </c>
      <c r="C78" s="39">
        <f>IF($B78,Input!B345/$B78,C$13/Input!$F$60/24)</f>
        <v>0</v>
      </c>
      <c r="D78" s="39">
        <f>IF($B78,Input!C345/$B78,D$13/Input!$F$60/24)</f>
        <v>5.2462919068935167E-2</v>
      </c>
      <c r="E78" s="39">
        <f>IF($B78,Input!D345/$B78,E$13/Input!$F$60/24)</f>
        <v>0.94753708093106481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4.9800840828851362E-2</v>
      </c>
      <c r="E79" s="39">
        <f>IF($B79,Input!D346/$B79,E$13/Input!$F$60/24)</f>
        <v>0.95019915917114872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7.1821331813609049E-4</v>
      </c>
      <c r="C88" s="41">
        <f>D$75</f>
        <v>8.7256839384596014E-3</v>
      </c>
      <c r="D88" s="41">
        <f>E$75</f>
        <v>0.99055610274340433</v>
      </c>
      <c r="E88" s="17"/>
    </row>
    <row r="89" spans="1:5" x14ac:dyDescent="0.25">
      <c r="A89" s="4" t="s">
        <v>184</v>
      </c>
      <c r="B89" s="41">
        <f>C$76</f>
        <v>4.210151828560757E-3</v>
      </c>
      <c r="C89" s="41">
        <f>D$76</f>
        <v>3.0300449407748745E-2</v>
      </c>
      <c r="D89" s="41">
        <f>E$76</f>
        <v>0.96548939876369044</v>
      </c>
      <c r="E89" s="17"/>
    </row>
    <row r="90" spans="1:5" x14ac:dyDescent="0.25">
      <c r="A90" s="4" t="s">
        <v>185</v>
      </c>
      <c r="B90" s="41">
        <f>C$77</f>
        <v>0</v>
      </c>
      <c r="C90" s="41">
        <f>D$77</f>
        <v>9.8252421367291728E-3</v>
      </c>
      <c r="D90" s="41">
        <f>E$77</f>
        <v>0.9901747578632708</v>
      </c>
      <c r="E90" s="17"/>
    </row>
    <row r="91" spans="1:5" x14ac:dyDescent="0.25">
      <c r="A91" s="4" t="s">
        <v>186</v>
      </c>
      <c r="B91" s="41">
        <f>C$78</f>
        <v>0</v>
      </c>
      <c r="C91" s="41">
        <f>D$78</f>
        <v>5.2462919068935167E-2</v>
      </c>
      <c r="D91" s="41">
        <f>E$78</f>
        <v>0.94753708093106481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4.9800840828851362E-2</v>
      </c>
      <c r="D92" s="41">
        <f>E$79</f>
        <v>0.95019915917114872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4423667.2133930074</v>
      </c>
      <c r="C128" s="17"/>
    </row>
    <row r="129" spans="1:3" x14ac:dyDescent="0.25">
      <c r="A129" s="4" t="s">
        <v>182</v>
      </c>
      <c r="B129" s="42">
        <f>Loads!B335+Loads!C335+Loads!D335</f>
        <v>419722.95393460325</v>
      </c>
      <c r="C129" s="17"/>
    </row>
    <row r="130" spans="1:3" x14ac:dyDescent="0.25">
      <c r="A130" s="4" t="s">
        <v>227</v>
      </c>
      <c r="B130" s="42">
        <f>Loads!B336+Loads!C336+Loads!D336</f>
        <v>47697.857804906431</v>
      </c>
      <c r="C130" s="17"/>
    </row>
    <row r="131" spans="1:3" x14ac:dyDescent="0.25">
      <c r="A131" s="4" t="s">
        <v>183</v>
      </c>
      <c r="B131" s="42">
        <f>Loads!B337+Loads!C337+Loads!D337</f>
        <v>860121.99720720958</v>
      </c>
      <c r="C131" s="17"/>
    </row>
    <row r="132" spans="1:3" x14ac:dyDescent="0.25">
      <c r="A132" s="4" t="s">
        <v>184</v>
      </c>
      <c r="B132" s="42">
        <f>Loads!B338+Loads!C338+Loads!D338</f>
        <v>356094.3254887113</v>
      </c>
      <c r="C132" s="17"/>
    </row>
    <row r="133" spans="1:3" x14ac:dyDescent="0.25">
      <c r="A133" s="4" t="s">
        <v>228</v>
      </c>
      <c r="B133" s="42">
        <f>Loads!B339+Loads!C339+Loads!D339</f>
        <v>5591.8208064875971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9.999999999999998E-4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157.03903601425588</v>
      </c>
      <c r="C137" s="17"/>
    </row>
    <row r="138" spans="1:3" x14ac:dyDescent="0.25">
      <c r="A138" s="4" t="s">
        <v>188</v>
      </c>
      <c r="B138" s="42">
        <f>Loads!B344+Loads!C344+Loads!D344</f>
        <v>427166.59378610179</v>
      </c>
      <c r="C138" s="17"/>
    </row>
    <row r="139" spans="1:3" x14ac:dyDescent="0.25">
      <c r="A139" s="4" t="s">
        <v>189</v>
      </c>
      <c r="B139" s="42">
        <f>Loads!B345+Loads!C345+Loads!D345</f>
        <v>2322301.2073093425</v>
      </c>
      <c r="C139" s="17"/>
    </row>
    <row r="140" spans="1:3" x14ac:dyDescent="0.25">
      <c r="A140" s="4" t="s">
        <v>190</v>
      </c>
      <c r="B140" s="42">
        <f>Loads!B346+Loads!C346+Loads!D346</f>
        <v>469516.74015089904</v>
      </c>
      <c r="C140" s="17"/>
    </row>
    <row r="141" spans="1:3" x14ac:dyDescent="0.25">
      <c r="A141" s="4" t="s">
        <v>207</v>
      </c>
      <c r="B141" s="42">
        <f>Loads!B347+Loads!C347+Loads!D347</f>
        <v>2656814.2342712488</v>
      </c>
      <c r="C141" s="17"/>
    </row>
    <row r="142" spans="1:3" x14ac:dyDescent="0.25">
      <c r="A142" s="4" t="s">
        <v>229</v>
      </c>
      <c r="B142" s="42">
        <f>Loads!B348+Loads!C348+Loads!D348</f>
        <v>14638.14617533696</v>
      </c>
      <c r="C142" s="17"/>
    </row>
    <row r="143" spans="1:3" x14ac:dyDescent="0.25">
      <c r="A143" s="4" t="s">
        <v>230</v>
      </c>
      <c r="B143" s="42">
        <f>Loads!B349+Loads!C349+Loads!D349</f>
        <v>89104.333270017101</v>
      </c>
      <c r="C143" s="17"/>
    </row>
    <row r="144" spans="1:3" x14ac:dyDescent="0.25">
      <c r="A144" s="4" t="s">
        <v>231</v>
      </c>
      <c r="B144" s="42">
        <f>Loads!B350+Loads!C350+Loads!D350</f>
        <v>3089.2306192074366</v>
      </c>
      <c r="C144" s="17"/>
    </row>
    <row r="145" spans="1:3" x14ac:dyDescent="0.25">
      <c r="A145" s="4" t="s">
        <v>232</v>
      </c>
      <c r="B145" s="42">
        <f>Loads!B351+Loads!C351+Loads!D351</f>
        <v>1358.4731770907495</v>
      </c>
      <c r="C145" s="17"/>
    </row>
    <row r="146" spans="1:3" x14ac:dyDescent="0.25">
      <c r="A146" s="4" t="s">
        <v>233</v>
      </c>
      <c r="B146" s="42">
        <f>Loads!B352+Loads!C352+Loads!D352</f>
        <v>57231.093648499336</v>
      </c>
      <c r="C146" s="17"/>
    </row>
    <row r="147" spans="1:3" x14ac:dyDescent="0.25">
      <c r="A147" s="4" t="s">
        <v>191</v>
      </c>
      <c r="B147" s="42">
        <f>Loads!B353+Loads!C353+Loads!D353</f>
        <v>786.31</v>
      </c>
      <c r="C147" s="17"/>
    </row>
    <row r="148" spans="1:3" x14ac:dyDescent="0.25">
      <c r="A148" s="4" t="s">
        <v>192</v>
      </c>
      <c r="B148" s="42">
        <f>Loads!B354+Loads!C354+Loads!D354</f>
        <v>0</v>
      </c>
      <c r="C148" s="17"/>
    </row>
    <row r="149" spans="1:3" x14ac:dyDescent="0.25">
      <c r="A149" s="4" t="s">
        <v>193</v>
      </c>
      <c r="B149" s="42">
        <f>Loads!B355+Loads!C355+Loads!D355</f>
        <v>19577.821799999998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18233.731799999998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527.0557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89.371999999999986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471290.90969999996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299261.25140000001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0.14900435899055872</v>
      </c>
      <c r="C175" s="39">
        <f>IF($B$128&gt;0,(Loads!$B$334*C$43)/$B$128,0)</f>
        <v>0.35147125662624012</v>
      </c>
      <c r="D175" s="39">
        <f>IF($B$128&gt;0,(Loads!$B$334*D$43)/$B$128,0)</f>
        <v>0.49952438438320118</v>
      </c>
      <c r="E175" s="37">
        <f>IF($C$13&gt;0,$B175*Input!$F$60*24/$C$13,0)</f>
        <v>1.4273220167645233</v>
      </c>
      <c r="F175" s="17"/>
    </row>
    <row r="176" spans="1:6" x14ac:dyDescent="0.25">
      <c r="A176" s="4" t="s">
        <v>183</v>
      </c>
      <c r="B176" s="39">
        <f>IF($B$131&gt;0,(Loads!$B$337*B$46)/$B$131,0)</f>
        <v>0.12120829544622232</v>
      </c>
      <c r="C176" s="39">
        <f>IF($B$131&gt;0,(Loads!$B$337*C$46)/$B$131,0)</f>
        <v>0.4766295343969475</v>
      </c>
      <c r="D176" s="39">
        <f>IF($B$131&gt;0,(Loads!$B$337*D$46)/$B$131,0)</f>
        <v>0.40216217015683009</v>
      </c>
      <c r="E176" s="37">
        <f>IF($C$13&gt;0,$B176*Input!$F$60*24/$C$13,0)</f>
        <v>1.1610617962918395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9.0248655796050195E-2</v>
      </c>
      <c r="C193" s="39">
        <f>IF($B$129&gt;0,(Loads!$B$335*C$44+Loads!$C$335*C$88)/$B$129,0)</f>
        <v>0.21073201716215276</v>
      </c>
      <c r="D193" s="39">
        <f>IF($B$129&gt;0,(Loads!$B$335*D$44+Loads!$C$335*D$88)/$B$129,0)</f>
        <v>0.69901932704179703</v>
      </c>
      <c r="E193" s="37">
        <f>IF($C$13&gt;0,$B193*Input!$F$60*24/$C$13,0)</f>
        <v>0.8644974836559487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0.10803941643691056</v>
      </c>
      <c r="C194" s="39">
        <f>IF($B$132&gt;0,(Loads!$B$338*C$47+Loads!$C$338*C$89)/$B$132,0)</f>
        <v>0.36843778972448515</v>
      </c>
      <c r="D194" s="39">
        <f>IF($B$132&gt;0,(Loads!$B$338*D$47+Loads!$C$338*D$89)/$B$132,0)</f>
        <v>0.52352279383860423</v>
      </c>
      <c r="E194" s="37">
        <f>IF($C$13&gt;0,$B194*Input!$F$60*24/$C$13,0)</f>
        <v>1.0349162856944629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0.1226833893413585</v>
      </c>
      <c r="C195" s="39">
        <f>IF($B$134&gt;0,(Loads!$B$340*C$49+Loads!$C$340*C$90)/$B$134,0)</f>
        <v>0.41386712364404304</v>
      </c>
      <c r="D195" s="39">
        <f>IF($B$134&gt;0,(Loads!$B$340*D$49+Loads!$C$340*D$90)/$B$134,0)</f>
        <v>0.46344948701459848</v>
      </c>
      <c r="E195" s="37">
        <f>IF($C$13&gt;0,$B195*Input!$F$60*24/$C$13,0)</f>
        <v>1.175191812404027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0.12467112340403351</v>
      </c>
      <c r="C196" s="39">
        <f>IF($B$135&gt;0,(Loads!$B$341*C$50+Loads!$C$341*C$91)/$B$135,0)</f>
        <v>0.41079970938857668</v>
      </c>
      <c r="D196" s="39">
        <f>IF($B$135&gt;0,(Loads!$B$341*D$50+Loads!$C$341*D$91)/$B$135,0)</f>
        <v>0.46452916720738974</v>
      </c>
      <c r="E196" s="37">
        <f>IF($C$13&gt;0,$B196*Input!$F$60*24/$C$13,0)</f>
        <v>1.1942324405463798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0.12931164687099311</v>
      </c>
      <c r="C197" s="39">
        <f>IF($B$136&gt;0,(Loads!$B$342*C$51+Loads!$C$342*C$92)/$B$136,0)</f>
        <v>0.41366123332629884</v>
      </c>
      <c r="D197" s="39">
        <f>IF($B$136&gt;0,(Loads!$B$342*D$51+Loads!$C$342*D$92)/$B$136,0)</f>
        <v>0.45702711980270799</v>
      </c>
      <c r="E197" s="37">
        <f>IF($C$13&gt;0,$B197*Input!$F$60*24/$C$13,0)</f>
        <v>1.2386843032876811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0.11761090705075863</v>
      </c>
      <c r="C216" s="39">
        <f>IF($B$137&gt;0,(Loads!$B$343*C$52+Loads!$C$343*C$93+Loads!$D$343*C$108)/$B$137,0)</f>
        <v>0.37701907180997779</v>
      </c>
      <c r="D216" s="39">
        <f>IF($B$137&gt;0,(Loads!$B$343*D$52+Loads!$C$343*D$93+Loads!$D$343*D$108)/$B$137,0)</f>
        <v>0.50537002113926355</v>
      </c>
      <c r="E216" s="37">
        <f>IF($C$13&gt;0,$B216*Input!$F$60*24/$C$13,0)</f>
        <v>1.1266021892408549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0.11900648543041559</v>
      </c>
      <c r="C217" s="39">
        <f>IF($B$138&gt;0,(Loads!$B$344*C$53+Loads!$C$344*C$94+Loads!$D$344*C$109)/$B$138,0)</f>
        <v>0.41377916589907332</v>
      </c>
      <c r="D217" s="39">
        <f>IF($B$138&gt;0,(Loads!$B$344*D$53+Loads!$C$344*D$94+Loads!$D$344*D$109)/$B$138,0)</f>
        <v>0.46721434867051109</v>
      </c>
      <c r="E217" s="37">
        <f>IF($C$13&gt;0,$B217*Input!$F$60*24/$C$13,0)</f>
        <v>1.139970521287645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0.122605945132647</v>
      </c>
      <c r="C218" s="39">
        <f>IF($B$139&gt;0,(Loads!$B$345*C$54+Loads!$C$345*C$95+Loads!$D$345*C$110)/$B$139,0)</f>
        <v>0.41776876069683949</v>
      </c>
      <c r="D218" s="39">
        <f>IF($B$139&gt;0,(Loads!$B$345*D$54+Loads!$C$345*D$95+Loads!$D$345*D$110)/$B$139,0)</f>
        <v>0.45962529417051345</v>
      </c>
      <c r="E218" s="37">
        <f>IF($C$13&gt;0,$B218*Input!$F$60*24/$C$13,0)</f>
        <v>1.1744499695149087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0.11599042999194728</v>
      </c>
      <c r="C219" s="39">
        <f>IF($B$140&gt;0,(Loads!$B$346*C$55+Loads!$C$346*C$96+Loads!$D$346*C$111)/$B$140,0)</f>
        <v>0.38467987656970498</v>
      </c>
      <c r="D219" s="39">
        <f>IF($B$140&gt;0,(Loads!$B$346*D$55+Loads!$C$346*D$96+Loads!$D$346*D$111)/$B$140,0)</f>
        <v>0.49932969343834782</v>
      </c>
      <c r="E219" s="37">
        <f>IF($C$13&gt;0,$B219*Input!$F$60*24/$C$13,0)</f>
        <v>1.111079538766919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0.1148340507043136</v>
      </c>
      <c r="C220" s="39">
        <f>IF($B$141&gt;0,(Loads!$B$347*C$56+Loads!$C$347*C$97+Loads!$D$347*C$112)/$B$141,0)</f>
        <v>0.37393170783671659</v>
      </c>
      <c r="D220" s="39">
        <f>IF($B$141&gt;0,(Loads!$B$347*D$56+Loads!$C$347*D$97+Loads!$D$347*D$112)/$B$141,0)</f>
        <v>0.5112342414589699</v>
      </c>
      <c r="E220" s="37">
        <f>IF($C$13&gt;0,$B220*Input!$F$60*24/$C$13,0)</f>
        <v>1.1000025096910477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1.4273220167645233</v>
      </c>
      <c r="C233" s="37">
        <f>IF($B233&lt;&gt;0,Loads!B$46/$B233,IF(Loads!B$46&lt;0,-1,1))</f>
        <v>1.4630591909992416</v>
      </c>
      <c r="D233" s="17"/>
    </row>
    <row r="234" spans="1:4" x14ac:dyDescent="0.25">
      <c r="A234" s="4" t="s">
        <v>182</v>
      </c>
      <c r="B234" s="38">
        <f>E$193</f>
        <v>0.8644974836559487</v>
      </c>
      <c r="C234" s="37">
        <f>IF($B234&lt;&gt;0,Loads!B$47/$B234,IF(Loads!B$47&lt;0,-1,1))</f>
        <v>1.5122939037776337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1.1610617962918395</v>
      </c>
      <c r="C236" s="37">
        <f>IF($B236&lt;&gt;0,Loads!B$49/$B236,IF(Loads!B$49&lt;0,-1,1))</f>
        <v>1.5871014995597728</v>
      </c>
      <c r="D236" s="17"/>
    </row>
    <row r="237" spans="1:4" x14ac:dyDescent="0.25">
      <c r="A237" s="4" t="s">
        <v>184</v>
      </c>
      <c r="B237" s="38">
        <f>E$194</f>
        <v>1.0349162856944629</v>
      </c>
      <c r="C237" s="37">
        <f>IF($B237&lt;&gt;0,Loads!B$50/$B237,IF(Loads!B$50&lt;0,-1,1))</f>
        <v>1.4358980192756745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1.175191812404027</v>
      </c>
      <c r="C239" s="37">
        <f>IF($B239&lt;&gt;0,Loads!B$52/$B239,IF(Loads!B$52&lt;0,-1,1))</f>
        <v>1.3744480069995402</v>
      </c>
      <c r="D239" s="17"/>
    </row>
    <row r="240" spans="1:4" x14ac:dyDescent="0.25">
      <c r="A240" s="4" t="s">
        <v>186</v>
      </c>
      <c r="B240" s="38">
        <f>E$196</f>
        <v>1.1942324405463798</v>
      </c>
      <c r="C240" s="37">
        <f>IF($B240&lt;&gt;0,Loads!B$53/$B240,IF(Loads!B$53&lt;0,-1,1))</f>
        <v>1.5325475705502178</v>
      </c>
      <c r="D240" s="17"/>
    </row>
    <row r="241" spans="1:4" x14ac:dyDescent="0.25">
      <c r="A241" s="4" t="s">
        <v>206</v>
      </c>
      <c r="B241" s="38">
        <f>E$197</f>
        <v>1.2386843032876811</v>
      </c>
      <c r="C241" s="37">
        <f>IF($B241&lt;&gt;0,Loads!B$54/$B241,IF(Loads!B$54&lt;0,-1,1))</f>
        <v>1.3934894285275776</v>
      </c>
      <c r="D241" s="17"/>
    </row>
    <row r="242" spans="1:4" x14ac:dyDescent="0.25">
      <c r="A242" s="4" t="s">
        <v>187</v>
      </c>
      <c r="B242" s="38">
        <f>E$216</f>
        <v>1.1266021892408549</v>
      </c>
      <c r="C242" s="37">
        <f>IF($B242&lt;&gt;0,Loads!B$55/$B242,IF(Loads!B$55&lt;0,-1,1))</f>
        <v>1.853588263085173</v>
      </c>
      <c r="D242" s="17"/>
    </row>
    <row r="243" spans="1:4" x14ac:dyDescent="0.25">
      <c r="A243" s="4" t="s">
        <v>188</v>
      </c>
      <c r="B243" s="38">
        <f>E$217</f>
        <v>1.139970521287645</v>
      </c>
      <c r="C243" s="37">
        <f>IF($B243&lt;&gt;0,Loads!B$56/$B243,IF(Loads!B$56&lt;0,-1,1))</f>
        <v>1.5494722281111379</v>
      </c>
      <c r="D243" s="17"/>
    </row>
    <row r="244" spans="1:4" x14ac:dyDescent="0.25">
      <c r="A244" s="4" t="s">
        <v>189</v>
      </c>
      <c r="B244" s="38">
        <f>E$218</f>
        <v>1.1744499695149087</v>
      </c>
      <c r="C244" s="37">
        <f>IF($B244&lt;&gt;0,Loads!B$57/$B244,IF(Loads!B$57&lt;0,-1,1))</f>
        <v>1.1660827533353713</v>
      </c>
      <c r="D244" s="17"/>
    </row>
    <row r="245" spans="1:4" x14ac:dyDescent="0.25">
      <c r="A245" s="4" t="s">
        <v>190</v>
      </c>
      <c r="B245" s="38">
        <f>E$219</f>
        <v>1.111079538766919</v>
      </c>
      <c r="C245" s="37">
        <f>IF($B245&lt;&gt;0,Loads!B$58/$B245,IF(Loads!B$58&lt;0,-1,1))</f>
        <v>1.0975718113522648</v>
      </c>
      <c r="D245" s="17"/>
    </row>
    <row r="246" spans="1:4" x14ac:dyDescent="0.25">
      <c r="A246" s="4" t="s">
        <v>207</v>
      </c>
      <c r="B246" s="38">
        <f>E$220</f>
        <v>1.1000025096910477</v>
      </c>
      <c r="C246" s="37">
        <f>IF($B246&lt;&gt;0,Loads!B$59/$B246,IF(Loads!B$59&lt;0,-1,1))</f>
        <v>1.0721257841860246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1</v>
      </c>
      <c r="C265" s="39">
        <f>IF($B265,Input!B375/$B265,Input!B$368/$B$13)</f>
        <v>0.89654100823542116</v>
      </c>
      <c r="D265" s="39">
        <f>IF($B265,Input!C375/$B265,Input!C$368/$B$13)</f>
        <v>8.5768584802065381E-2</v>
      </c>
      <c r="E265" s="39">
        <f>IF($B265,Input!D375/$B265,Input!D$368/$B$13)</f>
        <v>1.7690406962513509E-2</v>
      </c>
      <c r="F265" s="17"/>
    </row>
    <row r="266" spans="1:6" x14ac:dyDescent="0.25">
      <c r="A266" s="4" t="s">
        <v>150</v>
      </c>
      <c r="B266" s="39">
        <f>SUM(Input!$B376:$D376)</f>
        <v>1.0000000000000002</v>
      </c>
      <c r="C266" s="39">
        <f>IF($B266,Input!B376/$B266,Input!B$368/$B$13)</f>
        <v>0.63521833819519735</v>
      </c>
      <c r="D266" s="39">
        <f>IF($B266,Input!C376/$B266,Input!C$368/$B$13)</f>
        <v>0.28838042413204656</v>
      </c>
      <c r="E266" s="39">
        <f>IF($B266,Input!D376/$B266,Input!D$368/$B$13)</f>
        <v>7.6401237672756001E-2</v>
      </c>
      <c r="F266" s="17"/>
    </row>
    <row r="267" spans="1:6" x14ac:dyDescent="0.25">
      <c r="A267" s="4" t="s">
        <v>151</v>
      </c>
      <c r="B267" s="39">
        <f>SUM(Input!$B377:$D377)</f>
        <v>1.0000000000000002</v>
      </c>
      <c r="C267" s="39">
        <f>IF($B267,Input!B377/$B267,Input!B$368/$B$13)</f>
        <v>0.63521833819519735</v>
      </c>
      <c r="D267" s="39">
        <f>IF($B267,Input!C377/$B267,Input!C$368/$B$13)</f>
        <v>0.28838042413204656</v>
      </c>
      <c r="E267" s="39">
        <f>IF($B267,Input!D377/$B267,Input!D$368/$B$13)</f>
        <v>7.6401237672756001E-2</v>
      </c>
      <c r="F267" s="17"/>
    </row>
    <row r="268" spans="1:6" x14ac:dyDescent="0.25">
      <c r="A268" s="4" t="s">
        <v>152</v>
      </c>
      <c r="B268" s="39">
        <f>SUM(Input!$B378:$D378)</f>
        <v>0.99999999999999989</v>
      </c>
      <c r="C268" s="39">
        <f>IF($B268,Input!B378/$B268,Input!B$368/$B$13)</f>
        <v>0.6761402981185497</v>
      </c>
      <c r="D268" s="39">
        <f>IF($B268,Input!C378/$B268,Input!C$368/$B$13)</f>
        <v>0.2951315864155003</v>
      </c>
      <c r="E268" s="39">
        <f>IF($B268,Input!D378/$B268,Input!D$368/$B$13)</f>
        <v>2.8728115465950142E-2</v>
      </c>
      <c r="F268" s="17"/>
    </row>
    <row r="269" spans="1:6" x14ac:dyDescent="0.25">
      <c r="A269" s="4" t="s">
        <v>153</v>
      </c>
      <c r="B269" s="39">
        <f>SUM(Input!$B379:$D379)</f>
        <v>0.99999999999999989</v>
      </c>
      <c r="C269" s="39">
        <f>IF($B269,Input!B379/$B269,Input!B$368/$B$13)</f>
        <v>0.6761402981185497</v>
      </c>
      <c r="D269" s="39">
        <f>IF($B269,Input!C379/$B269,Input!C$368/$B$13)</f>
        <v>0.2951315864155003</v>
      </c>
      <c r="E269" s="39">
        <f>IF($B269,Input!D379/$B269,Input!D$368/$B$13)</f>
        <v>2.8728115465950142E-2</v>
      </c>
      <c r="F269" s="17"/>
    </row>
    <row r="270" spans="1:6" x14ac:dyDescent="0.25">
      <c r="A270" s="4" t="s">
        <v>158</v>
      </c>
      <c r="B270" s="39">
        <f>SUM(Input!$B380:$D380)</f>
        <v>0</v>
      </c>
      <c r="C270" s="39">
        <f>IF($B270,Input!B380/$B270,Input!B$368/$B$13)</f>
        <v>0.1043943533697632</v>
      </c>
      <c r="D270" s="39">
        <f>IF($B270,Input!C380/$B270,Input!C$368/$B$13)</f>
        <v>0.31318306010928959</v>
      </c>
      <c r="E270" s="39">
        <f>IF($B270,Input!D380/$B270,Input!D$368/$B$13)</f>
        <v>0.58242258652094714</v>
      </c>
      <c r="F270" s="17"/>
    </row>
    <row r="271" spans="1:6" x14ac:dyDescent="0.25">
      <c r="A271" s="4" t="s">
        <v>154</v>
      </c>
      <c r="B271" s="39">
        <f>SUM(Input!$B381:$D381)</f>
        <v>0.99999999999999989</v>
      </c>
      <c r="C271" s="39">
        <f>IF($B271,Input!B381/$B271,Input!B$368/$B$13)</f>
        <v>0.6761402981185497</v>
      </c>
      <c r="D271" s="39">
        <f>IF($B271,Input!C381/$B271,Input!C$368/$B$13)</f>
        <v>0.2951315864155003</v>
      </c>
      <c r="E271" s="39">
        <f>IF($B271,Input!D381/$B271,Input!D$368/$B$13)</f>
        <v>2.8728115465950142E-2</v>
      </c>
      <c r="F271" s="17"/>
    </row>
    <row r="272" spans="1:6" x14ac:dyDescent="0.25">
      <c r="A272" s="4" t="s">
        <v>155</v>
      </c>
      <c r="B272" s="39">
        <f>SUM(Input!$B382:$D382)</f>
        <v>0.99999999999999989</v>
      </c>
      <c r="C272" s="39">
        <f>IF($B272,Input!B382/$B272,Input!B$368/$B$13)</f>
        <v>0.6761402981185497</v>
      </c>
      <c r="D272" s="39">
        <f>IF($B272,Input!C382/$B272,Input!C$368/$B$13)</f>
        <v>0.2951315864155003</v>
      </c>
      <c r="E272" s="39">
        <f>IF($B272,Input!D382/$B272,Input!D$368/$B$13)</f>
        <v>2.8728115465950142E-2</v>
      </c>
      <c r="F272" s="17"/>
    </row>
    <row r="273" spans="1:38" x14ac:dyDescent="0.25">
      <c r="A273" s="4" t="s">
        <v>156</v>
      </c>
      <c r="B273" s="39">
        <f>SUM(Input!$B383:$D383)</f>
        <v>0.99999999999999989</v>
      </c>
      <c r="C273" s="39">
        <f>IF($B273,Input!B383/$B273,Input!B$368/$B$13)</f>
        <v>0.6761402981185497</v>
      </c>
      <c r="D273" s="39">
        <f>IF($B273,Input!C383/$B273,Input!C$368/$B$13)</f>
        <v>0.2951315864155003</v>
      </c>
      <c r="E273" s="39">
        <f>IF($B273,Input!D383/$B273,Input!D$368/$B$13)</f>
        <v>2.8728115465950142E-2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0.89654100823542116</v>
      </c>
      <c r="D281" s="41">
        <f>D$265</f>
        <v>8.5768584802065381E-2</v>
      </c>
      <c r="E281" s="41">
        <f>E$265</f>
        <v>1.7690406962513509E-2</v>
      </c>
      <c r="G281" s="41">
        <f>C$266</f>
        <v>0.63521833819519735</v>
      </c>
      <c r="H281" s="41">
        <f>D$266</f>
        <v>0.28838042413204656</v>
      </c>
      <c r="I281" s="41">
        <f>E$266</f>
        <v>7.6401237672756001E-2</v>
      </c>
      <c r="K281" s="41">
        <f>C$267</f>
        <v>0.63521833819519735</v>
      </c>
      <c r="L281" s="41">
        <f>D$267</f>
        <v>0.28838042413204656</v>
      </c>
      <c r="M281" s="41">
        <f>E$267</f>
        <v>7.6401237672756001E-2</v>
      </c>
      <c r="O281" s="41">
        <f>C$268</f>
        <v>0.6761402981185497</v>
      </c>
      <c r="P281" s="41">
        <f>D$268</f>
        <v>0.2951315864155003</v>
      </c>
      <c r="Q281" s="41">
        <f>E$268</f>
        <v>2.8728115465950142E-2</v>
      </c>
      <c r="S281" s="41">
        <f>C$269</f>
        <v>0.6761402981185497</v>
      </c>
      <c r="T281" s="41">
        <f>D$269</f>
        <v>0.2951315864155003</v>
      </c>
      <c r="U281" s="41">
        <f>E$269</f>
        <v>2.8728115465950142E-2</v>
      </c>
      <c r="W281" s="41">
        <f>C$270</f>
        <v>0.1043943533697632</v>
      </c>
      <c r="X281" s="41">
        <f>D$270</f>
        <v>0.31318306010928959</v>
      </c>
      <c r="Y281" s="41">
        <f>E$270</f>
        <v>0.58242258652094714</v>
      </c>
      <c r="AA281" s="41">
        <f>C$271</f>
        <v>0.6761402981185497</v>
      </c>
      <c r="AB281" s="41">
        <f>D$271</f>
        <v>0.2951315864155003</v>
      </c>
      <c r="AC281" s="41">
        <f>E$271</f>
        <v>2.8728115465950142E-2</v>
      </c>
      <c r="AE281" s="41">
        <f>C$272</f>
        <v>0.6761402981185497</v>
      </c>
      <c r="AF281" s="41">
        <f>D$272</f>
        <v>0.2951315864155003</v>
      </c>
      <c r="AG281" s="41">
        <f>E$272</f>
        <v>2.8728115465950142E-2</v>
      </c>
      <c r="AI281" s="41">
        <f>C$273</f>
        <v>0.6761402981185497</v>
      </c>
      <c r="AJ281" s="41">
        <f>D$273</f>
        <v>0.2951315864155003</v>
      </c>
      <c r="AK281" s="41">
        <f>E$273</f>
        <v>2.8728115465950142E-2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12.564784587156403</v>
      </c>
      <c r="D292" s="37">
        <f>IF(D$13&gt;0,$C233*D$281*24*Input!$F$60/D$13,0)</f>
        <v>0.40067466053199052</v>
      </c>
      <c r="E292" s="37">
        <f>IF(E$13&gt;0,$C233*E$281*24*Input!$F$60/E$13,0)</f>
        <v>4.4438717003794467E-2</v>
      </c>
      <c r="G292" s="37">
        <f>IF(C$13&gt;0,$C233*G$281*24*Input!$F$60/C$13,0)</f>
        <v>8.902416634508592</v>
      </c>
      <c r="H292" s="37">
        <f>IF(D$13&gt;0,$C233*H$281*24*Input!$F$60/D$13,0)</f>
        <v>1.3471917347107349</v>
      </c>
      <c r="I292" s="37">
        <f>IF(E$13&gt;0,$C233*I$281*24*Input!$F$60/E$13,0)</f>
        <v>0.19192170009846099</v>
      </c>
      <c r="K292" s="37">
        <f>IF(C$13&gt;0,$C233*K$281*24*Input!$F$60/C$13,0)</f>
        <v>8.902416634508592</v>
      </c>
      <c r="L292" s="37">
        <f>IF(D$13&gt;0,$C233*L$281*24*Input!$F$60/D$13,0)</f>
        <v>1.3471917347107349</v>
      </c>
      <c r="M292" s="37">
        <f>IF(E$13&gt;0,$C233*M$281*24*Input!$F$60/E$13,0)</f>
        <v>0.19192170009846099</v>
      </c>
      <c r="O292" s="37">
        <f>IF(C$13&gt;0,$C233*O$281*24*Input!$F$60/C$13,0)</f>
        <v>9.475927055781094</v>
      </c>
      <c r="P292" s="37">
        <f>IF(D$13&gt;0,$C233*P$281*24*Input!$F$60/D$13,0)</f>
        <v>1.3787303180085912</v>
      </c>
      <c r="Q292" s="37">
        <f>IF(E$13&gt;0,$C233*Q$281*24*Input!$F$60/E$13,0)</f>
        <v>7.2165699520023927E-2</v>
      </c>
      <c r="S292" s="37">
        <f>IF(C$13&gt;0,$C233*S$281*24*Input!$F$60/C$13,0)</f>
        <v>9.475927055781094</v>
      </c>
      <c r="T292" s="37">
        <f>IF(D$13&gt;0,$C233*T$281*24*Input!$F$60/D$13,0)</f>
        <v>1.3787303180085912</v>
      </c>
      <c r="U292" s="37">
        <f>IF(E$13&gt;0,$C233*U$281*24*Input!$F$60/E$13,0)</f>
        <v>7.2165699520023927E-2</v>
      </c>
      <c r="W292" s="37">
        <f>IF(C$13&gt;0,$C233*W$281*24*Input!$F$60/C$13,0)</f>
        <v>1.4630591909992414</v>
      </c>
      <c r="X292" s="37">
        <f>IF(D$13&gt;0,$C233*X$281*24*Input!$F$60/D$13,0)</f>
        <v>1.4630591909992414</v>
      </c>
      <c r="Y292" s="37">
        <f>IF(E$13&gt;0,$C233*Y$281*24*Input!$F$60/E$13,0)</f>
        <v>1.4630591909992416</v>
      </c>
      <c r="AA292" s="37">
        <f>IF(C$13&gt;0,$C233*AA$281*24*Input!$F$60/C$13,0)</f>
        <v>9.475927055781094</v>
      </c>
      <c r="AB292" s="37">
        <f>IF(D$13&gt;0,$C233*AB$281*24*Input!$F$60/D$13,0)</f>
        <v>1.3787303180085912</v>
      </c>
      <c r="AC292" s="37">
        <f>IF(E$13&gt;0,$C233*AC$281*24*Input!$F$60/E$13,0)</f>
        <v>7.2165699520023927E-2</v>
      </c>
      <c r="AE292" s="37">
        <f>IF(C$13&gt;0,$C233*AE$281*24*Input!$F$60/C$13,0)</f>
        <v>9.475927055781094</v>
      </c>
      <c r="AF292" s="37">
        <f>IF(D$13&gt;0,$C233*AF$281*24*Input!$F$60/D$13,0)</f>
        <v>1.3787303180085912</v>
      </c>
      <c r="AG292" s="37">
        <f>IF(E$13&gt;0,$C233*AG$281*24*Input!$F$60/E$13,0)</f>
        <v>7.2165699520023927E-2</v>
      </c>
      <c r="AI292" s="37">
        <f>IF(C$13&gt;0,$C233*AI$281*24*Input!$F$60/C$13,0)</f>
        <v>9.475927055781094</v>
      </c>
      <c r="AJ292" s="37">
        <f>IF(D$13&gt;0,$C233*AJ$281*24*Input!$F$60/D$13,0)</f>
        <v>1.3787303180085912</v>
      </c>
      <c r="AK292" s="37">
        <f>IF(E$13&gt;0,$C233*AK$281*24*Input!$F$60/E$13,0)</f>
        <v>7.2165699520023927E-2</v>
      </c>
      <c r="AL292" s="17"/>
    </row>
    <row r="293" spans="1:38" x14ac:dyDescent="0.25">
      <c r="A293" s="4" t="s">
        <v>182</v>
      </c>
      <c r="C293" s="37">
        <f>IF(C$13&gt;0,$C234*C$281*24*Input!$F$60/C$13,0)</f>
        <v>12.987613385934189</v>
      </c>
      <c r="D293" s="37">
        <f>IF(D$13&gt;0,$C234*D$281*24*Input!$F$60/D$13,0)</f>
        <v>0.41415812172770555</v>
      </c>
      <c r="E293" s="37">
        <f>IF(E$13&gt;0,$C234*E$281*24*Input!$F$60/E$13,0)</f>
        <v>4.5934163996904663E-2</v>
      </c>
      <c r="G293" s="37">
        <f>IF(C$13&gt;0,$C234*G$281*24*Input!$F$60/C$13,0)</f>
        <v>9.2019998152370857</v>
      </c>
      <c r="H293" s="37">
        <f>IF(D$13&gt;0,$C234*H$281*24*Input!$F$60/D$13,0)</f>
        <v>1.3925272881346573</v>
      </c>
      <c r="I293" s="37">
        <f>IF(E$13&gt;0,$C234*I$281*24*Input!$F$60/E$13,0)</f>
        <v>0.19838022880216627</v>
      </c>
      <c r="K293" s="37">
        <f>IF(C$13&gt;0,$C234*K$281*24*Input!$F$60/C$13,0)</f>
        <v>9.2019998152370857</v>
      </c>
      <c r="L293" s="37">
        <f>IF(D$13&gt;0,$C234*L$281*24*Input!$F$60/D$13,0)</f>
        <v>1.3925272881346573</v>
      </c>
      <c r="M293" s="37">
        <f>IF(E$13&gt;0,$C234*M$281*24*Input!$F$60/E$13,0)</f>
        <v>0.19838022880216627</v>
      </c>
      <c r="O293" s="37">
        <f>IF(C$13&gt;0,$C234*O$281*24*Input!$F$60/C$13,0)</f>
        <v>9.7948099484012747</v>
      </c>
      <c r="P293" s="37">
        <f>IF(D$13&gt;0,$C234*P$281*24*Input!$F$60/D$13,0)</f>
        <v>1.4251272044938554</v>
      </c>
      <c r="Q293" s="37">
        <f>IF(E$13&gt;0,$C234*Q$281*24*Input!$F$60/E$13,0)</f>
        <v>7.4594211989087778E-2</v>
      </c>
      <c r="S293" s="37">
        <f>IF(C$13&gt;0,$C234*S$281*24*Input!$F$60/C$13,0)</f>
        <v>9.7948099484012747</v>
      </c>
      <c r="T293" s="37">
        <f>IF(D$13&gt;0,$C234*T$281*24*Input!$F$60/D$13,0)</f>
        <v>1.4251272044938554</v>
      </c>
      <c r="U293" s="37">
        <f>IF(E$13&gt;0,$C234*U$281*24*Input!$F$60/E$13,0)</f>
        <v>7.4594211989087778E-2</v>
      </c>
      <c r="W293" s="37">
        <f>IF(C$13&gt;0,$C234*W$281*24*Input!$F$60/C$13,0)</f>
        <v>1.5122939037776335</v>
      </c>
      <c r="X293" s="37">
        <f>IF(D$13&gt;0,$C234*X$281*24*Input!$F$60/D$13,0)</f>
        <v>1.5122939037776337</v>
      </c>
      <c r="Y293" s="37">
        <f>IF(E$13&gt;0,$C234*Y$281*24*Input!$F$60/E$13,0)</f>
        <v>1.5122939037776337</v>
      </c>
      <c r="AA293" s="37">
        <f>IF(C$13&gt;0,$C234*AA$281*24*Input!$F$60/C$13,0)</f>
        <v>9.7948099484012747</v>
      </c>
      <c r="AB293" s="37">
        <f>IF(D$13&gt;0,$C234*AB$281*24*Input!$F$60/D$13,0)</f>
        <v>1.4251272044938554</v>
      </c>
      <c r="AC293" s="37">
        <f>IF(E$13&gt;0,$C234*AC$281*24*Input!$F$60/E$13,0)</f>
        <v>7.4594211989087778E-2</v>
      </c>
      <c r="AE293" s="37">
        <f>IF(C$13&gt;0,$C234*AE$281*24*Input!$F$60/C$13,0)</f>
        <v>9.7948099484012747</v>
      </c>
      <c r="AF293" s="37">
        <f>IF(D$13&gt;0,$C234*AF$281*24*Input!$F$60/D$13,0)</f>
        <v>1.4251272044938554</v>
      </c>
      <c r="AG293" s="37">
        <f>IF(E$13&gt;0,$C234*AG$281*24*Input!$F$60/E$13,0)</f>
        <v>7.4594211989087778E-2</v>
      </c>
      <c r="AI293" s="37">
        <f>IF(C$13&gt;0,$C234*AI$281*24*Input!$F$60/C$13,0)</f>
        <v>9.7948099484012747</v>
      </c>
      <c r="AJ293" s="37">
        <f>IF(D$13&gt;0,$C234*AJ$281*24*Input!$F$60/D$13,0)</f>
        <v>1.4251272044938554</v>
      </c>
      <c r="AK293" s="37">
        <f>IF(E$13&gt;0,$C234*AK$281*24*Input!$F$60/E$13,0)</f>
        <v>7.4594211989087778E-2</v>
      </c>
      <c r="AL293" s="17"/>
    </row>
    <row r="294" spans="1:38" x14ac:dyDescent="0.25">
      <c r="A294" s="4" t="s">
        <v>227</v>
      </c>
      <c r="C294" s="37">
        <f>IF(C$13&gt;0,$C235*C$281*24*Input!$F$60/C$13,0)</f>
        <v>8.5880220461722345</v>
      </c>
      <c r="D294" s="37">
        <f>IF(D$13&gt;0,$C235*D$281*24*Input!$F$60/D$13,0)</f>
        <v>0.27386086837562423</v>
      </c>
      <c r="E294" s="37">
        <f>IF(E$13&gt;0,$C235*E$281*24*Input!$F$60/E$13,0)</f>
        <v>3.0373834002876989E-2</v>
      </c>
      <c r="G294" s="37">
        <f>IF(C$13&gt;0,$C235*G$281*24*Input!$F$60/C$13,0)</f>
        <v>6.0847959462449444</v>
      </c>
      <c r="H294" s="37">
        <f>IF(D$13&gt;0,$C235*H$281*24*Input!$F$60/D$13,0)</f>
        <v>0.92080466942053685</v>
      </c>
      <c r="I294" s="37">
        <f>IF(E$13&gt;0,$C235*I$281*24*Input!$F$60/E$13,0)</f>
        <v>0.13117835647331677</v>
      </c>
      <c r="K294" s="37">
        <f>IF(C$13&gt;0,$C235*K$281*24*Input!$F$60/C$13,0)</f>
        <v>6.0847959462449444</v>
      </c>
      <c r="L294" s="37">
        <f>IF(D$13&gt;0,$C235*L$281*24*Input!$F$60/D$13,0)</f>
        <v>0.92080466942053685</v>
      </c>
      <c r="M294" s="37">
        <f>IF(E$13&gt;0,$C235*M$281*24*Input!$F$60/E$13,0)</f>
        <v>0.13117835647331677</v>
      </c>
      <c r="O294" s="37">
        <f>IF(C$13&gt;0,$C235*O$281*24*Input!$F$60/C$13,0)</f>
        <v>6.4767899440276349</v>
      </c>
      <c r="P294" s="37">
        <f>IF(D$13&gt;0,$C235*P$281*24*Input!$F$60/D$13,0)</f>
        <v>0.94236127047392027</v>
      </c>
      <c r="Q294" s="37">
        <f>IF(E$13&gt;0,$C235*Q$281*24*Input!$F$60/E$13,0)</f>
        <v>4.9325208415345198E-2</v>
      </c>
      <c r="S294" s="37">
        <f>IF(C$13&gt;0,$C235*S$281*24*Input!$F$60/C$13,0)</f>
        <v>6.4767899440276349</v>
      </c>
      <c r="T294" s="37">
        <f>IF(D$13&gt;0,$C235*T$281*24*Input!$F$60/D$13,0)</f>
        <v>0.94236127047392027</v>
      </c>
      <c r="U294" s="37">
        <f>IF(E$13&gt;0,$C235*U$281*24*Input!$F$60/E$13,0)</f>
        <v>4.9325208415345198E-2</v>
      </c>
      <c r="W294" s="37">
        <f>IF(C$13&gt;0,$C235*W$281*24*Input!$F$60/C$13,0)</f>
        <v>0.99999999999999989</v>
      </c>
      <c r="X294" s="37">
        <f>IF(D$13&gt;0,$C235*X$281*24*Input!$F$60/D$13,0)</f>
        <v>1</v>
      </c>
      <c r="Y294" s="37">
        <f>IF(E$13&gt;0,$C235*Y$281*24*Input!$F$60/E$13,0)</f>
        <v>1</v>
      </c>
      <c r="AA294" s="37">
        <f>IF(C$13&gt;0,$C235*AA$281*24*Input!$F$60/C$13,0)</f>
        <v>6.4767899440276349</v>
      </c>
      <c r="AB294" s="37">
        <f>IF(D$13&gt;0,$C235*AB$281*24*Input!$F$60/D$13,0)</f>
        <v>0.94236127047392027</v>
      </c>
      <c r="AC294" s="37">
        <f>IF(E$13&gt;0,$C235*AC$281*24*Input!$F$60/E$13,0)</f>
        <v>4.9325208415345198E-2</v>
      </c>
      <c r="AE294" s="37">
        <f>IF(C$13&gt;0,$C235*AE$281*24*Input!$F$60/C$13,0)</f>
        <v>6.4767899440276349</v>
      </c>
      <c r="AF294" s="37">
        <f>IF(D$13&gt;0,$C235*AF$281*24*Input!$F$60/D$13,0)</f>
        <v>0.94236127047392027</v>
      </c>
      <c r="AG294" s="37">
        <f>IF(E$13&gt;0,$C235*AG$281*24*Input!$F$60/E$13,0)</f>
        <v>4.9325208415345198E-2</v>
      </c>
      <c r="AI294" s="37">
        <f>IF(C$13&gt;0,$C235*AI$281*24*Input!$F$60/C$13,0)</f>
        <v>6.4767899440276349</v>
      </c>
      <c r="AJ294" s="37">
        <f>IF(D$13&gt;0,$C235*AJ$281*24*Input!$F$60/D$13,0)</f>
        <v>0.94236127047392027</v>
      </c>
      <c r="AK294" s="37">
        <f>IF(E$13&gt;0,$C235*AK$281*24*Input!$F$60/E$13,0)</f>
        <v>4.9325208415345198E-2</v>
      </c>
      <c r="AL294" s="17"/>
    </row>
    <row r="295" spans="1:38" x14ac:dyDescent="0.25">
      <c r="A295" s="4" t="s">
        <v>183</v>
      </c>
      <c r="C295" s="37">
        <f>IF(C$13&gt;0,$C236*C$281*24*Input!$F$60/C$13,0)</f>
        <v>13.630062667732341</v>
      </c>
      <c r="D295" s="37">
        <f>IF(D$13&gt;0,$C236*D$281*24*Input!$F$60/D$13,0)</f>
        <v>0.43464499486969471</v>
      </c>
      <c r="E295" s="37">
        <f>IF(E$13&gt;0,$C236*E$281*24*Input!$F$60/E$13,0)</f>
        <v>4.8206357493345682E-2</v>
      </c>
      <c r="G295" s="37">
        <f>IF(C$13&gt;0,$C236*G$281*24*Input!$F$60/C$13,0)</f>
        <v>9.6571887708005768</v>
      </c>
      <c r="H295" s="37">
        <f>IF(D$13&gt;0,$C236*H$281*24*Input!$F$60/D$13,0)</f>
        <v>1.4614104716389749</v>
      </c>
      <c r="I295" s="37">
        <f>IF(E$13&gt;0,$C236*I$281*24*Input!$F$60/E$13,0)</f>
        <v>0.20819336626858753</v>
      </c>
      <c r="K295" s="37">
        <f>IF(C$13&gt;0,$C236*K$281*24*Input!$F$60/C$13,0)</f>
        <v>9.6571887708005768</v>
      </c>
      <c r="L295" s="37">
        <f>IF(D$13&gt;0,$C236*L$281*24*Input!$F$60/D$13,0)</f>
        <v>1.4614104716389749</v>
      </c>
      <c r="M295" s="37">
        <f>IF(E$13&gt;0,$C236*M$281*24*Input!$F$60/E$13,0)</f>
        <v>0.20819336626858753</v>
      </c>
      <c r="O295" s="37">
        <f>IF(C$13&gt;0,$C236*O$281*24*Input!$F$60/C$13,0)</f>
        <v>10.279323032499915</v>
      </c>
      <c r="P295" s="37">
        <f>IF(D$13&gt;0,$C236*P$281*24*Input!$F$60/D$13,0)</f>
        <v>1.4956229854962115</v>
      </c>
      <c r="Q295" s="37">
        <f>IF(E$13&gt;0,$C236*Q$281*24*Input!$F$60/E$13,0)</f>
        <v>7.8284112242092696E-2</v>
      </c>
      <c r="S295" s="37">
        <f>IF(C$13&gt;0,$C236*S$281*24*Input!$F$60/C$13,0)</f>
        <v>10.279323032499915</v>
      </c>
      <c r="T295" s="37">
        <f>IF(D$13&gt;0,$C236*T$281*24*Input!$F$60/D$13,0)</f>
        <v>1.4956229854962115</v>
      </c>
      <c r="U295" s="37">
        <f>IF(E$13&gt;0,$C236*U$281*24*Input!$F$60/E$13,0)</f>
        <v>7.8284112242092696E-2</v>
      </c>
      <c r="W295" s="37">
        <f>IF(C$13&gt;0,$C236*W$281*24*Input!$F$60/C$13,0)</f>
        <v>1.5871014995597728</v>
      </c>
      <c r="X295" s="37">
        <f>IF(D$13&gt;0,$C236*X$281*24*Input!$F$60/D$13,0)</f>
        <v>1.5871014995597725</v>
      </c>
      <c r="Y295" s="37">
        <f>IF(E$13&gt;0,$C236*Y$281*24*Input!$F$60/E$13,0)</f>
        <v>1.5871014995597728</v>
      </c>
      <c r="AA295" s="37">
        <f>IF(C$13&gt;0,$C236*AA$281*24*Input!$F$60/C$13,0)</f>
        <v>10.279323032499915</v>
      </c>
      <c r="AB295" s="37">
        <f>IF(D$13&gt;0,$C236*AB$281*24*Input!$F$60/D$13,0)</f>
        <v>1.4956229854962115</v>
      </c>
      <c r="AC295" s="37">
        <f>IF(E$13&gt;0,$C236*AC$281*24*Input!$F$60/E$13,0)</f>
        <v>7.8284112242092696E-2</v>
      </c>
      <c r="AE295" s="37">
        <f>IF(C$13&gt;0,$C236*AE$281*24*Input!$F$60/C$13,0)</f>
        <v>10.279323032499915</v>
      </c>
      <c r="AF295" s="37">
        <f>IF(D$13&gt;0,$C236*AF$281*24*Input!$F$60/D$13,0)</f>
        <v>1.4956229854962115</v>
      </c>
      <c r="AG295" s="37">
        <f>IF(E$13&gt;0,$C236*AG$281*24*Input!$F$60/E$13,0)</f>
        <v>7.8284112242092696E-2</v>
      </c>
      <c r="AI295" s="37">
        <f>IF(C$13&gt;0,$C236*AI$281*24*Input!$F$60/C$13,0)</f>
        <v>10.279323032499915</v>
      </c>
      <c r="AJ295" s="37">
        <f>IF(D$13&gt;0,$C236*AJ$281*24*Input!$F$60/D$13,0)</f>
        <v>1.4956229854962115</v>
      </c>
      <c r="AK295" s="37">
        <f>IF(E$13&gt;0,$C236*AK$281*24*Input!$F$60/E$13,0)</f>
        <v>7.8284112242092696E-2</v>
      </c>
      <c r="AL295" s="17"/>
    </row>
    <row r="296" spans="1:38" x14ac:dyDescent="0.25">
      <c r="A296" s="4" t="s">
        <v>184</v>
      </c>
      <c r="C296" s="37">
        <f>IF(C$13&gt;0,$C237*C$281*24*Input!$F$60/C$13,0)</f>
        <v>12.331523845594537</v>
      </c>
      <c r="D296" s="37">
        <f>IF(D$13&gt;0,$C237*D$281*24*Input!$F$60/D$13,0)</f>
        <v>0.39323627845767506</v>
      </c>
      <c r="E296" s="37">
        <f>IF(E$13&gt;0,$C237*E$281*24*Input!$F$60/E$13,0)</f>
        <v>4.3613728082539195E-2</v>
      </c>
      <c r="G296" s="37">
        <f>IF(C$13&gt;0,$C237*G$281*24*Input!$F$60/C$13,0)</f>
        <v>8.7371464469097688</v>
      </c>
      <c r="H296" s="37">
        <f>IF(D$13&gt;0,$C237*H$281*24*Input!$F$60/D$13,0)</f>
        <v>1.3221816009607412</v>
      </c>
      <c r="I296" s="37">
        <f>IF(E$13&gt;0,$C237*I$281*24*Input!$F$60/E$13,0)</f>
        <v>0.18835874223187396</v>
      </c>
      <c r="K296" s="37">
        <f>IF(C$13&gt;0,$C237*K$281*24*Input!$F$60/C$13,0)</f>
        <v>8.7371464469097688</v>
      </c>
      <c r="L296" s="37">
        <f>IF(D$13&gt;0,$C237*L$281*24*Input!$F$60/D$13,0)</f>
        <v>1.3221816009607412</v>
      </c>
      <c r="M296" s="37">
        <f>IF(E$13&gt;0,$C237*M$281*24*Input!$F$60/E$13,0)</f>
        <v>0.18835874223187396</v>
      </c>
      <c r="O296" s="37">
        <f>IF(C$13&gt;0,$C237*O$281*24*Input!$F$60/C$13,0)</f>
        <v>9.3000098518938881</v>
      </c>
      <c r="P296" s="37">
        <f>IF(D$13&gt;0,$C237*P$281*24*Input!$F$60/D$13,0)</f>
        <v>1.3531346817156105</v>
      </c>
      <c r="Q296" s="37">
        <f>IF(E$13&gt;0,$C237*Q$281*24*Input!$F$60/E$13,0)</f>
        <v>7.0825969063954011E-2</v>
      </c>
      <c r="S296" s="37">
        <f>IF(C$13&gt;0,$C237*S$281*24*Input!$F$60/C$13,0)</f>
        <v>9.3000098518938881</v>
      </c>
      <c r="T296" s="37">
        <f>IF(D$13&gt;0,$C237*T$281*24*Input!$F$60/D$13,0)</f>
        <v>1.3531346817156105</v>
      </c>
      <c r="U296" s="37">
        <f>IF(E$13&gt;0,$C237*U$281*24*Input!$F$60/E$13,0)</f>
        <v>7.0825969063954011E-2</v>
      </c>
      <c r="W296" s="37">
        <f>IF(C$13&gt;0,$C237*W$281*24*Input!$F$60/C$13,0)</f>
        <v>1.4358980192756745</v>
      </c>
      <c r="X296" s="37">
        <f>IF(D$13&gt;0,$C237*X$281*24*Input!$F$60/D$13,0)</f>
        <v>1.4358980192756745</v>
      </c>
      <c r="Y296" s="37">
        <f>IF(E$13&gt;0,$C237*Y$281*24*Input!$F$60/E$13,0)</f>
        <v>1.4358980192756743</v>
      </c>
      <c r="AA296" s="37">
        <f>IF(C$13&gt;0,$C237*AA$281*24*Input!$F$60/C$13,0)</f>
        <v>9.3000098518938881</v>
      </c>
      <c r="AB296" s="37">
        <f>IF(D$13&gt;0,$C237*AB$281*24*Input!$F$60/D$13,0)</f>
        <v>1.3531346817156105</v>
      </c>
      <c r="AC296" s="37">
        <f>IF(E$13&gt;0,$C237*AC$281*24*Input!$F$60/E$13,0)</f>
        <v>7.0825969063954011E-2</v>
      </c>
      <c r="AE296" s="37">
        <f>IF(C$13&gt;0,$C237*AE$281*24*Input!$F$60/C$13,0)</f>
        <v>9.3000098518938881</v>
      </c>
      <c r="AF296" s="37">
        <f>IF(D$13&gt;0,$C237*AF$281*24*Input!$F$60/D$13,0)</f>
        <v>1.3531346817156105</v>
      </c>
      <c r="AG296" s="37">
        <f>IF(E$13&gt;0,$C237*AG$281*24*Input!$F$60/E$13,0)</f>
        <v>7.0825969063954011E-2</v>
      </c>
      <c r="AI296" s="37">
        <f>IF(C$13&gt;0,$C237*AI$281*24*Input!$F$60/C$13,0)</f>
        <v>9.3000098518938881</v>
      </c>
      <c r="AJ296" s="37">
        <f>IF(D$13&gt;0,$C237*AJ$281*24*Input!$F$60/D$13,0)</f>
        <v>1.3531346817156105</v>
      </c>
      <c r="AK296" s="37">
        <f>IF(E$13&gt;0,$C237*AK$281*24*Input!$F$60/E$13,0)</f>
        <v>7.0825969063954011E-2</v>
      </c>
      <c r="AL296" s="17"/>
    </row>
    <row r="297" spans="1:38" x14ac:dyDescent="0.25">
      <c r="A297" s="4" t="s">
        <v>228</v>
      </c>
      <c r="C297" s="37">
        <f>IF(C$13&gt;0,$C238*C$281*24*Input!$F$60/C$13,0)</f>
        <v>8.5880220461722345</v>
      </c>
      <c r="D297" s="37">
        <f>IF(D$13&gt;0,$C238*D$281*24*Input!$F$60/D$13,0)</f>
        <v>0.27386086837562423</v>
      </c>
      <c r="E297" s="37">
        <f>IF(E$13&gt;0,$C238*E$281*24*Input!$F$60/E$13,0)</f>
        <v>3.0373834002876989E-2</v>
      </c>
      <c r="G297" s="37">
        <f>IF(C$13&gt;0,$C238*G$281*24*Input!$F$60/C$13,0)</f>
        <v>6.0847959462449444</v>
      </c>
      <c r="H297" s="37">
        <f>IF(D$13&gt;0,$C238*H$281*24*Input!$F$60/D$13,0)</f>
        <v>0.92080466942053685</v>
      </c>
      <c r="I297" s="37">
        <f>IF(E$13&gt;0,$C238*I$281*24*Input!$F$60/E$13,0)</f>
        <v>0.13117835647331677</v>
      </c>
      <c r="K297" s="37">
        <f>IF(C$13&gt;0,$C238*K$281*24*Input!$F$60/C$13,0)</f>
        <v>6.0847959462449444</v>
      </c>
      <c r="L297" s="37">
        <f>IF(D$13&gt;0,$C238*L$281*24*Input!$F$60/D$13,0)</f>
        <v>0.92080466942053685</v>
      </c>
      <c r="M297" s="37">
        <f>IF(E$13&gt;0,$C238*M$281*24*Input!$F$60/E$13,0)</f>
        <v>0.13117835647331677</v>
      </c>
      <c r="O297" s="37">
        <f>IF(C$13&gt;0,$C238*O$281*24*Input!$F$60/C$13,0)</f>
        <v>6.4767899440276349</v>
      </c>
      <c r="P297" s="37">
        <f>IF(D$13&gt;0,$C238*P$281*24*Input!$F$60/D$13,0)</f>
        <v>0.94236127047392027</v>
      </c>
      <c r="Q297" s="37">
        <f>IF(E$13&gt;0,$C238*Q$281*24*Input!$F$60/E$13,0)</f>
        <v>4.9325208415345198E-2</v>
      </c>
      <c r="S297" s="37">
        <f>IF(C$13&gt;0,$C238*S$281*24*Input!$F$60/C$13,0)</f>
        <v>6.4767899440276349</v>
      </c>
      <c r="T297" s="37">
        <f>IF(D$13&gt;0,$C238*T$281*24*Input!$F$60/D$13,0)</f>
        <v>0.94236127047392027</v>
      </c>
      <c r="U297" s="37">
        <f>IF(E$13&gt;0,$C238*U$281*24*Input!$F$60/E$13,0)</f>
        <v>4.9325208415345198E-2</v>
      </c>
      <c r="W297" s="37">
        <f>IF(C$13&gt;0,$C238*W$281*24*Input!$F$60/C$13,0)</f>
        <v>0.99999999999999989</v>
      </c>
      <c r="X297" s="37">
        <f>IF(D$13&gt;0,$C238*X$281*24*Input!$F$60/D$13,0)</f>
        <v>1</v>
      </c>
      <c r="Y297" s="37">
        <f>IF(E$13&gt;0,$C238*Y$281*24*Input!$F$60/E$13,0)</f>
        <v>1</v>
      </c>
      <c r="AA297" s="37">
        <f>IF(C$13&gt;0,$C238*AA$281*24*Input!$F$60/C$13,0)</f>
        <v>6.4767899440276349</v>
      </c>
      <c r="AB297" s="37">
        <f>IF(D$13&gt;0,$C238*AB$281*24*Input!$F$60/D$13,0)</f>
        <v>0.94236127047392027</v>
      </c>
      <c r="AC297" s="37">
        <f>IF(E$13&gt;0,$C238*AC$281*24*Input!$F$60/E$13,0)</f>
        <v>4.9325208415345198E-2</v>
      </c>
      <c r="AE297" s="37">
        <f>IF(C$13&gt;0,$C238*AE$281*24*Input!$F$60/C$13,0)</f>
        <v>6.4767899440276349</v>
      </c>
      <c r="AF297" s="37">
        <f>IF(D$13&gt;0,$C238*AF$281*24*Input!$F$60/D$13,0)</f>
        <v>0.94236127047392027</v>
      </c>
      <c r="AG297" s="37">
        <f>IF(E$13&gt;0,$C238*AG$281*24*Input!$F$60/E$13,0)</f>
        <v>4.9325208415345198E-2</v>
      </c>
      <c r="AI297" s="37">
        <f>IF(C$13&gt;0,$C238*AI$281*24*Input!$F$60/C$13,0)</f>
        <v>6.4767899440276349</v>
      </c>
      <c r="AJ297" s="37">
        <f>IF(D$13&gt;0,$C238*AJ$281*24*Input!$F$60/D$13,0)</f>
        <v>0.94236127047392027</v>
      </c>
      <c r="AK297" s="37">
        <f>IF(E$13&gt;0,$C238*AK$281*24*Input!$F$60/E$13,0)</f>
        <v>4.9325208415345198E-2</v>
      </c>
      <c r="AL297" s="17"/>
    </row>
    <row r="298" spans="1:38" x14ac:dyDescent="0.25">
      <c r="A298" s="4" t="s">
        <v>185</v>
      </c>
      <c r="C298" s="37">
        <f>IF(C$13&gt;0,$C239*C$281*24*Input!$F$60/C$13,0)</f>
        <v>11.803789785429542</v>
      </c>
      <c r="D298" s="37">
        <f>IF(D$13&gt;0,$C239*D$281*24*Input!$F$60/D$13,0)</f>
        <v>0.37640752473404016</v>
      </c>
      <c r="E298" s="37">
        <f>IF(E$13&gt;0,$C239*E$281*24*Input!$F$60/E$13,0)</f>
        <v>4.1747255610189139E-2</v>
      </c>
      <c r="G298" s="37">
        <f>IF(C$13&gt;0,$C239*G$281*24*Input!$F$60/C$13,0)</f>
        <v>8.3632356613152439</v>
      </c>
      <c r="H298" s="37">
        <f>IF(D$13&gt;0,$C239*H$281*24*Input!$F$60/D$13,0)</f>
        <v>1.2655981427209273</v>
      </c>
      <c r="I298" s="37">
        <f>IF(E$13&gt;0,$C239*I$281*24*Input!$F$60/E$13,0)</f>
        <v>0.18029783061622548</v>
      </c>
      <c r="K298" s="37">
        <f>IF(C$13&gt;0,$C239*K$281*24*Input!$F$60/C$13,0)</f>
        <v>8.3632356613152439</v>
      </c>
      <c r="L298" s="37">
        <f>IF(D$13&gt;0,$C239*L$281*24*Input!$F$60/D$13,0)</f>
        <v>1.2655981427209273</v>
      </c>
      <c r="M298" s="37">
        <f>IF(E$13&gt;0,$C239*M$281*24*Input!$F$60/E$13,0)</f>
        <v>0.18029783061622548</v>
      </c>
      <c r="O298" s="37">
        <f>IF(C$13&gt;0,$C239*O$281*24*Input!$F$60/C$13,0)</f>
        <v>8.902011030323445</v>
      </c>
      <c r="P298" s="37">
        <f>IF(D$13&gt;0,$C239*P$281*24*Input!$F$60/D$13,0)</f>
        <v>1.2952265700764343</v>
      </c>
      <c r="Q298" s="37">
        <f>IF(E$13&gt;0,$C239*Q$281*24*Input!$F$60/E$13,0)</f>
        <v>6.7794934401308168E-2</v>
      </c>
      <c r="S298" s="37">
        <f>IF(C$13&gt;0,$C239*S$281*24*Input!$F$60/C$13,0)</f>
        <v>8.902011030323445</v>
      </c>
      <c r="T298" s="37">
        <f>IF(D$13&gt;0,$C239*T$281*24*Input!$F$60/D$13,0)</f>
        <v>1.2952265700764343</v>
      </c>
      <c r="U298" s="37">
        <f>IF(E$13&gt;0,$C239*U$281*24*Input!$F$60/E$13,0)</f>
        <v>6.7794934401308168E-2</v>
      </c>
      <c r="W298" s="37">
        <f>IF(C$13&gt;0,$C239*W$281*24*Input!$F$60/C$13,0)</f>
        <v>1.3744480069995402</v>
      </c>
      <c r="X298" s="37">
        <f>IF(D$13&gt;0,$C239*X$281*24*Input!$F$60/D$13,0)</f>
        <v>1.3744480069995402</v>
      </c>
      <c r="Y298" s="37">
        <f>IF(E$13&gt;0,$C239*Y$281*24*Input!$F$60/E$13,0)</f>
        <v>1.3744480069995402</v>
      </c>
      <c r="AA298" s="37">
        <f>IF(C$13&gt;0,$C239*AA$281*24*Input!$F$60/C$13,0)</f>
        <v>8.902011030323445</v>
      </c>
      <c r="AB298" s="37">
        <f>IF(D$13&gt;0,$C239*AB$281*24*Input!$F$60/D$13,0)</f>
        <v>1.2952265700764343</v>
      </c>
      <c r="AC298" s="37">
        <f>IF(E$13&gt;0,$C239*AC$281*24*Input!$F$60/E$13,0)</f>
        <v>6.7794934401308168E-2</v>
      </c>
      <c r="AE298" s="37">
        <f>IF(C$13&gt;0,$C239*AE$281*24*Input!$F$60/C$13,0)</f>
        <v>8.902011030323445</v>
      </c>
      <c r="AF298" s="37">
        <f>IF(D$13&gt;0,$C239*AF$281*24*Input!$F$60/D$13,0)</f>
        <v>1.2952265700764343</v>
      </c>
      <c r="AG298" s="37">
        <f>IF(E$13&gt;0,$C239*AG$281*24*Input!$F$60/E$13,0)</f>
        <v>6.7794934401308168E-2</v>
      </c>
      <c r="AI298" s="37">
        <f>IF(C$13&gt;0,$C239*AI$281*24*Input!$F$60/C$13,0)</f>
        <v>8.902011030323445</v>
      </c>
      <c r="AJ298" s="37">
        <f>IF(D$13&gt;0,$C239*AJ$281*24*Input!$F$60/D$13,0)</f>
        <v>1.2952265700764343</v>
      </c>
      <c r="AK298" s="37">
        <f>IF(E$13&gt;0,$C239*AK$281*24*Input!$F$60/E$13,0)</f>
        <v>6.7794934401308168E-2</v>
      </c>
      <c r="AL298" s="17"/>
    </row>
    <row r="299" spans="1:38" x14ac:dyDescent="0.25">
      <c r="A299" s="4" t="s">
        <v>186</v>
      </c>
      <c r="C299" s="37">
        <f>IF(C$13&gt;0,$C240*C$281*24*Input!$F$60/C$13,0)</f>
        <v>13.16155232269297</v>
      </c>
      <c r="D299" s="37">
        <f>IF(D$13&gt;0,$C240*D$281*24*Input!$F$60/D$13,0)</f>
        <v>0.41970480849783592</v>
      </c>
      <c r="E299" s="37">
        <f>IF(E$13&gt;0,$C240*E$281*24*Input!$F$60/E$13,0)</f>
        <v>4.6549345509404719E-2</v>
      </c>
      <c r="G299" s="37">
        <f>IF(C$13&gt;0,$C240*G$281*24*Input!$F$60/C$13,0)</f>
        <v>9.3252392447115025</v>
      </c>
      <c r="H299" s="37">
        <f>IF(D$13&gt;0,$C240*H$281*24*Input!$F$60/D$13,0)</f>
        <v>1.4111769590717402</v>
      </c>
      <c r="I299" s="37">
        <f>IF(E$13&gt;0,$C240*I$281*24*Input!$F$60/E$13,0)</f>
        <v>0.20103707152195208</v>
      </c>
      <c r="K299" s="37">
        <f>IF(C$13&gt;0,$C240*K$281*24*Input!$F$60/C$13,0)</f>
        <v>9.3252392447115025</v>
      </c>
      <c r="L299" s="37">
        <f>IF(D$13&gt;0,$C240*L$281*24*Input!$F$60/D$13,0)</f>
        <v>1.4111769590717402</v>
      </c>
      <c r="M299" s="37">
        <f>IF(E$13&gt;0,$C240*M$281*24*Input!$F$60/E$13,0)</f>
        <v>0.20103707152195208</v>
      </c>
      <c r="O299" s="37">
        <f>IF(C$13&gt;0,$C240*O$281*24*Input!$F$60/C$13,0)</f>
        <v>9.9259886936836317</v>
      </c>
      <c r="P299" s="37">
        <f>IF(D$13&gt;0,$C240*P$281*24*Input!$F$60/D$13,0)</f>
        <v>1.444213475645423</v>
      </c>
      <c r="Q299" s="37">
        <f>IF(E$13&gt;0,$C240*Q$281*24*Input!$F$60/E$13,0)</f>
        <v>7.5593228323820441E-2</v>
      </c>
      <c r="S299" s="37">
        <f>IF(C$13&gt;0,$C240*S$281*24*Input!$F$60/C$13,0)</f>
        <v>9.9259886936836317</v>
      </c>
      <c r="T299" s="37">
        <f>IF(D$13&gt;0,$C240*T$281*24*Input!$F$60/D$13,0)</f>
        <v>1.444213475645423</v>
      </c>
      <c r="U299" s="37">
        <f>IF(E$13&gt;0,$C240*U$281*24*Input!$F$60/E$13,0)</f>
        <v>7.5593228323820441E-2</v>
      </c>
      <c r="W299" s="37">
        <f>IF(C$13&gt;0,$C240*W$281*24*Input!$F$60/C$13,0)</f>
        <v>1.5325475705502178</v>
      </c>
      <c r="X299" s="37">
        <f>IF(D$13&gt;0,$C240*X$281*24*Input!$F$60/D$13,0)</f>
        <v>1.5325475705502176</v>
      </c>
      <c r="Y299" s="37">
        <f>IF(E$13&gt;0,$C240*Y$281*24*Input!$F$60/E$13,0)</f>
        <v>1.5325475705502178</v>
      </c>
      <c r="AA299" s="37">
        <f>IF(C$13&gt;0,$C240*AA$281*24*Input!$F$60/C$13,0)</f>
        <v>9.9259886936836317</v>
      </c>
      <c r="AB299" s="37">
        <f>IF(D$13&gt;0,$C240*AB$281*24*Input!$F$60/D$13,0)</f>
        <v>1.444213475645423</v>
      </c>
      <c r="AC299" s="37">
        <f>IF(E$13&gt;0,$C240*AC$281*24*Input!$F$60/E$13,0)</f>
        <v>7.5593228323820441E-2</v>
      </c>
      <c r="AE299" s="37">
        <f>IF(C$13&gt;0,$C240*AE$281*24*Input!$F$60/C$13,0)</f>
        <v>9.9259886936836317</v>
      </c>
      <c r="AF299" s="37">
        <f>IF(D$13&gt;0,$C240*AF$281*24*Input!$F$60/D$13,0)</f>
        <v>1.444213475645423</v>
      </c>
      <c r="AG299" s="37">
        <f>IF(E$13&gt;0,$C240*AG$281*24*Input!$F$60/E$13,0)</f>
        <v>7.5593228323820441E-2</v>
      </c>
      <c r="AI299" s="37">
        <f>IF(C$13&gt;0,$C240*AI$281*24*Input!$F$60/C$13,0)</f>
        <v>9.9259886936836317</v>
      </c>
      <c r="AJ299" s="37">
        <f>IF(D$13&gt;0,$C240*AJ$281*24*Input!$F$60/D$13,0)</f>
        <v>1.444213475645423</v>
      </c>
      <c r="AK299" s="37">
        <f>IF(E$13&gt;0,$C240*AK$281*24*Input!$F$60/E$13,0)</f>
        <v>7.5593228323820441E-2</v>
      </c>
      <c r="AL299" s="17"/>
    </row>
    <row r="300" spans="1:38" x14ac:dyDescent="0.25">
      <c r="A300" s="4" t="s">
        <v>206</v>
      </c>
      <c r="C300" s="37">
        <f>IF(C$13&gt;0,$C241*C$281*24*Input!$F$60/C$13,0)</f>
        <v>11.967317933302784</v>
      </c>
      <c r="D300" s="37">
        <f>IF(D$13&gt;0,$C241*D$281*24*Input!$F$60/D$13,0)</f>
        <v>0.38162222496881476</v>
      </c>
      <c r="E300" s="37">
        <f>IF(E$13&gt;0,$C241*E$281*24*Input!$F$60/E$13,0)</f>
        <v>4.2325616586860557E-2</v>
      </c>
      <c r="G300" s="37">
        <f>IF(C$13&gt;0,$C241*G$281*24*Input!$F$60/C$13,0)</f>
        <v>8.4790988258397881</v>
      </c>
      <c r="H300" s="37">
        <f>IF(D$13&gt;0,$C241*H$281*24*Input!$F$60/D$13,0)</f>
        <v>1.283131572576349</v>
      </c>
      <c r="I300" s="37">
        <f>IF(E$13&gt;0,$C241*I$281*24*Input!$F$60/E$13,0)</f>
        <v>0.18279565299718906</v>
      </c>
      <c r="K300" s="37">
        <f>IF(C$13&gt;0,$C241*K$281*24*Input!$F$60/C$13,0)</f>
        <v>8.4790988258397881</v>
      </c>
      <c r="L300" s="37">
        <f>IF(D$13&gt;0,$C241*L$281*24*Input!$F$60/D$13,0)</f>
        <v>1.283131572576349</v>
      </c>
      <c r="M300" s="37">
        <f>IF(E$13&gt;0,$C241*M$281*24*Input!$F$60/E$13,0)</f>
        <v>0.18279565299718906</v>
      </c>
      <c r="O300" s="37">
        <f>IF(C$13&gt;0,$C241*O$281*24*Input!$F$60/C$13,0)</f>
        <v>9.0253383177962281</v>
      </c>
      <c r="P300" s="37">
        <f>IF(D$13&gt;0,$C241*P$281*24*Input!$F$60/D$13,0)</f>
        <v>1.3131704682592249</v>
      </c>
      <c r="Q300" s="37">
        <f>IF(E$13&gt;0,$C241*Q$281*24*Input!$F$60/E$13,0)</f>
        <v>6.8734156486703044E-2</v>
      </c>
      <c r="S300" s="37">
        <f>IF(C$13&gt;0,$C241*S$281*24*Input!$F$60/C$13,0)</f>
        <v>9.0253383177962281</v>
      </c>
      <c r="T300" s="37">
        <f>IF(D$13&gt;0,$C241*T$281*24*Input!$F$60/D$13,0)</f>
        <v>1.3131704682592249</v>
      </c>
      <c r="U300" s="37">
        <f>IF(E$13&gt;0,$C241*U$281*24*Input!$F$60/E$13,0)</f>
        <v>6.8734156486703044E-2</v>
      </c>
      <c r="W300" s="37">
        <f>IF(C$13&gt;0,$C241*W$281*24*Input!$F$60/C$13,0)</f>
        <v>1.3934894285275774</v>
      </c>
      <c r="X300" s="37">
        <f>IF(D$13&gt;0,$C241*X$281*24*Input!$F$60/D$13,0)</f>
        <v>1.3934894285275776</v>
      </c>
      <c r="Y300" s="37">
        <f>IF(E$13&gt;0,$C241*Y$281*24*Input!$F$60/E$13,0)</f>
        <v>1.3934894285275776</v>
      </c>
      <c r="AA300" s="37">
        <f>IF(C$13&gt;0,$C241*AA$281*24*Input!$F$60/C$13,0)</f>
        <v>9.0253383177962281</v>
      </c>
      <c r="AB300" s="37">
        <f>IF(D$13&gt;0,$C241*AB$281*24*Input!$F$60/D$13,0)</f>
        <v>1.3131704682592249</v>
      </c>
      <c r="AC300" s="37">
        <f>IF(E$13&gt;0,$C241*AC$281*24*Input!$F$60/E$13,0)</f>
        <v>6.8734156486703044E-2</v>
      </c>
      <c r="AE300" s="37">
        <f>IF(C$13&gt;0,$C241*AE$281*24*Input!$F$60/C$13,0)</f>
        <v>9.0253383177962281</v>
      </c>
      <c r="AF300" s="37">
        <f>IF(D$13&gt;0,$C241*AF$281*24*Input!$F$60/D$13,0)</f>
        <v>1.3131704682592249</v>
      </c>
      <c r="AG300" s="37">
        <f>IF(E$13&gt;0,$C241*AG$281*24*Input!$F$60/E$13,0)</f>
        <v>6.8734156486703044E-2</v>
      </c>
      <c r="AI300" s="37">
        <f>IF(C$13&gt;0,$C241*AI$281*24*Input!$F$60/C$13,0)</f>
        <v>9.0253383177962281</v>
      </c>
      <c r="AJ300" s="37">
        <f>IF(D$13&gt;0,$C241*AJ$281*24*Input!$F$60/D$13,0)</f>
        <v>1.3131704682592249</v>
      </c>
      <c r="AK300" s="37">
        <f>IF(E$13&gt;0,$C241*AK$281*24*Input!$F$60/E$13,0)</f>
        <v>6.8734156486703044E-2</v>
      </c>
      <c r="AL300" s="17"/>
    </row>
    <row r="301" spans="1:38" x14ac:dyDescent="0.25">
      <c r="A301" s="4" t="s">
        <v>187</v>
      </c>
      <c r="C301" s="37">
        <f>IF(C$13&gt;0,$C242*C$281*24*Input!$F$60/C$13,0)</f>
        <v>15.918656867901566</v>
      </c>
      <c r="D301" s="37">
        <f>IF(D$13&gt;0,$C242*D$281*24*Input!$F$60/D$13,0)</f>
        <v>0.50762529133937051</v>
      </c>
      <c r="E301" s="37">
        <f>IF(E$13&gt;0,$C242*E$281*24*Input!$F$60/E$13,0)</f>
        <v>5.6300582212630124E-2</v>
      </c>
      <c r="G301" s="37">
        <f>IF(C$13&gt;0,$C242*G$281*24*Input!$F$60/C$13,0)</f>
        <v>11.278706349227868</v>
      </c>
      <c r="H301" s="37">
        <f>IF(D$13&gt;0,$C242*H$281*24*Input!$F$60/D$13,0)</f>
        <v>1.7067927278319301</v>
      </c>
      <c r="I301" s="37">
        <f>IF(E$13&gt;0,$C242*I$281*24*Input!$F$60/E$13,0)</f>
        <v>0.24315066192974291</v>
      </c>
      <c r="K301" s="37">
        <f>IF(C$13&gt;0,$C242*K$281*24*Input!$F$60/C$13,0)</f>
        <v>11.278706349227868</v>
      </c>
      <c r="L301" s="37">
        <f>IF(D$13&gt;0,$C242*L$281*24*Input!$F$60/D$13,0)</f>
        <v>1.7067927278319301</v>
      </c>
      <c r="M301" s="37">
        <f>IF(E$13&gt;0,$C242*M$281*24*Input!$F$60/E$13,0)</f>
        <v>0.24315066192974291</v>
      </c>
      <c r="O301" s="37">
        <f>IF(C$13&gt;0,$C242*O$281*24*Input!$F$60/C$13,0)</f>
        <v>12.005301822717698</v>
      </c>
      <c r="P301" s="37">
        <f>IF(D$13&gt;0,$C242*P$281*24*Input!$F$60/D$13,0)</f>
        <v>1.7467497905364908</v>
      </c>
      <c r="Q301" s="37">
        <f>IF(E$13&gt;0,$C242*Q$281*24*Input!$F$60/E$13,0)</f>
        <v>9.1428627392913867E-2</v>
      </c>
      <c r="S301" s="37">
        <f>IF(C$13&gt;0,$C242*S$281*24*Input!$F$60/C$13,0)</f>
        <v>12.005301822717698</v>
      </c>
      <c r="T301" s="37">
        <f>IF(D$13&gt;0,$C242*T$281*24*Input!$F$60/D$13,0)</f>
        <v>1.7467497905364908</v>
      </c>
      <c r="U301" s="37">
        <f>IF(E$13&gt;0,$C242*U$281*24*Input!$F$60/E$13,0)</f>
        <v>9.1428627392913867E-2</v>
      </c>
      <c r="W301" s="37">
        <f>IF(C$13&gt;0,$C242*W$281*24*Input!$F$60/C$13,0)</f>
        <v>1.853588263085173</v>
      </c>
      <c r="X301" s="37">
        <f>IF(D$13&gt;0,$C242*X$281*24*Input!$F$60/D$13,0)</f>
        <v>1.8535882630851728</v>
      </c>
      <c r="Y301" s="37">
        <f>IF(E$13&gt;0,$C242*Y$281*24*Input!$F$60/E$13,0)</f>
        <v>1.8535882630851732</v>
      </c>
      <c r="AA301" s="37">
        <f>IF(C$13&gt;0,$C242*AA$281*24*Input!$F$60/C$13,0)</f>
        <v>12.005301822717698</v>
      </c>
      <c r="AB301" s="37">
        <f>IF(D$13&gt;0,$C242*AB$281*24*Input!$F$60/D$13,0)</f>
        <v>1.7467497905364908</v>
      </c>
      <c r="AC301" s="37">
        <f>IF(E$13&gt;0,$C242*AC$281*24*Input!$F$60/E$13,0)</f>
        <v>9.1428627392913867E-2</v>
      </c>
      <c r="AE301" s="37">
        <f>IF(C$13&gt;0,$C242*AE$281*24*Input!$F$60/C$13,0)</f>
        <v>12.005301822717698</v>
      </c>
      <c r="AF301" s="37">
        <f>IF(D$13&gt;0,$C242*AF$281*24*Input!$F$60/D$13,0)</f>
        <v>1.7467497905364908</v>
      </c>
      <c r="AG301" s="37">
        <f>IF(E$13&gt;0,$C242*AG$281*24*Input!$F$60/E$13,0)</f>
        <v>9.1428627392913867E-2</v>
      </c>
      <c r="AI301" s="37">
        <f>IF(C$13&gt;0,$C242*AI$281*24*Input!$F$60/C$13,0)</f>
        <v>12.005301822717698</v>
      </c>
      <c r="AJ301" s="37">
        <f>IF(D$13&gt;0,$C242*AJ$281*24*Input!$F$60/D$13,0)</f>
        <v>1.7467497905364908</v>
      </c>
      <c r="AK301" s="37">
        <f>IF(E$13&gt;0,$C242*AK$281*24*Input!$F$60/E$13,0)</f>
        <v>9.1428627392913867E-2</v>
      </c>
      <c r="AL301" s="17"/>
    </row>
    <row r="302" spans="1:38" x14ac:dyDescent="0.25">
      <c r="A302" s="4" t="s">
        <v>188</v>
      </c>
      <c r="C302" s="37">
        <f>IF(C$13&gt;0,$C243*C$281*24*Input!$F$60/C$13,0)</f>
        <v>13.306901654950066</v>
      </c>
      <c r="D302" s="37">
        <f>IF(D$13&gt;0,$C243*D$281*24*Input!$F$60/D$13,0)</f>
        <v>0.4243398099144296</v>
      </c>
      <c r="E302" s="37">
        <f>IF(E$13&gt;0,$C243*E$281*24*Input!$F$60/E$13,0)</f>
        <v>4.7063412248715644E-2</v>
      </c>
      <c r="G302" s="37">
        <f>IF(C$13&gt;0,$C243*G$281*24*Input!$F$60/C$13,0)</f>
        <v>9.4282223324297725</v>
      </c>
      <c r="H302" s="37">
        <f>IF(D$13&gt;0,$C243*H$281*24*Input!$F$60/D$13,0)</f>
        <v>1.4267612627821791</v>
      </c>
      <c r="I302" s="37">
        <f>IF(E$13&gt;0,$C243*I$281*24*Input!$F$60/E$13,0)</f>
        <v>0.20325722028466731</v>
      </c>
      <c r="K302" s="37">
        <f>IF(C$13&gt;0,$C243*K$281*24*Input!$F$60/C$13,0)</f>
        <v>9.4282223324297725</v>
      </c>
      <c r="L302" s="37">
        <f>IF(D$13&gt;0,$C243*L$281*24*Input!$F$60/D$13,0)</f>
        <v>1.4267612627821791</v>
      </c>
      <c r="M302" s="37">
        <f>IF(E$13&gt;0,$C243*M$281*24*Input!$F$60/E$13,0)</f>
        <v>0.20325722028466731</v>
      </c>
      <c r="O302" s="37">
        <f>IF(C$13&gt;0,$C243*O$281*24*Input!$F$60/C$13,0)</f>
        <v>10.03560614558031</v>
      </c>
      <c r="P302" s="37">
        <f>IF(D$13&gt;0,$C243*P$281*24*Input!$F$60/D$13,0)</f>
        <v>1.4601626174468678</v>
      </c>
      <c r="Q302" s="37">
        <f>IF(E$13&gt;0,$C243*Q$281*24*Input!$F$60/E$13,0)</f>
        <v>7.6428040585371171E-2</v>
      </c>
      <c r="S302" s="37">
        <f>IF(C$13&gt;0,$C243*S$281*24*Input!$F$60/C$13,0)</f>
        <v>10.03560614558031</v>
      </c>
      <c r="T302" s="37">
        <f>IF(D$13&gt;0,$C243*T$281*24*Input!$F$60/D$13,0)</f>
        <v>1.4601626174468678</v>
      </c>
      <c r="U302" s="37">
        <f>IF(E$13&gt;0,$C243*U$281*24*Input!$F$60/E$13,0)</f>
        <v>7.6428040585371171E-2</v>
      </c>
      <c r="W302" s="37">
        <f>IF(C$13&gt;0,$C243*W$281*24*Input!$F$60/C$13,0)</f>
        <v>1.5494722281111379</v>
      </c>
      <c r="X302" s="37">
        <f>IF(D$13&gt;0,$C243*X$281*24*Input!$F$60/D$13,0)</f>
        <v>1.5494722281111375</v>
      </c>
      <c r="Y302" s="37">
        <f>IF(E$13&gt;0,$C243*Y$281*24*Input!$F$60/E$13,0)</f>
        <v>1.5494722281111377</v>
      </c>
      <c r="AA302" s="37">
        <f>IF(C$13&gt;0,$C243*AA$281*24*Input!$F$60/C$13,0)</f>
        <v>10.03560614558031</v>
      </c>
      <c r="AB302" s="37">
        <f>IF(D$13&gt;0,$C243*AB$281*24*Input!$F$60/D$13,0)</f>
        <v>1.4601626174468678</v>
      </c>
      <c r="AC302" s="37">
        <f>IF(E$13&gt;0,$C243*AC$281*24*Input!$F$60/E$13,0)</f>
        <v>7.6428040585371171E-2</v>
      </c>
      <c r="AE302" s="37">
        <f>IF(C$13&gt;0,$C243*AE$281*24*Input!$F$60/C$13,0)</f>
        <v>10.03560614558031</v>
      </c>
      <c r="AF302" s="37">
        <f>IF(D$13&gt;0,$C243*AF$281*24*Input!$F$60/D$13,0)</f>
        <v>1.4601626174468678</v>
      </c>
      <c r="AG302" s="37">
        <f>IF(E$13&gt;0,$C243*AG$281*24*Input!$F$60/E$13,0)</f>
        <v>7.6428040585371171E-2</v>
      </c>
      <c r="AI302" s="37">
        <f>IF(C$13&gt;0,$C243*AI$281*24*Input!$F$60/C$13,0)</f>
        <v>10.03560614558031</v>
      </c>
      <c r="AJ302" s="37">
        <f>IF(D$13&gt;0,$C243*AJ$281*24*Input!$F$60/D$13,0)</f>
        <v>1.4601626174468678</v>
      </c>
      <c r="AK302" s="37">
        <f>IF(E$13&gt;0,$C243*AK$281*24*Input!$F$60/E$13,0)</f>
        <v>7.6428040585371171E-2</v>
      </c>
      <c r="AL302" s="17"/>
    </row>
    <row r="303" spans="1:38" x14ac:dyDescent="0.25">
      <c r="A303" s="4" t="s">
        <v>189</v>
      </c>
      <c r="C303" s="37">
        <f>IF(C$13&gt;0,$C244*C$281*24*Input!$F$60/C$13,0)</f>
        <v>10.01434439330539</v>
      </c>
      <c r="D303" s="37">
        <f>IF(D$13&gt;0,$C244*D$281*24*Input!$F$60/D$13,0)</f>
        <v>0.31934443542626362</v>
      </c>
      <c r="E303" s="37">
        <f>IF(E$13&gt;0,$C244*E$281*24*Input!$F$60/E$13,0)</f>
        <v>3.5418403983426321E-2</v>
      </c>
      <c r="G303" s="37">
        <f>IF(C$13&gt;0,$C244*G$281*24*Input!$F$60/C$13,0)</f>
        <v>7.0953756104812102</v>
      </c>
      <c r="H303" s="37">
        <f>IF(D$13&gt;0,$C244*H$281*24*Input!$F$60/D$13,0)</f>
        <v>1.0737344442019663</v>
      </c>
      <c r="I303" s="37">
        <f>IF(E$13&gt;0,$C244*I$281*24*Input!$F$60/E$13,0)</f>
        <v>0.15296481909441406</v>
      </c>
      <c r="K303" s="37">
        <f>IF(C$13&gt;0,$C244*K$281*24*Input!$F$60/C$13,0)</f>
        <v>7.0953756104812102</v>
      </c>
      <c r="L303" s="37">
        <f>IF(D$13&gt;0,$C244*L$281*24*Input!$F$60/D$13,0)</f>
        <v>1.0737344442019663</v>
      </c>
      <c r="M303" s="37">
        <f>IF(E$13&gt;0,$C244*M$281*24*Input!$F$60/E$13,0)</f>
        <v>0.15296481909441406</v>
      </c>
      <c r="O303" s="37">
        <f>IF(C$13&gt;0,$C244*O$281*24*Input!$F$60/C$13,0)</f>
        <v>7.5524730507065891</v>
      </c>
      <c r="P303" s="37">
        <f>IF(D$13&gt;0,$C244*P$281*24*Input!$F$60/D$13,0)</f>
        <v>1.0988712249108474</v>
      </c>
      <c r="Q303" s="37">
        <f>IF(E$13&gt;0,$C244*Q$281*24*Input!$F$60/E$13,0)</f>
        <v>5.7517274837806762E-2</v>
      </c>
      <c r="S303" s="37">
        <f>IF(C$13&gt;0,$C244*S$281*24*Input!$F$60/C$13,0)</f>
        <v>7.5524730507065891</v>
      </c>
      <c r="T303" s="37">
        <f>IF(D$13&gt;0,$C244*T$281*24*Input!$F$60/D$13,0)</f>
        <v>1.0988712249108474</v>
      </c>
      <c r="U303" s="37">
        <f>IF(E$13&gt;0,$C244*U$281*24*Input!$F$60/E$13,0)</f>
        <v>5.7517274837806762E-2</v>
      </c>
      <c r="W303" s="37">
        <f>IF(C$13&gt;0,$C244*W$281*24*Input!$F$60/C$13,0)</f>
        <v>1.1660827533353713</v>
      </c>
      <c r="X303" s="37">
        <f>IF(D$13&gt;0,$C244*X$281*24*Input!$F$60/D$13,0)</f>
        <v>1.1660827533353713</v>
      </c>
      <c r="Y303" s="37">
        <f>IF(E$13&gt;0,$C244*Y$281*24*Input!$F$60/E$13,0)</f>
        <v>1.166082753335371</v>
      </c>
      <c r="AA303" s="37">
        <f>IF(C$13&gt;0,$C244*AA$281*24*Input!$F$60/C$13,0)</f>
        <v>7.5524730507065891</v>
      </c>
      <c r="AB303" s="37">
        <f>IF(D$13&gt;0,$C244*AB$281*24*Input!$F$60/D$13,0)</f>
        <v>1.0988712249108474</v>
      </c>
      <c r="AC303" s="37">
        <f>IF(E$13&gt;0,$C244*AC$281*24*Input!$F$60/E$13,0)</f>
        <v>5.7517274837806762E-2</v>
      </c>
      <c r="AE303" s="37">
        <f>IF(C$13&gt;0,$C244*AE$281*24*Input!$F$60/C$13,0)</f>
        <v>7.5524730507065891</v>
      </c>
      <c r="AF303" s="37">
        <f>IF(D$13&gt;0,$C244*AF$281*24*Input!$F$60/D$13,0)</f>
        <v>1.0988712249108474</v>
      </c>
      <c r="AG303" s="37">
        <f>IF(E$13&gt;0,$C244*AG$281*24*Input!$F$60/E$13,0)</f>
        <v>5.7517274837806762E-2</v>
      </c>
      <c r="AI303" s="37">
        <f>IF(C$13&gt;0,$C244*AI$281*24*Input!$F$60/C$13,0)</f>
        <v>7.5524730507065891</v>
      </c>
      <c r="AJ303" s="37">
        <f>IF(D$13&gt;0,$C244*AJ$281*24*Input!$F$60/D$13,0)</f>
        <v>1.0988712249108474</v>
      </c>
      <c r="AK303" s="37">
        <f>IF(E$13&gt;0,$C244*AK$281*24*Input!$F$60/E$13,0)</f>
        <v>5.7517274837806762E-2</v>
      </c>
      <c r="AL303" s="17"/>
    </row>
    <row r="304" spans="1:38" x14ac:dyDescent="0.25">
      <c r="A304" s="4" t="s">
        <v>190</v>
      </c>
      <c r="C304" s="37">
        <f>IF(C$13&gt;0,$C245*C$281*24*Input!$F$60/C$13,0)</f>
        <v>9.4259709131504437</v>
      </c>
      <c r="D304" s="37">
        <f>IF(D$13&gt;0,$C245*D$281*24*Input!$F$60/D$13,0)</f>
        <v>0.30058196936153808</v>
      </c>
      <c r="E304" s="37">
        <f>IF(E$13&gt;0,$C245*E$281*24*Input!$F$60/E$13,0)</f>
        <v>3.3337464004250701E-2</v>
      </c>
      <c r="G304" s="37">
        <f>IF(C$13&gt;0,$C245*G$281*24*Input!$F$60/C$13,0)</f>
        <v>6.6785005084289812</v>
      </c>
      <c r="H304" s="37">
        <f>IF(D$13&gt;0,$C245*H$281*24*Input!$F$60/D$13,0)</f>
        <v>1.0106492489175221</v>
      </c>
      <c r="I304" s="37">
        <f>IF(E$13&gt;0,$C245*I$281*24*Input!$F$60/E$13,0)</f>
        <v>0.14397766632463141</v>
      </c>
      <c r="K304" s="37">
        <f>IF(C$13&gt;0,$C245*K$281*24*Input!$F$60/C$13,0)</f>
        <v>6.6785005084289812</v>
      </c>
      <c r="L304" s="37">
        <f>IF(D$13&gt;0,$C245*L$281*24*Input!$F$60/D$13,0)</f>
        <v>1.0106492489175221</v>
      </c>
      <c r="M304" s="37">
        <f>IF(E$13&gt;0,$C245*M$281*24*Input!$F$60/E$13,0)</f>
        <v>0.14397766632463141</v>
      </c>
      <c r="O304" s="37">
        <f>IF(C$13&gt;0,$C245*O$281*24*Input!$F$60/C$13,0)</f>
        <v>7.1087420706145439</v>
      </c>
      <c r="P304" s="37">
        <f>IF(D$13&gt;0,$C245*P$281*24*Input!$F$60/D$13,0)</f>
        <v>1.0343091665822823</v>
      </c>
      <c r="Q304" s="37">
        <f>IF(E$13&gt;0,$C245*Q$281*24*Input!$F$60/E$13,0)</f>
        <v>5.4137958345758415E-2</v>
      </c>
      <c r="S304" s="37">
        <f>IF(C$13&gt;0,$C245*S$281*24*Input!$F$60/C$13,0)</f>
        <v>7.1087420706145439</v>
      </c>
      <c r="T304" s="37">
        <f>IF(D$13&gt;0,$C245*T$281*24*Input!$F$60/D$13,0)</f>
        <v>1.0343091665822823</v>
      </c>
      <c r="U304" s="37">
        <f>IF(E$13&gt;0,$C245*U$281*24*Input!$F$60/E$13,0)</f>
        <v>5.4137958345758415E-2</v>
      </c>
      <c r="W304" s="37">
        <f>IF(C$13&gt;0,$C245*W$281*24*Input!$F$60/C$13,0)</f>
        <v>1.0975718113522648</v>
      </c>
      <c r="X304" s="37">
        <f>IF(D$13&gt;0,$C245*X$281*24*Input!$F$60/D$13,0)</f>
        <v>1.0975718113522646</v>
      </c>
      <c r="Y304" s="37">
        <f>IF(E$13&gt;0,$C245*Y$281*24*Input!$F$60/E$13,0)</f>
        <v>1.0975718113522648</v>
      </c>
      <c r="AA304" s="37">
        <f>IF(C$13&gt;0,$C245*AA$281*24*Input!$F$60/C$13,0)</f>
        <v>7.1087420706145439</v>
      </c>
      <c r="AB304" s="37">
        <f>IF(D$13&gt;0,$C245*AB$281*24*Input!$F$60/D$13,0)</f>
        <v>1.0343091665822823</v>
      </c>
      <c r="AC304" s="37">
        <f>IF(E$13&gt;0,$C245*AC$281*24*Input!$F$60/E$13,0)</f>
        <v>5.4137958345758415E-2</v>
      </c>
      <c r="AE304" s="37">
        <f>IF(C$13&gt;0,$C245*AE$281*24*Input!$F$60/C$13,0)</f>
        <v>7.1087420706145439</v>
      </c>
      <c r="AF304" s="37">
        <f>IF(D$13&gt;0,$C245*AF$281*24*Input!$F$60/D$13,0)</f>
        <v>1.0343091665822823</v>
      </c>
      <c r="AG304" s="37">
        <f>IF(E$13&gt;0,$C245*AG$281*24*Input!$F$60/E$13,0)</f>
        <v>5.4137958345758415E-2</v>
      </c>
      <c r="AI304" s="37">
        <f>IF(C$13&gt;0,$C245*AI$281*24*Input!$F$60/C$13,0)</f>
        <v>7.1087420706145439</v>
      </c>
      <c r="AJ304" s="37">
        <f>IF(D$13&gt;0,$C245*AJ$281*24*Input!$F$60/D$13,0)</f>
        <v>1.0343091665822823</v>
      </c>
      <c r="AK304" s="37">
        <f>IF(E$13&gt;0,$C245*AK$281*24*Input!$F$60/E$13,0)</f>
        <v>5.4137958345758415E-2</v>
      </c>
      <c r="AL304" s="17"/>
    </row>
    <row r="305" spans="1:38" x14ac:dyDescent="0.25">
      <c r="A305" s="4" t="s">
        <v>207</v>
      </c>
      <c r="C305" s="37">
        <f>IF(C$13&gt;0,$C246*C$281*24*Input!$F$60/C$13,0)</f>
        <v>9.2074398708592753</v>
      </c>
      <c r="D305" s="37">
        <f>IF(D$13&gt;0,$C246*D$281*24*Input!$F$60/D$13,0)</f>
        <v>0.29361329826508181</v>
      </c>
      <c r="E305" s="37">
        <f>IF(E$13&gt;0,$C246*E$281*24*Input!$F$60/E$13,0)</f>
        <v>3.2564570599070627E-2</v>
      </c>
      <c r="G305" s="37">
        <f>IF(C$13&gt;0,$C246*G$281*24*Input!$F$60/C$13,0)</f>
        <v>6.5236666254798044</v>
      </c>
      <c r="H305" s="37">
        <f>IF(D$13&gt;0,$C246*H$281*24*Input!$F$60/D$13,0)</f>
        <v>0.98721842828464612</v>
      </c>
      <c r="I305" s="37">
        <f>IF(E$13&gt;0,$C246*I$281*24*Input!$F$60/E$13,0)</f>
        <v>0.14063969830218861</v>
      </c>
      <c r="K305" s="37">
        <f>IF(C$13&gt;0,$C246*K$281*24*Input!$F$60/C$13,0)</f>
        <v>6.5236666254798044</v>
      </c>
      <c r="L305" s="37">
        <f>IF(D$13&gt;0,$C246*L$281*24*Input!$F$60/D$13,0)</f>
        <v>0.98721842828464612</v>
      </c>
      <c r="M305" s="37">
        <f>IF(E$13&gt;0,$C246*M$281*24*Input!$F$60/E$13,0)</f>
        <v>0.14063969830218861</v>
      </c>
      <c r="O305" s="37">
        <f>IF(C$13&gt;0,$C246*O$281*24*Input!$F$60/C$13,0)</f>
        <v>6.9439334977487848</v>
      </c>
      <c r="P305" s="37">
        <f>IF(D$13&gt;0,$C246*P$281*24*Input!$F$60/D$13,0)</f>
        <v>1.0103298160933902</v>
      </c>
      <c r="Q305" s="37">
        <f>IF(E$13&gt;0,$C246*Q$281*24*Input!$F$60/E$13,0)</f>
        <v>5.2882827752441075E-2</v>
      </c>
      <c r="S305" s="37">
        <f>IF(C$13&gt;0,$C246*S$281*24*Input!$F$60/C$13,0)</f>
        <v>6.9439334977487848</v>
      </c>
      <c r="T305" s="37">
        <f>IF(D$13&gt;0,$C246*T$281*24*Input!$F$60/D$13,0)</f>
        <v>1.0103298160933902</v>
      </c>
      <c r="U305" s="37">
        <f>IF(E$13&gt;0,$C246*U$281*24*Input!$F$60/E$13,0)</f>
        <v>5.2882827752441075E-2</v>
      </c>
      <c r="W305" s="37">
        <f>IF(C$13&gt;0,$C246*W$281*24*Input!$F$60/C$13,0)</f>
        <v>1.0721257841860246</v>
      </c>
      <c r="X305" s="37">
        <f>IF(D$13&gt;0,$C246*X$281*24*Input!$F$60/D$13,0)</f>
        <v>1.0721257841860243</v>
      </c>
      <c r="Y305" s="37">
        <f>IF(E$13&gt;0,$C246*Y$281*24*Input!$F$60/E$13,0)</f>
        <v>1.0721257841860246</v>
      </c>
      <c r="AA305" s="37">
        <f>IF(C$13&gt;0,$C246*AA$281*24*Input!$F$60/C$13,0)</f>
        <v>6.9439334977487848</v>
      </c>
      <c r="AB305" s="37">
        <f>IF(D$13&gt;0,$C246*AB$281*24*Input!$F$60/D$13,0)</f>
        <v>1.0103298160933902</v>
      </c>
      <c r="AC305" s="37">
        <f>IF(E$13&gt;0,$C246*AC$281*24*Input!$F$60/E$13,0)</f>
        <v>5.2882827752441075E-2</v>
      </c>
      <c r="AE305" s="37">
        <f>IF(C$13&gt;0,$C246*AE$281*24*Input!$F$60/C$13,0)</f>
        <v>6.9439334977487848</v>
      </c>
      <c r="AF305" s="37">
        <f>IF(D$13&gt;0,$C246*AF$281*24*Input!$F$60/D$13,0)</f>
        <v>1.0103298160933902</v>
      </c>
      <c r="AG305" s="37">
        <f>IF(E$13&gt;0,$C246*AG$281*24*Input!$F$60/E$13,0)</f>
        <v>5.2882827752441075E-2</v>
      </c>
      <c r="AI305" s="37">
        <f>IF(C$13&gt;0,$C246*AI$281*24*Input!$F$60/C$13,0)</f>
        <v>6.9439334977487848</v>
      </c>
      <c r="AJ305" s="37">
        <f>IF(D$13&gt;0,$C246*AJ$281*24*Input!$F$60/D$13,0)</f>
        <v>1.0103298160933902</v>
      </c>
      <c r="AK305" s="37">
        <f>IF(E$13&gt;0,$C246*AK$281*24*Input!$F$60/E$13,0)</f>
        <v>5.2882827752441075E-2</v>
      </c>
      <c r="AL305" s="17"/>
    </row>
    <row r="306" spans="1:38" x14ac:dyDescent="0.25">
      <c r="A306" s="4" t="s">
        <v>195</v>
      </c>
      <c r="C306" s="37">
        <f>IF(C$13&gt;0,$C247*C$281*24*Input!$F$60/C$13,0)</f>
        <v>-8.5880220461722345</v>
      </c>
      <c r="D306" s="37">
        <f>IF(D$13&gt;0,$C247*D$281*24*Input!$F$60/D$13,0)</f>
        <v>-0.27386086837562423</v>
      </c>
      <c r="E306" s="37">
        <f>IF(E$13&gt;0,$C247*E$281*24*Input!$F$60/E$13,0)</f>
        <v>-3.0373834002876989E-2</v>
      </c>
      <c r="G306" s="37">
        <f>IF(C$13&gt;0,$C247*G$281*24*Input!$F$60/C$13,0)</f>
        <v>-6.0847959462449444</v>
      </c>
      <c r="H306" s="37">
        <f>IF(D$13&gt;0,$C247*H$281*24*Input!$F$60/D$13,0)</f>
        <v>-0.92080466942053685</v>
      </c>
      <c r="I306" s="37">
        <f>IF(E$13&gt;0,$C247*I$281*24*Input!$F$60/E$13,0)</f>
        <v>-0.13117835647331677</v>
      </c>
      <c r="K306" s="37">
        <f>IF(C$13&gt;0,$C247*K$281*24*Input!$F$60/C$13,0)</f>
        <v>-6.0847959462449444</v>
      </c>
      <c r="L306" s="37">
        <f>IF(D$13&gt;0,$C247*L$281*24*Input!$F$60/D$13,0)</f>
        <v>-0.92080466942053685</v>
      </c>
      <c r="M306" s="37">
        <f>IF(E$13&gt;0,$C247*M$281*24*Input!$F$60/E$13,0)</f>
        <v>-0.13117835647331677</v>
      </c>
      <c r="O306" s="37">
        <f>IF(C$13&gt;0,$C247*O$281*24*Input!$F$60/C$13,0)</f>
        <v>-6.4767899440276349</v>
      </c>
      <c r="P306" s="37">
        <f>IF(D$13&gt;0,$C247*P$281*24*Input!$F$60/D$13,0)</f>
        <v>-0.94236127047392027</v>
      </c>
      <c r="Q306" s="37">
        <f>IF(E$13&gt;0,$C247*Q$281*24*Input!$F$60/E$13,0)</f>
        <v>-4.9325208415345198E-2</v>
      </c>
      <c r="S306" s="37">
        <f>IF(C$13&gt;0,$C247*S$281*24*Input!$F$60/C$13,0)</f>
        <v>-6.4767899440276349</v>
      </c>
      <c r="T306" s="37">
        <f>IF(D$13&gt;0,$C247*T$281*24*Input!$F$60/D$13,0)</f>
        <v>-0.94236127047392027</v>
      </c>
      <c r="U306" s="37">
        <f>IF(E$13&gt;0,$C247*U$281*24*Input!$F$60/E$13,0)</f>
        <v>-4.9325208415345198E-2</v>
      </c>
      <c r="W306" s="37">
        <f>IF(C$13&gt;0,$C247*W$281*24*Input!$F$60/C$13,0)</f>
        <v>-0.99999999999999989</v>
      </c>
      <c r="X306" s="37">
        <f>IF(D$13&gt;0,$C247*X$281*24*Input!$F$60/D$13,0)</f>
        <v>-1</v>
      </c>
      <c r="Y306" s="37">
        <f>IF(E$13&gt;0,$C247*Y$281*24*Input!$F$60/E$13,0)</f>
        <v>-1</v>
      </c>
      <c r="AA306" s="37">
        <f>IF(C$13&gt;0,$C247*AA$281*24*Input!$F$60/C$13,0)</f>
        <v>-6.4767899440276349</v>
      </c>
      <c r="AB306" s="37">
        <f>IF(D$13&gt;0,$C247*AB$281*24*Input!$F$60/D$13,0)</f>
        <v>-0.94236127047392027</v>
      </c>
      <c r="AC306" s="37">
        <f>IF(E$13&gt;0,$C247*AC$281*24*Input!$F$60/E$13,0)</f>
        <v>-4.9325208415345198E-2</v>
      </c>
      <c r="AE306" s="37">
        <f>IF(C$13&gt;0,$C247*AE$281*24*Input!$F$60/C$13,0)</f>
        <v>-6.4767899440276349</v>
      </c>
      <c r="AF306" s="37">
        <f>IF(D$13&gt;0,$C247*AF$281*24*Input!$F$60/D$13,0)</f>
        <v>-0.94236127047392027</v>
      </c>
      <c r="AG306" s="37">
        <f>IF(E$13&gt;0,$C247*AG$281*24*Input!$F$60/E$13,0)</f>
        <v>-4.9325208415345198E-2</v>
      </c>
      <c r="AI306" s="37">
        <f>IF(C$13&gt;0,$C247*AI$281*24*Input!$F$60/C$13,0)</f>
        <v>-6.4767899440276349</v>
      </c>
      <c r="AJ306" s="37">
        <f>IF(D$13&gt;0,$C247*AJ$281*24*Input!$F$60/D$13,0)</f>
        <v>-0.94236127047392027</v>
      </c>
      <c r="AK306" s="37">
        <f>IF(E$13&gt;0,$C247*AK$281*24*Input!$F$60/E$13,0)</f>
        <v>-4.9325208415345198E-2</v>
      </c>
      <c r="AL306" s="17"/>
    </row>
    <row r="307" spans="1:38" x14ac:dyDescent="0.25">
      <c r="A307" s="4" t="s">
        <v>196</v>
      </c>
      <c r="C307" s="37">
        <f>IF(C$13&gt;0,$C248*C$281*24*Input!$F$60/C$13,0)</f>
        <v>-8.5880220461722345</v>
      </c>
      <c r="D307" s="37">
        <f>IF(D$13&gt;0,$C248*D$281*24*Input!$F$60/D$13,0)</f>
        <v>-0.27386086837562423</v>
      </c>
      <c r="E307" s="37">
        <f>IF(E$13&gt;0,$C248*E$281*24*Input!$F$60/E$13,0)</f>
        <v>-3.0373834002876989E-2</v>
      </c>
      <c r="G307" s="37">
        <f>IF(C$13&gt;0,$C248*G$281*24*Input!$F$60/C$13,0)</f>
        <v>-6.0847959462449444</v>
      </c>
      <c r="H307" s="37">
        <f>IF(D$13&gt;0,$C248*H$281*24*Input!$F$60/D$13,0)</f>
        <v>-0.92080466942053685</v>
      </c>
      <c r="I307" s="37">
        <f>IF(E$13&gt;0,$C248*I$281*24*Input!$F$60/E$13,0)</f>
        <v>-0.13117835647331677</v>
      </c>
      <c r="K307" s="37">
        <f>IF(C$13&gt;0,$C248*K$281*24*Input!$F$60/C$13,0)</f>
        <v>-6.0847959462449444</v>
      </c>
      <c r="L307" s="37">
        <f>IF(D$13&gt;0,$C248*L$281*24*Input!$F$60/D$13,0)</f>
        <v>-0.92080466942053685</v>
      </c>
      <c r="M307" s="37">
        <f>IF(E$13&gt;0,$C248*M$281*24*Input!$F$60/E$13,0)</f>
        <v>-0.13117835647331677</v>
      </c>
      <c r="O307" s="37">
        <f>IF(C$13&gt;0,$C248*O$281*24*Input!$F$60/C$13,0)</f>
        <v>-6.4767899440276349</v>
      </c>
      <c r="P307" s="37">
        <f>IF(D$13&gt;0,$C248*P$281*24*Input!$F$60/D$13,0)</f>
        <v>-0.94236127047392027</v>
      </c>
      <c r="Q307" s="37">
        <f>IF(E$13&gt;0,$C248*Q$281*24*Input!$F$60/E$13,0)</f>
        <v>-4.9325208415345198E-2</v>
      </c>
      <c r="S307" s="37">
        <f>IF(C$13&gt;0,$C248*S$281*24*Input!$F$60/C$13,0)</f>
        <v>-6.4767899440276349</v>
      </c>
      <c r="T307" s="37">
        <f>IF(D$13&gt;0,$C248*T$281*24*Input!$F$60/D$13,0)</f>
        <v>-0.94236127047392027</v>
      </c>
      <c r="U307" s="37">
        <f>IF(E$13&gt;0,$C248*U$281*24*Input!$F$60/E$13,0)</f>
        <v>-4.9325208415345198E-2</v>
      </c>
      <c r="W307" s="37">
        <f>IF(C$13&gt;0,$C248*W$281*24*Input!$F$60/C$13,0)</f>
        <v>-0.99999999999999989</v>
      </c>
      <c r="X307" s="37">
        <f>IF(D$13&gt;0,$C248*X$281*24*Input!$F$60/D$13,0)</f>
        <v>-1</v>
      </c>
      <c r="Y307" s="37">
        <f>IF(E$13&gt;0,$C248*Y$281*24*Input!$F$60/E$13,0)</f>
        <v>-1</v>
      </c>
      <c r="AA307" s="37">
        <f>IF(C$13&gt;0,$C248*AA$281*24*Input!$F$60/C$13,0)</f>
        <v>-6.4767899440276349</v>
      </c>
      <c r="AB307" s="37">
        <f>IF(D$13&gt;0,$C248*AB$281*24*Input!$F$60/D$13,0)</f>
        <v>-0.94236127047392027</v>
      </c>
      <c r="AC307" s="37">
        <f>IF(E$13&gt;0,$C248*AC$281*24*Input!$F$60/E$13,0)</f>
        <v>-4.9325208415345198E-2</v>
      </c>
      <c r="AE307" s="37">
        <f>IF(C$13&gt;0,$C248*AE$281*24*Input!$F$60/C$13,0)</f>
        <v>-6.4767899440276349</v>
      </c>
      <c r="AF307" s="37">
        <f>IF(D$13&gt;0,$C248*AF$281*24*Input!$F$60/D$13,0)</f>
        <v>-0.94236127047392027</v>
      </c>
      <c r="AG307" s="37">
        <f>IF(E$13&gt;0,$C248*AG$281*24*Input!$F$60/E$13,0)</f>
        <v>-4.9325208415345198E-2</v>
      </c>
      <c r="AI307" s="37">
        <f>IF(C$13&gt;0,$C248*AI$281*24*Input!$F$60/C$13,0)</f>
        <v>-6.4767899440276349</v>
      </c>
      <c r="AJ307" s="37">
        <f>IF(D$13&gt;0,$C248*AJ$281*24*Input!$F$60/D$13,0)</f>
        <v>-0.94236127047392027</v>
      </c>
      <c r="AK307" s="37">
        <f>IF(E$13&gt;0,$C248*AK$281*24*Input!$F$60/E$13,0)</f>
        <v>-4.9325208415345198E-2</v>
      </c>
      <c r="AL307" s="17"/>
    </row>
    <row r="308" spans="1:38" x14ac:dyDescent="0.25">
      <c r="A308" s="4" t="s">
        <v>199</v>
      </c>
      <c r="C308" s="37">
        <f>IF(C$13&gt;0,$C249*C$281*24*Input!$F$60/C$13,0)</f>
        <v>-8.5880220461722345</v>
      </c>
      <c r="D308" s="37">
        <f>IF(D$13&gt;0,$C249*D$281*24*Input!$F$60/D$13,0)</f>
        <v>-0.27386086837562423</v>
      </c>
      <c r="E308" s="37">
        <f>IF(E$13&gt;0,$C249*E$281*24*Input!$F$60/E$13,0)</f>
        <v>-3.0373834002876989E-2</v>
      </c>
      <c r="G308" s="37">
        <f>IF(C$13&gt;0,$C249*G$281*24*Input!$F$60/C$13,0)</f>
        <v>-6.0847959462449444</v>
      </c>
      <c r="H308" s="37">
        <f>IF(D$13&gt;0,$C249*H$281*24*Input!$F$60/D$13,0)</f>
        <v>-0.92080466942053685</v>
      </c>
      <c r="I308" s="37">
        <f>IF(E$13&gt;0,$C249*I$281*24*Input!$F$60/E$13,0)</f>
        <v>-0.13117835647331677</v>
      </c>
      <c r="K308" s="37">
        <f>IF(C$13&gt;0,$C249*K$281*24*Input!$F$60/C$13,0)</f>
        <v>-6.0847959462449444</v>
      </c>
      <c r="L308" s="37">
        <f>IF(D$13&gt;0,$C249*L$281*24*Input!$F$60/D$13,0)</f>
        <v>-0.92080466942053685</v>
      </c>
      <c r="M308" s="37">
        <f>IF(E$13&gt;0,$C249*M$281*24*Input!$F$60/E$13,0)</f>
        <v>-0.13117835647331677</v>
      </c>
      <c r="O308" s="37">
        <f>IF(C$13&gt;0,$C249*O$281*24*Input!$F$60/C$13,0)</f>
        <v>-6.4767899440276349</v>
      </c>
      <c r="P308" s="37">
        <f>IF(D$13&gt;0,$C249*P$281*24*Input!$F$60/D$13,0)</f>
        <v>-0.94236127047392027</v>
      </c>
      <c r="Q308" s="37">
        <f>IF(E$13&gt;0,$C249*Q$281*24*Input!$F$60/E$13,0)</f>
        <v>-4.9325208415345198E-2</v>
      </c>
      <c r="S308" s="37">
        <f>IF(C$13&gt;0,$C249*S$281*24*Input!$F$60/C$13,0)</f>
        <v>-6.4767899440276349</v>
      </c>
      <c r="T308" s="37">
        <f>IF(D$13&gt;0,$C249*T$281*24*Input!$F$60/D$13,0)</f>
        <v>-0.94236127047392027</v>
      </c>
      <c r="U308" s="37">
        <f>IF(E$13&gt;0,$C249*U$281*24*Input!$F$60/E$13,0)</f>
        <v>-4.9325208415345198E-2</v>
      </c>
      <c r="W308" s="37">
        <f>IF(C$13&gt;0,$C249*W$281*24*Input!$F$60/C$13,0)</f>
        <v>-0.99999999999999989</v>
      </c>
      <c r="X308" s="37">
        <f>IF(D$13&gt;0,$C249*X$281*24*Input!$F$60/D$13,0)</f>
        <v>-1</v>
      </c>
      <c r="Y308" s="37">
        <f>IF(E$13&gt;0,$C249*Y$281*24*Input!$F$60/E$13,0)</f>
        <v>-1</v>
      </c>
      <c r="AA308" s="37">
        <f>IF(C$13&gt;0,$C249*AA$281*24*Input!$F$60/C$13,0)</f>
        <v>-6.4767899440276349</v>
      </c>
      <c r="AB308" s="37">
        <f>IF(D$13&gt;0,$C249*AB$281*24*Input!$F$60/D$13,0)</f>
        <v>-0.94236127047392027</v>
      </c>
      <c r="AC308" s="37">
        <f>IF(E$13&gt;0,$C249*AC$281*24*Input!$F$60/E$13,0)</f>
        <v>-4.9325208415345198E-2</v>
      </c>
      <c r="AE308" s="37">
        <f>IF(C$13&gt;0,$C249*AE$281*24*Input!$F$60/C$13,0)</f>
        <v>-6.4767899440276349</v>
      </c>
      <c r="AF308" s="37">
        <f>IF(D$13&gt;0,$C249*AF$281*24*Input!$F$60/D$13,0)</f>
        <v>-0.94236127047392027</v>
      </c>
      <c r="AG308" s="37">
        <f>IF(E$13&gt;0,$C249*AG$281*24*Input!$F$60/E$13,0)</f>
        <v>-4.9325208415345198E-2</v>
      </c>
      <c r="AI308" s="37">
        <f>IF(C$13&gt;0,$C249*AI$281*24*Input!$F$60/C$13,0)</f>
        <v>-6.4767899440276349</v>
      </c>
      <c r="AJ308" s="37">
        <f>IF(D$13&gt;0,$C249*AJ$281*24*Input!$F$60/D$13,0)</f>
        <v>-0.94236127047392027</v>
      </c>
      <c r="AK308" s="37">
        <f>IF(E$13&gt;0,$C249*AK$281*24*Input!$F$60/E$13,0)</f>
        <v>-4.9325208415345198E-2</v>
      </c>
      <c r="AL308" s="17"/>
    </row>
    <row r="309" spans="1:38" x14ac:dyDescent="0.25">
      <c r="A309" s="4" t="s">
        <v>200</v>
      </c>
      <c r="C309" s="37">
        <f>IF(C$13&gt;0,$C250*C$281*24*Input!$F$60/C$13,0)</f>
        <v>-8.5880220461722345</v>
      </c>
      <c r="D309" s="37">
        <f>IF(D$13&gt;0,$C250*D$281*24*Input!$F$60/D$13,0)</f>
        <v>-0.27386086837562423</v>
      </c>
      <c r="E309" s="37">
        <f>IF(E$13&gt;0,$C250*E$281*24*Input!$F$60/E$13,0)</f>
        <v>-3.0373834002876989E-2</v>
      </c>
      <c r="G309" s="37">
        <f>IF(C$13&gt;0,$C250*G$281*24*Input!$F$60/C$13,0)</f>
        <v>-6.0847959462449444</v>
      </c>
      <c r="H309" s="37">
        <f>IF(D$13&gt;0,$C250*H$281*24*Input!$F$60/D$13,0)</f>
        <v>-0.92080466942053685</v>
      </c>
      <c r="I309" s="37">
        <f>IF(E$13&gt;0,$C250*I$281*24*Input!$F$60/E$13,0)</f>
        <v>-0.13117835647331677</v>
      </c>
      <c r="K309" s="37">
        <f>IF(C$13&gt;0,$C250*K$281*24*Input!$F$60/C$13,0)</f>
        <v>-6.0847959462449444</v>
      </c>
      <c r="L309" s="37">
        <f>IF(D$13&gt;0,$C250*L$281*24*Input!$F$60/D$13,0)</f>
        <v>-0.92080466942053685</v>
      </c>
      <c r="M309" s="37">
        <f>IF(E$13&gt;0,$C250*M$281*24*Input!$F$60/E$13,0)</f>
        <v>-0.13117835647331677</v>
      </c>
      <c r="O309" s="37">
        <f>IF(C$13&gt;0,$C250*O$281*24*Input!$F$60/C$13,0)</f>
        <v>-6.4767899440276349</v>
      </c>
      <c r="P309" s="37">
        <f>IF(D$13&gt;0,$C250*P$281*24*Input!$F$60/D$13,0)</f>
        <v>-0.94236127047392027</v>
      </c>
      <c r="Q309" s="37">
        <f>IF(E$13&gt;0,$C250*Q$281*24*Input!$F$60/E$13,0)</f>
        <v>-4.9325208415345198E-2</v>
      </c>
      <c r="S309" s="37">
        <f>IF(C$13&gt;0,$C250*S$281*24*Input!$F$60/C$13,0)</f>
        <v>-6.4767899440276349</v>
      </c>
      <c r="T309" s="37">
        <f>IF(D$13&gt;0,$C250*T$281*24*Input!$F$60/D$13,0)</f>
        <v>-0.94236127047392027</v>
      </c>
      <c r="U309" s="37">
        <f>IF(E$13&gt;0,$C250*U$281*24*Input!$F$60/E$13,0)</f>
        <v>-4.9325208415345198E-2</v>
      </c>
      <c r="W309" s="37">
        <f>IF(C$13&gt;0,$C250*W$281*24*Input!$F$60/C$13,0)</f>
        <v>-0.99999999999999989</v>
      </c>
      <c r="X309" s="37">
        <f>IF(D$13&gt;0,$C250*X$281*24*Input!$F$60/D$13,0)</f>
        <v>-1</v>
      </c>
      <c r="Y309" s="37">
        <f>IF(E$13&gt;0,$C250*Y$281*24*Input!$F$60/E$13,0)</f>
        <v>-1</v>
      </c>
      <c r="AA309" s="37">
        <f>IF(C$13&gt;0,$C250*AA$281*24*Input!$F$60/C$13,0)</f>
        <v>-6.4767899440276349</v>
      </c>
      <c r="AB309" s="37">
        <f>IF(D$13&gt;0,$C250*AB$281*24*Input!$F$60/D$13,0)</f>
        <v>-0.94236127047392027</v>
      </c>
      <c r="AC309" s="37">
        <f>IF(E$13&gt;0,$C250*AC$281*24*Input!$F$60/E$13,0)</f>
        <v>-4.9325208415345198E-2</v>
      </c>
      <c r="AE309" s="37">
        <f>IF(C$13&gt;0,$C250*AE$281*24*Input!$F$60/C$13,0)</f>
        <v>-6.4767899440276349</v>
      </c>
      <c r="AF309" s="37">
        <f>IF(D$13&gt;0,$C250*AF$281*24*Input!$F$60/D$13,0)</f>
        <v>-0.94236127047392027</v>
      </c>
      <c r="AG309" s="37">
        <f>IF(E$13&gt;0,$C250*AG$281*24*Input!$F$60/E$13,0)</f>
        <v>-4.9325208415345198E-2</v>
      </c>
      <c r="AI309" s="37">
        <f>IF(C$13&gt;0,$C250*AI$281*24*Input!$F$60/C$13,0)</f>
        <v>-6.4767899440276349</v>
      </c>
      <c r="AJ309" s="37">
        <f>IF(D$13&gt;0,$C250*AJ$281*24*Input!$F$60/D$13,0)</f>
        <v>-0.94236127047392027</v>
      </c>
      <c r="AK309" s="37">
        <f>IF(E$13&gt;0,$C250*AK$281*24*Input!$F$60/E$13,0)</f>
        <v>-4.9325208415345198E-2</v>
      </c>
      <c r="AL309" s="17"/>
    </row>
    <row r="310" spans="1:38" x14ac:dyDescent="0.25">
      <c r="A310" s="4" t="s">
        <v>210</v>
      </c>
      <c r="C310" s="37">
        <f>IF(C$13&gt;0,$C251*C$281*24*Input!$F$60/C$13,0)</f>
        <v>-8.5880220461722345</v>
      </c>
      <c r="D310" s="37">
        <f>IF(D$13&gt;0,$C251*D$281*24*Input!$F$60/D$13,0)</f>
        <v>-0.27386086837562423</v>
      </c>
      <c r="E310" s="37">
        <f>IF(E$13&gt;0,$C251*E$281*24*Input!$F$60/E$13,0)</f>
        <v>-3.0373834002876989E-2</v>
      </c>
      <c r="G310" s="37">
        <f>IF(C$13&gt;0,$C251*G$281*24*Input!$F$60/C$13,0)</f>
        <v>-6.0847959462449444</v>
      </c>
      <c r="H310" s="37">
        <f>IF(D$13&gt;0,$C251*H$281*24*Input!$F$60/D$13,0)</f>
        <v>-0.92080466942053685</v>
      </c>
      <c r="I310" s="37">
        <f>IF(E$13&gt;0,$C251*I$281*24*Input!$F$60/E$13,0)</f>
        <v>-0.13117835647331677</v>
      </c>
      <c r="K310" s="37">
        <f>IF(C$13&gt;0,$C251*K$281*24*Input!$F$60/C$13,0)</f>
        <v>-6.0847959462449444</v>
      </c>
      <c r="L310" s="37">
        <f>IF(D$13&gt;0,$C251*L$281*24*Input!$F$60/D$13,0)</f>
        <v>-0.92080466942053685</v>
      </c>
      <c r="M310" s="37">
        <f>IF(E$13&gt;0,$C251*M$281*24*Input!$F$60/E$13,0)</f>
        <v>-0.13117835647331677</v>
      </c>
      <c r="O310" s="37">
        <f>IF(C$13&gt;0,$C251*O$281*24*Input!$F$60/C$13,0)</f>
        <v>-6.4767899440276349</v>
      </c>
      <c r="P310" s="37">
        <f>IF(D$13&gt;0,$C251*P$281*24*Input!$F$60/D$13,0)</f>
        <v>-0.94236127047392027</v>
      </c>
      <c r="Q310" s="37">
        <f>IF(E$13&gt;0,$C251*Q$281*24*Input!$F$60/E$13,0)</f>
        <v>-4.9325208415345198E-2</v>
      </c>
      <c r="S310" s="37">
        <f>IF(C$13&gt;0,$C251*S$281*24*Input!$F$60/C$13,0)</f>
        <v>-6.4767899440276349</v>
      </c>
      <c r="T310" s="37">
        <f>IF(D$13&gt;0,$C251*T$281*24*Input!$F$60/D$13,0)</f>
        <v>-0.94236127047392027</v>
      </c>
      <c r="U310" s="37">
        <f>IF(E$13&gt;0,$C251*U$281*24*Input!$F$60/E$13,0)</f>
        <v>-4.9325208415345198E-2</v>
      </c>
      <c r="W310" s="37">
        <f>IF(C$13&gt;0,$C251*W$281*24*Input!$F$60/C$13,0)</f>
        <v>-0.99999999999999989</v>
      </c>
      <c r="X310" s="37">
        <f>IF(D$13&gt;0,$C251*X$281*24*Input!$F$60/D$13,0)</f>
        <v>-1</v>
      </c>
      <c r="Y310" s="37">
        <f>IF(E$13&gt;0,$C251*Y$281*24*Input!$F$60/E$13,0)</f>
        <v>-1</v>
      </c>
      <c r="AA310" s="37">
        <f>IF(C$13&gt;0,$C251*AA$281*24*Input!$F$60/C$13,0)</f>
        <v>-6.4767899440276349</v>
      </c>
      <c r="AB310" s="37">
        <f>IF(D$13&gt;0,$C251*AB$281*24*Input!$F$60/D$13,0)</f>
        <v>-0.94236127047392027</v>
      </c>
      <c r="AC310" s="37">
        <f>IF(E$13&gt;0,$C251*AC$281*24*Input!$F$60/E$13,0)</f>
        <v>-4.9325208415345198E-2</v>
      </c>
      <c r="AE310" s="37">
        <f>IF(C$13&gt;0,$C251*AE$281*24*Input!$F$60/C$13,0)</f>
        <v>-6.4767899440276349</v>
      </c>
      <c r="AF310" s="37">
        <f>IF(D$13&gt;0,$C251*AF$281*24*Input!$F$60/D$13,0)</f>
        <v>-0.94236127047392027</v>
      </c>
      <c r="AG310" s="37">
        <f>IF(E$13&gt;0,$C251*AG$281*24*Input!$F$60/E$13,0)</f>
        <v>-4.9325208415345198E-2</v>
      </c>
      <c r="AI310" s="37">
        <f>IF(C$13&gt;0,$C251*AI$281*24*Input!$F$60/C$13,0)</f>
        <v>-6.4767899440276349</v>
      </c>
      <c r="AJ310" s="37">
        <f>IF(D$13&gt;0,$C251*AJ$281*24*Input!$F$60/D$13,0)</f>
        <v>-0.94236127047392027</v>
      </c>
      <c r="AK310" s="37">
        <f>IF(E$13&gt;0,$C251*AK$281*24*Input!$F$60/E$13,0)</f>
        <v>-4.9325208415345198E-2</v>
      </c>
      <c r="AL310" s="17"/>
    </row>
    <row r="311" spans="1:38" x14ac:dyDescent="0.25">
      <c r="A311" s="4" t="s">
        <v>211</v>
      </c>
      <c r="C311" s="37">
        <f>IF(C$13&gt;0,$C252*C$281*24*Input!$F$60/C$13,0)</f>
        <v>-8.5880220461722345</v>
      </c>
      <c r="D311" s="37">
        <f>IF(D$13&gt;0,$C252*D$281*24*Input!$F$60/D$13,0)</f>
        <v>-0.27386086837562423</v>
      </c>
      <c r="E311" s="37">
        <f>IF(E$13&gt;0,$C252*E$281*24*Input!$F$60/E$13,0)</f>
        <v>-3.0373834002876989E-2</v>
      </c>
      <c r="G311" s="37">
        <f>IF(C$13&gt;0,$C252*G$281*24*Input!$F$60/C$13,0)</f>
        <v>-6.0847959462449444</v>
      </c>
      <c r="H311" s="37">
        <f>IF(D$13&gt;0,$C252*H$281*24*Input!$F$60/D$13,0)</f>
        <v>-0.92080466942053685</v>
      </c>
      <c r="I311" s="37">
        <f>IF(E$13&gt;0,$C252*I$281*24*Input!$F$60/E$13,0)</f>
        <v>-0.13117835647331677</v>
      </c>
      <c r="K311" s="37">
        <f>IF(C$13&gt;0,$C252*K$281*24*Input!$F$60/C$13,0)</f>
        <v>-6.0847959462449444</v>
      </c>
      <c r="L311" s="37">
        <f>IF(D$13&gt;0,$C252*L$281*24*Input!$F$60/D$13,0)</f>
        <v>-0.92080466942053685</v>
      </c>
      <c r="M311" s="37">
        <f>IF(E$13&gt;0,$C252*M$281*24*Input!$F$60/E$13,0)</f>
        <v>-0.13117835647331677</v>
      </c>
      <c r="O311" s="37">
        <f>IF(C$13&gt;0,$C252*O$281*24*Input!$F$60/C$13,0)</f>
        <v>-6.4767899440276349</v>
      </c>
      <c r="P311" s="37">
        <f>IF(D$13&gt;0,$C252*P$281*24*Input!$F$60/D$13,0)</f>
        <v>-0.94236127047392027</v>
      </c>
      <c r="Q311" s="37">
        <f>IF(E$13&gt;0,$C252*Q$281*24*Input!$F$60/E$13,0)</f>
        <v>-4.9325208415345198E-2</v>
      </c>
      <c r="S311" s="37">
        <f>IF(C$13&gt;0,$C252*S$281*24*Input!$F$60/C$13,0)</f>
        <v>-6.4767899440276349</v>
      </c>
      <c r="T311" s="37">
        <f>IF(D$13&gt;0,$C252*T$281*24*Input!$F$60/D$13,0)</f>
        <v>-0.94236127047392027</v>
      </c>
      <c r="U311" s="37">
        <f>IF(E$13&gt;0,$C252*U$281*24*Input!$F$60/E$13,0)</f>
        <v>-4.9325208415345198E-2</v>
      </c>
      <c r="W311" s="37">
        <f>IF(C$13&gt;0,$C252*W$281*24*Input!$F$60/C$13,0)</f>
        <v>-0.99999999999999989</v>
      </c>
      <c r="X311" s="37">
        <f>IF(D$13&gt;0,$C252*X$281*24*Input!$F$60/D$13,0)</f>
        <v>-1</v>
      </c>
      <c r="Y311" s="37">
        <f>IF(E$13&gt;0,$C252*Y$281*24*Input!$F$60/E$13,0)</f>
        <v>-1</v>
      </c>
      <c r="AA311" s="37">
        <f>IF(C$13&gt;0,$C252*AA$281*24*Input!$F$60/C$13,0)</f>
        <v>-6.4767899440276349</v>
      </c>
      <c r="AB311" s="37">
        <f>IF(D$13&gt;0,$C252*AB$281*24*Input!$F$60/D$13,0)</f>
        <v>-0.94236127047392027</v>
      </c>
      <c r="AC311" s="37">
        <f>IF(E$13&gt;0,$C252*AC$281*24*Input!$F$60/E$13,0)</f>
        <v>-4.9325208415345198E-2</v>
      </c>
      <c r="AE311" s="37">
        <f>IF(C$13&gt;0,$C252*AE$281*24*Input!$F$60/C$13,0)</f>
        <v>-6.4767899440276349</v>
      </c>
      <c r="AF311" s="37">
        <f>IF(D$13&gt;0,$C252*AF$281*24*Input!$F$60/D$13,0)</f>
        <v>-0.94236127047392027</v>
      </c>
      <c r="AG311" s="37">
        <f>IF(E$13&gt;0,$C252*AG$281*24*Input!$F$60/E$13,0)</f>
        <v>-4.9325208415345198E-2</v>
      </c>
      <c r="AI311" s="37">
        <f>IF(C$13&gt;0,$C252*AI$281*24*Input!$F$60/C$13,0)</f>
        <v>-6.4767899440276349</v>
      </c>
      <c r="AJ311" s="37">
        <f>IF(D$13&gt;0,$C252*AJ$281*24*Input!$F$60/D$13,0)</f>
        <v>-0.94236127047392027</v>
      </c>
      <c r="AK311" s="37">
        <f>IF(E$13&gt;0,$C252*AK$281*24*Input!$F$60/E$13,0)</f>
        <v>-4.9325208415345198E-2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12.564784587156403</v>
      </c>
      <c r="D319" s="38">
        <f>D$292</f>
        <v>0.40067466053199052</v>
      </c>
      <c r="E319" s="38">
        <f>E$292</f>
        <v>4.4438717003794467E-2</v>
      </c>
      <c r="G319" s="38">
        <f>G$292</f>
        <v>8.902416634508592</v>
      </c>
      <c r="H319" s="38">
        <f>H$292</f>
        <v>1.3471917347107349</v>
      </c>
      <c r="I319" s="38">
        <f>I$292</f>
        <v>0.19192170009846099</v>
      </c>
      <c r="K319" s="38">
        <f>K$292</f>
        <v>8.902416634508592</v>
      </c>
      <c r="L319" s="38">
        <f>L$292</f>
        <v>1.3471917347107349</v>
      </c>
      <c r="M319" s="38">
        <f>M$292</f>
        <v>0.19192170009846099</v>
      </c>
      <c r="O319" s="38">
        <f>O$292</f>
        <v>9.475927055781094</v>
      </c>
      <c r="P319" s="38">
        <f>P$292</f>
        <v>1.3787303180085912</v>
      </c>
      <c r="Q319" s="38">
        <f>Q$292</f>
        <v>7.2165699520023927E-2</v>
      </c>
      <c r="S319" s="38">
        <f>S$292</f>
        <v>9.475927055781094</v>
      </c>
      <c r="T319" s="38">
        <f>T$292</f>
        <v>1.3787303180085912</v>
      </c>
      <c r="U319" s="38">
        <f>U$292</f>
        <v>7.2165699520023927E-2</v>
      </c>
      <c r="W319" s="38">
        <f>W$292</f>
        <v>1.4630591909992414</v>
      </c>
      <c r="X319" s="38">
        <f>X$292</f>
        <v>1.4630591909992414</v>
      </c>
      <c r="Y319" s="38">
        <f>Y$292</f>
        <v>1.4630591909992416</v>
      </c>
      <c r="AA319" s="38">
        <f>AA$292</f>
        <v>9.475927055781094</v>
      </c>
      <c r="AB319" s="38">
        <f>AB$292</f>
        <v>1.3787303180085912</v>
      </c>
      <c r="AC319" s="38">
        <f>AC$292</f>
        <v>7.2165699520023927E-2</v>
      </c>
      <c r="AE319" s="38">
        <f>AE$292</f>
        <v>9.475927055781094</v>
      </c>
      <c r="AF319" s="38">
        <f>AF$292</f>
        <v>1.3787303180085912</v>
      </c>
      <c r="AG319" s="38">
        <f>AG$292</f>
        <v>7.2165699520023927E-2</v>
      </c>
      <c r="AI319" s="38">
        <f>AI$292</f>
        <v>9.475927055781094</v>
      </c>
      <c r="AJ319" s="38">
        <f>AJ$292</f>
        <v>1.3787303180085912</v>
      </c>
      <c r="AK319" s="38">
        <f>AK$292</f>
        <v>7.2165699520023927E-2</v>
      </c>
      <c r="AL319" s="17"/>
    </row>
    <row r="320" spans="1:38" x14ac:dyDescent="0.25">
      <c r="A320" s="4" t="s">
        <v>183</v>
      </c>
      <c r="C320" s="38">
        <f>C$295</f>
        <v>13.630062667732341</v>
      </c>
      <c r="D320" s="38">
        <f>D$295</f>
        <v>0.43464499486969471</v>
      </c>
      <c r="E320" s="38">
        <f>E$295</f>
        <v>4.8206357493345682E-2</v>
      </c>
      <c r="G320" s="38">
        <f>G$295</f>
        <v>9.6571887708005768</v>
      </c>
      <c r="H320" s="38">
        <f>H$295</f>
        <v>1.4614104716389749</v>
      </c>
      <c r="I320" s="38">
        <f>I$295</f>
        <v>0.20819336626858753</v>
      </c>
      <c r="K320" s="38">
        <f>K$295</f>
        <v>9.6571887708005768</v>
      </c>
      <c r="L320" s="38">
        <f>L$295</f>
        <v>1.4614104716389749</v>
      </c>
      <c r="M320" s="38">
        <f>M$295</f>
        <v>0.20819336626858753</v>
      </c>
      <c r="O320" s="38">
        <f>O$295</f>
        <v>10.279323032499915</v>
      </c>
      <c r="P320" s="38">
        <f>P$295</f>
        <v>1.4956229854962115</v>
      </c>
      <c r="Q320" s="38">
        <f>Q$295</f>
        <v>7.8284112242092696E-2</v>
      </c>
      <c r="S320" s="38">
        <f>S$295</f>
        <v>10.279323032499915</v>
      </c>
      <c r="T320" s="38">
        <f>T$295</f>
        <v>1.4956229854962115</v>
      </c>
      <c r="U320" s="38">
        <f>U$295</f>
        <v>7.8284112242092696E-2</v>
      </c>
      <c r="W320" s="38">
        <f>W$295</f>
        <v>1.5871014995597728</v>
      </c>
      <c r="X320" s="38">
        <f>X$295</f>
        <v>1.5871014995597725</v>
      </c>
      <c r="Y320" s="38">
        <f>Y$295</f>
        <v>1.5871014995597728</v>
      </c>
      <c r="AA320" s="38">
        <f>AA$295</f>
        <v>10.279323032499915</v>
      </c>
      <c r="AB320" s="38">
        <f>AB$295</f>
        <v>1.4956229854962115</v>
      </c>
      <c r="AC320" s="38">
        <f>AC$295</f>
        <v>7.8284112242092696E-2</v>
      </c>
      <c r="AE320" s="38">
        <f>AE$295</f>
        <v>10.279323032499915</v>
      </c>
      <c r="AF320" s="38">
        <f>AF$295</f>
        <v>1.4956229854962115</v>
      </c>
      <c r="AG320" s="38">
        <f>AG$295</f>
        <v>7.8284112242092696E-2</v>
      </c>
      <c r="AI320" s="38">
        <f>AI$295</f>
        <v>10.279323032499915</v>
      </c>
      <c r="AJ320" s="38">
        <f>AJ$295</f>
        <v>1.4956229854962115</v>
      </c>
      <c r="AK320" s="38">
        <f>AK$295</f>
        <v>7.8284112242092696E-2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4423667.2133930074</v>
      </c>
      <c r="C328" s="17"/>
    </row>
    <row r="329" spans="1:4" x14ac:dyDescent="0.25">
      <c r="A329" s="4" t="s">
        <v>183</v>
      </c>
      <c r="B329" s="42">
        <f>B$131</f>
        <v>860121.99720720958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0.14900435899055872</v>
      </c>
      <c r="C337" s="39">
        <f>C$43</f>
        <v>0.35147125662624012</v>
      </c>
      <c r="D337" s="39">
        <f>D$43</f>
        <v>0.49952438438320118</v>
      </c>
      <c r="E337" s="17"/>
    </row>
    <row r="338" spans="1:11" x14ac:dyDescent="0.25">
      <c r="A338" s="4" t="s">
        <v>183</v>
      </c>
      <c r="B338" s="39">
        <f>B$46</f>
        <v>0.12120829544622232</v>
      </c>
      <c r="C338" s="39">
        <f>C$46</f>
        <v>0.47662953439694755</v>
      </c>
      <c r="D338" s="39">
        <f>D$46</f>
        <v>0.40216217015683009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2.0352315224532624</v>
      </c>
      <c r="C347" s="37">
        <f>SUMPRODUCT($G319:$I319,$B337:$D337)</f>
        <v>1.8958676250985673</v>
      </c>
      <c r="D347" s="37">
        <f>SUMPRODUCT($K319:$M319,$B337:$D337)</f>
        <v>1.8958676250985673</v>
      </c>
      <c r="E347" s="37">
        <f>SUMPRODUCT($O319:$Q319,$B337:$D337)</f>
        <v>1.9325870408334525</v>
      </c>
      <c r="F347" s="37">
        <f>SUMPRODUCT($S319:$U319,$B337:$D337)</f>
        <v>1.9325870408334525</v>
      </c>
      <c r="G347" s="37">
        <f>SUMPRODUCT($W319:$Y319,$B337:$D337)</f>
        <v>1.4630591909992416</v>
      </c>
      <c r="H347" s="37">
        <f>SUMPRODUCT($AA319:$AC319,$B337:$D337)</f>
        <v>1.9325870408334525</v>
      </c>
      <c r="I347" s="37">
        <f>SUMPRODUCT($AE319:$AG319,$B337:$D337)</f>
        <v>1.9325870408334525</v>
      </c>
      <c r="J347" s="37">
        <f>SUMPRODUCT($AI319:$AK319,$B337:$D337)</f>
        <v>1.9325870408334525</v>
      </c>
      <c r="K347" s="17"/>
    </row>
    <row r="348" spans="1:11" x14ac:dyDescent="0.25">
      <c r="A348" s="4" t="s">
        <v>183</v>
      </c>
      <c r="B348" s="37">
        <f>SUMPRODUCT($C320:$E320,$B338:$D338)</f>
        <v>1.8786280776586128</v>
      </c>
      <c r="C348" s="37">
        <f>SUMPRODUCT($G320:$I320,$B338:$D338)</f>
        <v>1.950810278362076</v>
      </c>
      <c r="D348" s="37">
        <f>SUMPRODUCT($K320:$M320,$B338:$D338)</f>
        <v>1.950810278362076</v>
      </c>
      <c r="E348" s="37">
        <f>SUMPRODUCT($O320:$Q320,$B338:$D338)</f>
        <v>1.9902802187889204</v>
      </c>
      <c r="F348" s="37">
        <f>SUMPRODUCT($S320:$U320,$B338:$D338)</f>
        <v>1.9902802187889204</v>
      </c>
      <c r="G348" s="37">
        <f>SUMPRODUCT($W320:$Y320,$B338:$D338)</f>
        <v>1.5871014995597728</v>
      </c>
      <c r="H348" s="37">
        <f>SUMPRODUCT($AA320:$AC320,$B338:$D338)</f>
        <v>1.9902802187889204</v>
      </c>
      <c r="I348" s="37">
        <f>SUMPRODUCT($AE320:$AG320,$B338:$D338)</f>
        <v>1.9902802187889204</v>
      </c>
      <c r="J348" s="37">
        <f>SUMPRODUCT($AI320:$AK320,$B338:$D338)</f>
        <v>1.9902802187889204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419722.95393460325</v>
      </c>
      <c r="C356" s="17"/>
    </row>
    <row r="357" spans="1:38" x14ac:dyDescent="0.25">
      <c r="A357" s="4" t="s">
        <v>184</v>
      </c>
      <c r="B357" s="42">
        <f>B$132</f>
        <v>356094.3254887113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12.987613385934189</v>
      </c>
      <c r="D365" s="38">
        <f>D$293</f>
        <v>0.41415812172770555</v>
      </c>
      <c r="E365" s="38">
        <f>E$293</f>
        <v>4.5934163996904663E-2</v>
      </c>
      <c r="G365" s="38">
        <f>G$293</f>
        <v>9.2019998152370857</v>
      </c>
      <c r="H365" s="38">
        <f>H$293</f>
        <v>1.3925272881346573</v>
      </c>
      <c r="I365" s="38">
        <f>I$293</f>
        <v>0.19838022880216627</v>
      </c>
      <c r="K365" s="38">
        <f>K$293</f>
        <v>9.2019998152370857</v>
      </c>
      <c r="L365" s="38">
        <f>L$293</f>
        <v>1.3925272881346573</v>
      </c>
      <c r="M365" s="38">
        <f>M$293</f>
        <v>0.19838022880216627</v>
      </c>
      <c r="O365" s="38">
        <f>O$293</f>
        <v>9.7948099484012747</v>
      </c>
      <c r="P365" s="38">
        <f>P$293</f>
        <v>1.4251272044938554</v>
      </c>
      <c r="Q365" s="38">
        <f>Q$293</f>
        <v>7.4594211989087778E-2</v>
      </c>
      <c r="S365" s="38">
        <f>S$293</f>
        <v>9.7948099484012747</v>
      </c>
      <c r="T365" s="38">
        <f>T$293</f>
        <v>1.4251272044938554</v>
      </c>
      <c r="U365" s="38">
        <f>U$293</f>
        <v>7.4594211989087778E-2</v>
      </c>
      <c r="W365" s="38">
        <f>W$293</f>
        <v>1.5122939037776335</v>
      </c>
      <c r="X365" s="38">
        <f>X$293</f>
        <v>1.5122939037776337</v>
      </c>
      <c r="Y365" s="38">
        <f>Y$293</f>
        <v>1.5122939037776337</v>
      </c>
      <c r="AA365" s="38">
        <f>AA$293</f>
        <v>9.7948099484012747</v>
      </c>
      <c r="AB365" s="38">
        <f>AB$293</f>
        <v>1.4251272044938554</v>
      </c>
      <c r="AC365" s="38">
        <f>AC$293</f>
        <v>7.4594211989087778E-2</v>
      </c>
      <c r="AE365" s="38">
        <f>AE$293</f>
        <v>9.7948099484012747</v>
      </c>
      <c r="AF365" s="38">
        <f>AF$293</f>
        <v>1.4251272044938554</v>
      </c>
      <c r="AG365" s="38">
        <f>AG$293</f>
        <v>7.4594211989087778E-2</v>
      </c>
      <c r="AI365" s="38">
        <f>AI$293</f>
        <v>9.7948099484012747</v>
      </c>
      <c r="AJ365" s="38">
        <f>AJ$293</f>
        <v>1.4251272044938554</v>
      </c>
      <c r="AK365" s="38">
        <f>AK$293</f>
        <v>7.4594211989087778E-2</v>
      </c>
      <c r="AL365" s="17"/>
    </row>
    <row r="366" spans="1:38" x14ac:dyDescent="0.25">
      <c r="A366" s="4" t="s">
        <v>184</v>
      </c>
      <c r="C366" s="38">
        <f>C$296</f>
        <v>12.331523845594537</v>
      </c>
      <c r="D366" s="38">
        <f>D$296</f>
        <v>0.39323627845767506</v>
      </c>
      <c r="E366" s="38">
        <f>E$296</f>
        <v>4.3613728082539195E-2</v>
      </c>
      <c r="G366" s="38">
        <f>G$296</f>
        <v>8.7371464469097688</v>
      </c>
      <c r="H366" s="38">
        <f>H$296</f>
        <v>1.3221816009607412</v>
      </c>
      <c r="I366" s="38">
        <f>I$296</f>
        <v>0.18835874223187396</v>
      </c>
      <c r="K366" s="38">
        <f>K$296</f>
        <v>8.7371464469097688</v>
      </c>
      <c r="L366" s="38">
        <f>L$296</f>
        <v>1.3221816009607412</v>
      </c>
      <c r="M366" s="38">
        <f>M$296</f>
        <v>0.18835874223187396</v>
      </c>
      <c r="O366" s="38">
        <f>O$296</f>
        <v>9.3000098518938881</v>
      </c>
      <c r="P366" s="38">
        <f>P$296</f>
        <v>1.3531346817156105</v>
      </c>
      <c r="Q366" s="38">
        <f>Q$296</f>
        <v>7.0825969063954011E-2</v>
      </c>
      <c r="S366" s="38">
        <f>S$296</f>
        <v>9.3000098518938881</v>
      </c>
      <c r="T366" s="38">
        <f>T$296</f>
        <v>1.3531346817156105</v>
      </c>
      <c r="U366" s="38">
        <f>U$296</f>
        <v>7.0825969063954011E-2</v>
      </c>
      <c r="W366" s="38">
        <f>W$296</f>
        <v>1.4358980192756745</v>
      </c>
      <c r="X366" s="38">
        <f>X$296</f>
        <v>1.4358980192756745</v>
      </c>
      <c r="Y366" s="38">
        <f>Y$296</f>
        <v>1.4358980192756743</v>
      </c>
      <c r="AA366" s="38">
        <f>AA$296</f>
        <v>9.3000098518938881</v>
      </c>
      <c r="AB366" s="38">
        <f>AB$296</f>
        <v>1.3531346817156105</v>
      </c>
      <c r="AC366" s="38">
        <f>AC$296</f>
        <v>7.0825969063954011E-2</v>
      </c>
      <c r="AE366" s="38">
        <f>AE$296</f>
        <v>9.3000098518938881</v>
      </c>
      <c r="AF366" s="38">
        <f>AF$296</f>
        <v>1.3531346817156105</v>
      </c>
      <c r="AG366" s="38">
        <f>AG$296</f>
        <v>7.0825969063954011E-2</v>
      </c>
      <c r="AI366" s="38">
        <f>AI$296</f>
        <v>9.3000098518938881</v>
      </c>
      <c r="AJ366" s="38">
        <f>AJ$296</f>
        <v>1.3531346817156105</v>
      </c>
      <c r="AK366" s="38">
        <f>AK$296</f>
        <v>7.0825969063954011E-2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9.0248655796050195E-2</v>
      </c>
      <c r="C374" s="39">
        <f>C$193</f>
        <v>0.21073201716215276</v>
      </c>
      <c r="D374" s="39">
        <f>D$193</f>
        <v>0.69901932704179703</v>
      </c>
      <c r="E374" s="17"/>
    </row>
    <row r="375" spans="1:11" x14ac:dyDescent="0.25">
      <c r="A375" s="4" t="s">
        <v>184</v>
      </c>
      <c r="B375" s="39">
        <f>B$194</f>
        <v>0.10803941643691056</v>
      </c>
      <c r="C375" s="39">
        <f>C$194</f>
        <v>0.36843778972448515</v>
      </c>
      <c r="D375" s="39">
        <f>D$194</f>
        <v>0.52352279383860423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1.2914998949004604</v>
      </c>
      <c r="C384" s="37">
        <f>SUMPRODUCT($G365:$I365,$B374:$D374)</f>
        <v>1.2625898123782959</v>
      </c>
      <c r="D384" s="37">
        <f>SUMPRODUCT($K365:$M365,$B374:$D374)</f>
        <v>1.2625898123782959</v>
      </c>
      <c r="E384" s="37">
        <f>SUMPRODUCT($O365:$Q365,$B374:$D374)</f>
        <v>1.2364311580024701</v>
      </c>
      <c r="F384" s="37">
        <f>SUMPRODUCT($S365:$U365,$B374:$D374)</f>
        <v>1.2364311580024701</v>
      </c>
      <c r="G384" s="37">
        <f>SUMPRODUCT($W365:$Y365,$B374:$D374)</f>
        <v>1.5122939037776337</v>
      </c>
      <c r="H384" s="37">
        <f>SUMPRODUCT($AA365:$AC365,$B374:$D374)</f>
        <v>1.2364311580024701</v>
      </c>
      <c r="I384" s="37">
        <f>SUMPRODUCT($AE365:$AG365,$B374:$D374)</f>
        <v>1.2364311580024701</v>
      </c>
      <c r="J384" s="37">
        <f>SUMPRODUCT($AI365:$AK365,$B374:$D374)</f>
        <v>1.2364311580024701</v>
      </c>
      <c r="K384" s="17"/>
    </row>
    <row r="385" spans="1:11" x14ac:dyDescent="0.25">
      <c r="A385" s="4" t="s">
        <v>184</v>
      </c>
      <c r="B385" s="37">
        <f>SUMPRODUCT($C366:$E366,$B375:$D375)</f>
        <v>1.5000065261057969</v>
      </c>
      <c r="C385" s="37">
        <f>SUMPRODUCT($G366:$I366,$B375:$D375)</f>
        <v>1.529707965097471</v>
      </c>
      <c r="D385" s="37">
        <f>SUMPRODUCT($K366:$M366,$B375:$D375)</f>
        <v>1.529707965097471</v>
      </c>
      <c r="E385" s="37">
        <f>SUMPRODUCT($O366:$Q366,$B375:$D375)</f>
        <v>1.5403925977876669</v>
      </c>
      <c r="F385" s="37">
        <f>SUMPRODUCT($S366:$U366,$B375:$D375)</f>
        <v>1.5403925977876669</v>
      </c>
      <c r="G385" s="37">
        <f>SUMPRODUCT($W366:$Y366,$B375:$D375)</f>
        <v>1.4358980192756743</v>
      </c>
      <c r="H385" s="37">
        <f>SUMPRODUCT($AA366:$AC366,$B375:$D375)</f>
        <v>1.5403925977876669</v>
      </c>
      <c r="I385" s="37">
        <f>SUMPRODUCT($AE366:$AG366,$B375:$D375)</f>
        <v>1.5403925977876669</v>
      </c>
      <c r="J385" s="37">
        <f>SUMPRODUCT($AI366:$AK366,$B375:$D375)</f>
        <v>1.5403925977876669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47697.857804906431</v>
      </c>
      <c r="C393" s="17"/>
    </row>
    <row r="394" spans="1:11" x14ac:dyDescent="0.25">
      <c r="A394" s="4" t="s">
        <v>228</v>
      </c>
      <c r="B394" s="42">
        <f>B$133</f>
        <v>5591.8208064875971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8.5880220461722345</v>
      </c>
      <c r="D402" s="38">
        <f>D$294</f>
        <v>0.27386086837562423</v>
      </c>
      <c r="E402" s="38">
        <f>E$294</f>
        <v>3.0373834002876989E-2</v>
      </c>
      <c r="G402" s="38">
        <f>G$294</f>
        <v>6.0847959462449444</v>
      </c>
      <c r="H402" s="38">
        <f>H$294</f>
        <v>0.92080466942053685</v>
      </c>
      <c r="I402" s="38">
        <f>I$294</f>
        <v>0.13117835647331677</v>
      </c>
      <c r="K402" s="38">
        <f>K$294</f>
        <v>6.0847959462449444</v>
      </c>
      <c r="L402" s="38">
        <f>L$294</f>
        <v>0.92080466942053685</v>
      </c>
      <c r="M402" s="38">
        <f>M$294</f>
        <v>0.13117835647331677</v>
      </c>
      <c r="O402" s="38">
        <f>O$294</f>
        <v>6.4767899440276349</v>
      </c>
      <c r="P402" s="38">
        <f>P$294</f>
        <v>0.94236127047392027</v>
      </c>
      <c r="Q402" s="38">
        <f>Q$294</f>
        <v>4.9325208415345198E-2</v>
      </c>
      <c r="S402" s="38">
        <f>S$294</f>
        <v>6.4767899440276349</v>
      </c>
      <c r="T402" s="38">
        <f>T$294</f>
        <v>0.94236127047392027</v>
      </c>
      <c r="U402" s="38">
        <f>U$294</f>
        <v>4.9325208415345198E-2</v>
      </c>
      <c r="W402" s="38">
        <f>W$294</f>
        <v>0.99999999999999989</v>
      </c>
      <c r="X402" s="38">
        <f>X$294</f>
        <v>1</v>
      </c>
      <c r="Y402" s="38">
        <f>Y$294</f>
        <v>1</v>
      </c>
      <c r="AA402" s="38">
        <f>AA$294</f>
        <v>6.4767899440276349</v>
      </c>
      <c r="AB402" s="38">
        <f>AB$294</f>
        <v>0.94236127047392027</v>
      </c>
      <c r="AC402" s="38">
        <f>AC$294</f>
        <v>4.9325208415345198E-2</v>
      </c>
      <c r="AE402" s="38">
        <f>AE$294</f>
        <v>6.4767899440276349</v>
      </c>
      <c r="AF402" s="38">
        <f>AF$294</f>
        <v>0.94236127047392027</v>
      </c>
      <c r="AG402" s="38">
        <f>AG$294</f>
        <v>4.9325208415345198E-2</v>
      </c>
      <c r="AI402" s="38">
        <f>AI$294</f>
        <v>6.4767899440276349</v>
      </c>
      <c r="AJ402" s="38">
        <f>AJ$294</f>
        <v>0.94236127047392027</v>
      </c>
      <c r="AK402" s="38">
        <f>AK$294</f>
        <v>4.9325208415345198E-2</v>
      </c>
      <c r="AL402" s="17"/>
    </row>
    <row r="403" spans="1:38" x14ac:dyDescent="0.25">
      <c r="A403" s="4" t="s">
        <v>228</v>
      </c>
      <c r="C403" s="38">
        <f>C$297</f>
        <v>8.5880220461722345</v>
      </c>
      <c r="D403" s="38">
        <f>D$297</f>
        <v>0.27386086837562423</v>
      </c>
      <c r="E403" s="38">
        <f>E$297</f>
        <v>3.0373834002876989E-2</v>
      </c>
      <c r="G403" s="38">
        <f>G$297</f>
        <v>6.0847959462449444</v>
      </c>
      <c r="H403" s="38">
        <f>H$297</f>
        <v>0.92080466942053685</v>
      </c>
      <c r="I403" s="38">
        <f>I$297</f>
        <v>0.13117835647331677</v>
      </c>
      <c r="K403" s="38">
        <f>K$297</f>
        <v>6.0847959462449444</v>
      </c>
      <c r="L403" s="38">
        <f>L$297</f>
        <v>0.92080466942053685</v>
      </c>
      <c r="M403" s="38">
        <f>M$297</f>
        <v>0.13117835647331677</v>
      </c>
      <c r="O403" s="38">
        <f>O$297</f>
        <v>6.4767899440276349</v>
      </c>
      <c r="P403" s="38">
        <f>P$297</f>
        <v>0.94236127047392027</v>
      </c>
      <c r="Q403" s="38">
        <f>Q$297</f>
        <v>4.9325208415345198E-2</v>
      </c>
      <c r="S403" s="38">
        <f>S$297</f>
        <v>6.4767899440276349</v>
      </c>
      <c r="T403" s="38">
        <f>T$297</f>
        <v>0.94236127047392027</v>
      </c>
      <c r="U403" s="38">
        <f>U$297</f>
        <v>4.9325208415345198E-2</v>
      </c>
      <c r="W403" s="38">
        <f>W$297</f>
        <v>0.99999999999999989</v>
      </c>
      <c r="X403" s="38">
        <f>X$297</f>
        <v>1</v>
      </c>
      <c r="Y403" s="38">
        <f>Y$297</f>
        <v>1</v>
      </c>
      <c r="AA403" s="38">
        <f>AA$297</f>
        <v>6.4767899440276349</v>
      </c>
      <c r="AB403" s="38">
        <f>AB$297</f>
        <v>0.94236127047392027</v>
      </c>
      <c r="AC403" s="38">
        <f>AC$297</f>
        <v>4.9325208415345198E-2</v>
      </c>
      <c r="AE403" s="38">
        <f>AE$297</f>
        <v>6.4767899440276349</v>
      </c>
      <c r="AF403" s="38">
        <f>AF$297</f>
        <v>0.94236127047392027</v>
      </c>
      <c r="AG403" s="38">
        <f>AG$297</f>
        <v>4.9325208415345198E-2</v>
      </c>
      <c r="AI403" s="38">
        <f>AI$297</f>
        <v>6.4767899440276349</v>
      </c>
      <c r="AJ403" s="38">
        <f>AJ$297</f>
        <v>0.94236127047392027</v>
      </c>
      <c r="AK403" s="38">
        <f>AK$297</f>
        <v>4.9325208415345198E-2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1.5887476575918925E-2</v>
      </c>
      <c r="C411" s="39">
        <f>C$45</f>
        <v>0.15239653877263895</v>
      </c>
      <c r="D411" s="39">
        <f>D$45</f>
        <v>0.83171598465144214</v>
      </c>
      <c r="E411" s="17"/>
    </row>
    <row r="412" spans="1:38" x14ac:dyDescent="0.25">
      <c r="A412" s="4" t="s">
        <v>228</v>
      </c>
      <c r="B412" s="39">
        <f>B$48</f>
        <v>3.2296991032404646E-2</v>
      </c>
      <c r="C412" s="39">
        <f>C$48</f>
        <v>0.13099749641549563</v>
      </c>
      <c r="D412" s="39">
        <f>D$48</f>
        <v>0.83670551255209979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0.20343985079309337</v>
      </c>
      <c r="C421" s="37">
        <f>SUMPRODUCT($G402:$I402,$B411:$D411)</f>
        <v>0.34610263348974935</v>
      </c>
      <c r="D421" s="37">
        <f>SUMPRODUCT($K402:$M402,$B411:$D411)</f>
        <v>0.34610263348974935</v>
      </c>
      <c r="E421" s="37">
        <f>SUMPRODUCT($O402:$Q402,$B411:$D411)</f>
        <v>0.28753700870180482</v>
      </c>
      <c r="F421" s="37">
        <f>SUMPRODUCT($S402:$U402,$B411:$D411)</f>
        <v>0.28753700870180482</v>
      </c>
      <c r="G421" s="37">
        <f>SUMPRODUCT($W402:$Y402,$B411:$D411)</f>
        <v>1</v>
      </c>
      <c r="H421" s="37">
        <f>SUMPRODUCT($AA402:$AC402,$B411:$D411)</f>
        <v>0.28753700870180482</v>
      </c>
      <c r="I421" s="37">
        <f>SUMPRODUCT($AE402:$AG402,$B411:$D411)</f>
        <v>0.28753700870180482</v>
      </c>
      <c r="J421" s="37">
        <f>SUMPRODUCT($AI402:$AK402,$B411:$D411)</f>
        <v>0.28753700870180482</v>
      </c>
      <c r="K421" s="17"/>
    </row>
    <row r="422" spans="1:11" x14ac:dyDescent="0.25">
      <c r="A422" s="4" t="s">
        <v>228</v>
      </c>
      <c r="B422" s="37">
        <f>SUMPRODUCT($C403:$E403,$B412:$D412)</f>
        <v>0.33865631348224801</v>
      </c>
      <c r="C422" s="37">
        <f>SUMPRODUCT($G403:$I403,$B412:$D412)</f>
        <v>0.42690136048042215</v>
      </c>
      <c r="D422" s="37">
        <f>SUMPRODUCT($K403:$M403,$B412:$D412)</f>
        <v>0.42690136048042215</v>
      </c>
      <c r="E422" s="37">
        <f>SUMPRODUCT($O403:$Q403,$B412:$D412)</f>
        <v>0.37389846768093893</v>
      </c>
      <c r="F422" s="37">
        <f>SUMPRODUCT($S403:$U403,$B412:$D412)</f>
        <v>0.37389846768093893</v>
      </c>
      <c r="G422" s="37">
        <f>SUMPRODUCT($W403:$Y403,$B412:$D412)</f>
        <v>1</v>
      </c>
      <c r="H422" s="37">
        <f>SUMPRODUCT($AA403:$AC403,$B412:$D412)</f>
        <v>0.37389846768093893</v>
      </c>
      <c r="I422" s="37">
        <f>SUMPRODUCT($AE403:$AG403,$B412:$D412)</f>
        <v>0.37389846768093893</v>
      </c>
      <c r="J422" s="37">
        <f>SUMPRODUCT($AI403:$AK403,$B412:$D412)</f>
        <v>0.37389846768093893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157.03903601425588</v>
      </c>
      <c r="C430" s="17"/>
    </row>
    <row r="431" spans="1:11" x14ac:dyDescent="0.25">
      <c r="A431" s="4" t="s">
        <v>188</v>
      </c>
      <c r="B431" s="42">
        <f>B$138</f>
        <v>427166.59378610179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15.918656867901566</v>
      </c>
      <c r="D439" s="38">
        <f>D$301</f>
        <v>0.50762529133937051</v>
      </c>
      <c r="E439" s="38">
        <f>E$301</f>
        <v>5.6300582212630124E-2</v>
      </c>
      <c r="G439" s="38">
        <f>G$301</f>
        <v>11.278706349227868</v>
      </c>
      <c r="H439" s="38">
        <f>H$301</f>
        <v>1.7067927278319301</v>
      </c>
      <c r="I439" s="38">
        <f>I$301</f>
        <v>0.24315066192974291</v>
      </c>
      <c r="K439" s="38">
        <f>K$301</f>
        <v>11.278706349227868</v>
      </c>
      <c r="L439" s="38">
        <f>L$301</f>
        <v>1.7067927278319301</v>
      </c>
      <c r="M439" s="38">
        <f>M$301</f>
        <v>0.24315066192974291</v>
      </c>
      <c r="O439" s="38">
        <f>O$301</f>
        <v>12.005301822717698</v>
      </c>
      <c r="P439" s="38">
        <f>P$301</f>
        <v>1.7467497905364908</v>
      </c>
      <c r="Q439" s="38">
        <f>Q$301</f>
        <v>9.1428627392913867E-2</v>
      </c>
      <c r="S439" s="38">
        <f>S$301</f>
        <v>12.005301822717698</v>
      </c>
      <c r="T439" s="38">
        <f>T$301</f>
        <v>1.7467497905364908</v>
      </c>
      <c r="U439" s="38">
        <f>U$301</f>
        <v>9.1428627392913867E-2</v>
      </c>
      <c r="W439" s="38">
        <f>W$301</f>
        <v>1.853588263085173</v>
      </c>
      <c r="X439" s="38">
        <f>X$301</f>
        <v>1.8535882630851728</v>
      </c>
      <c r="Y439" s="38">
        <f>Y$301</f>
        <v>1.8535882630851732</v>
      </c>
      <c r="AA439" s="38">
        <f>AA$301</f>
        <v>12.005301822717698</v>
      </c>
      <c r="AB439" s="38">
        <f>AB$301</f>
        <v>1.7467497905364908</v>
      </c>
      <c r="AC439" s="38">
        <f>AC$301</f>
        <v>9.1428627392913867E-2</v>
      </c>
      <c r="AE439" s="38">
        <f>AE$301</f>
        <v>12.005301822717698</v>
      </c>
      <c r="AF439" s="38">
        <f>AF$301</f>
        <v>1.7467497905364908</v>
      </c>
      <c r="AG439" s="38">
        <f>AG$301</f>
        <v>9.1428627392913867E-2</v>
      </c>
      <c r="AI439" s="38">
        <f>AI$301</f>
        <v>12.005301822717698</v>
      </c>
      <c r="AJ439" s="38">
        <f>AJ$301</f>
        <v>1.7467497905364908</v>
      </c>
      <c r="AK439" s="38">
        <f>AK$301</f>
        <v>9.1428627392913867E-2</v>
      </c>
      <c r="AL439" s="17"/>
    </row>
    <row r="440" spans="1:38" x14ac:dyDescent="0.25">
      <c r="A440" s="4" t="s">
        <v>188</v>
      </c>
      <c r="C440" s="38">
        <f>C$302</f>
        <v>13.306901654950066</v>
      </c>
      <c r="D440" s="38">
        <f>D$302</f>
        <v>0.4243398099144296</v>
      </c>
      <c r="E440" s="38">
        <f>E$302</f>
        <v>4.7063412248715644E-2</v>
      </c>
      <c r="G440" s="38">
        <f>G$302</f>
        <v>9.4282223324297725</v>
      </c>
      <c r="H440" s="38">
        <f>H$302</f>
        <v>1.4267612627821791</v>
      </c>
      <c r="I440" s="38">
        <f>I$302</f>
        <v>0.20325722028466731</v>
      </c>
      <c r="K440" s="38">
        <f>K$302</f>
        <v>9.4282223324297725</v>
      </c>
      <c r="L440" s="38">
        <f>L$302</f>
        <v>1.4267612627821791</v>
      </c>
      <c r="M440" s="38">
        <f>M$302</f>
        <v>0.20325722028466731</v>
      </c>
      <c r="O440" s="38">
        <f>O$302</f>
        <v>10.03560614558031</v>
      </c>
      <c r="P440" s="38">
        <f>P$302</f>
        <v>1.4601626174468678</v>
      </c>
      <c r="Q440" s="38">
        <f>Q$302</f>
        <v>7.6428040585371171E-2</v>
      </c>
      <c r="S440" s="38">
        <f>S$302</f>
        <v>10.03560614558031</v>
      </c>
      <c r="T440" s="38">
        <f>T$302</f>
        <v>1.4601626174468678</v>
      </c>
      <c r="U440" s="38">
        <f>U$302</f>
        <v>7.6428040585371171E-2</v>
      </c>
      <c r="W440" s="38">
        <f>W$302</f>
        <v>1.5494722281111379</v>
      </c>
      <c r="X440" s="38">
        <f>X$302</f>
        <v>1.5494722281111375</v>
      </c>
      <c r="Y440" s="38">
        <f>Y$302</f>
        <v>1.5494722281111377</v>
      </c>
      <c r="AA440" s="38">
        <f>AA$302</f>
        <v>10.03560614558031</v>
      </c>
      <c r="AB440" s="38">
        <f>AB$302</f>
        <v>1.4601626174468678</v>
      </c>
      <c r="AC440" s="38">
        <f>AC$302</f>
        <v>7.6428040585371171E-2</v>
      </c>
      <c r="AE440" s="38">
        <f>AE$302</f>
        <v>10.03560614558031</v>
      </c>
      <c r="AF440" s="38">
        <f>AF$302</f>
        <v>1.4601626174468678</v>
      </c>
      <c r="AG440" s="38">
        <f>AG$302</f>
        <v>7.6428040585371171E-2</v>
      </c>
      <c r="AI440" s="38">
        <f>AI$302</f>
        <v>10.03560614558031</v>
      </c>
      <c r="AJ440" s="38">
        <f>AJ$302</f>
        <v>1.4601626174468678</v>
      </c>
      <c r="AK440" s="38">
        <f>AK$302</f>
        <v>7.6428040585371171E-2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0.11761090705075863</v>
      </c>
      <c r="C448" s="39">
        <f>C$216</f>
        <v>0.37701907180997779</v>
      </c>
      <c r="D448" s="39">
        <f>D$216</f>
        <v>0.50537002113926355</v>
      </c>
      <c r="E448" s="17"/>
    </row>
    <row r="449" spans="1:11" x14ac:dyDescent="0.25">
      <c r="A449" s="4" t="s">
        <v>188</v>
      </c>
      <c r="B449" s="39">
        <f>B$217</f>
        <v>0.11900648543041559</v>
      </c>
      <c r="C449" s="39">
        <f>C$217</f>
        <v>0.41377916589907332</v>
      </c>
      <c r="D449" s="39">
        <f>D$217</f>
        <v>0.46721434867051109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2.0920447158546804</v>
      </c>
      <c r="C458" s="37">
        <f>SUMPRODUCT($G439:$I439,$B448:$D448)</f>
        <v>2.0928733492705143</v>
      </c>
      <c r="D458" s="37">
        <f>SUMPRODUCT($K439:$M439,$B448:$D448)</f>
        <v>2.0928733492705143</v>
      </c>
      <c r="E458" s="37">
        <f>SUMPRODUCT($O439:$Q439,$B448:$D448)</f>
        <v>2.116717708858586</v>
      </c>
      <c r="F458" s="37">
        <f>SUMPRODUCT($S439:$U439,$B448:$D448)</f>
        <v>2.116717708858586</v>
      </c>
      <c r="G458" s="37">
        <f>SUMPRODUCT($W439:$Y439,$B448:$D448)</f>
        <v>1.853588263085173</v>
      </c>
      <c r="H458" s="37">
        <f>SUMPRODUCT($AA439:$AC439,$B448:$D448)</f>
        <v>2.116717708858586</v>
      </c>
      <c r="I458" s="37">
        <f>SUMPRODUCT($AE439:$AG439,$B448:$D448)</f>
        <v>2.116717708858586</v>
      </c>
      <c r="J458" s="37">
        <f>SUMPRODUCT($AI439:$AK439,$B448:$D448)</f>
        <v>2.116717708858586</v>
      </c>
      <c r="K458" s="17"/>
    </row>
    <row r="459" spans="1:11" x14ac:dyDescent="0.25">
      <c r="A459" s="4" t="s">
        <v>188</v>
      </c>
      <c r="B459" s="37">
        <f>SUMPRODUCT($C440:$E440,$B449:$D449)</f>
        <v>1.7811792720279476</v>
      </c>
      <c r="C459" s="37">
        <f>SUMPRODUCT($G440:$I440,$B449:$D449)</f>
        <v>1.8073483786780209</v>
      </c>
      <c r="D459" s="37">
        <f>SUMPRODUCT($K440:$M440,$B449:$D449)</f>
        <v>1.8073483786780209</v>
      </c>
      <c r="E459" s="37">
        <f>SUMPRODUCT($O440:$Q440,$B449:$D449)</f>
        <v>1.8341953636758226</v>
      </c>
      <c r="F459" s="37">
        <f>SUMPRODUCT($S440:$U440,$B449:$D449)</f>
        <v>1.8341953636758226</v>
      </c>
      <c r="G459" s="37">
        <f>SUMPRODUCT($W440:$Y440,$B449:$D449)</f>
        <v>1.5494722281111377</v>
      </c>
      <c r="H459" s="37">
        <f>SUMPRODUCT($AA440:$AC440,$B449:$D449)</f>
        <v>1.8341953636758226</v>
      </c>
      <c r="I459" s="37">
        <f>SUMPRODUCT($AE440:$AG440,$B449:$D449)</f>
        <v>1.8341953636758226</v>
      </c>
      <c r="J459" s="37">
        <f>SUMPRODUCT($AI440:$AK440,$B449:$D449)</f>
        <v>1.8341953636758226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1.9535454492766737</v>
      </c>
      <c r="C472" s="37">
        <f t="shared" si="0"/>
        <v>1.8264103381572285</v>
      </c>
      <c r="D472" s="37">
        <f t="shared" si="0"/>
        <v>1.8264103381572285</v>
      </c>
      <c r="E472" s="37">
        <f t="shared" si="0"/>
        <v>1.8568047273378165</v>
      </c>
      <c r="F472" s="37">
        <f t="shared" si="0"/>
        <v>1.8568047273378165</v>
      </c>
      <c r="G472" s="37">
        <f t="shared" si="0"/>
        <v>1.462768459702491</v>
      </c>
      <c r="H472" s="37">
        <f t="shared" si="0"/>
        <v>1.8568047273378165</v>
      </c>
      <c r="I472" s="37">
        <f t="shared" si="0"/>
        <v>1.8568047273378165</v>
      </c>
      <c r="J472" s="37">
        <f t="shared" si="0"/>
        <v>1.8568047273378165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1.761231387408339</v>
      </c>
      <c r="C473" s="37">
        <f t="shared" si="1"/>
        <v>1.8211061422088977</v>
      </c>
      <c r="D473" s="37">
        <f t="shared" si="1"/>
        <v>1.8211061422088977</v>
      </c>
      <c r="E473" s="37">
        <f t="shared" si="1"/>
        <v>1.8517634254991875</v>
      </c>
      <c r="F473" s="37">
        <f t="shared" si="1"/>
        <v>1.8517634254991875</v>
      </c>
      <c r="G473" s="37">
        <f t="shared" si="1"/>
        <v>1.5403464766800634</v>
      </c>
      <c r="H473" s="37">
        <f t="shared" si="1"/>
        <v>1.8517634254991875</v>
      </c>
      <c r="I473" s="37">
        <f t="shared" si="1"/>
        <v>1.8517634254991875</v>
      </c>
      <c r="J473" s="37">
        <f t="shared" si="1"/>
        <v>1.8517634254991875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0.14266415262444865</v>
      </c>
      <c r="C486" s="39">
        <f t="shared" si="2"/>
        <v>0.33745250935471632</v>
      </c>
      <c r="D486" s="39">
        <f t="shared" si="2"/>
        <v>0.51988333802083497</v>
      </c>
      <c r="E486" s="17"/>
    </row>
    <row r="487" spans="1:11" x14ac:dyDescent="0.25">
      <c r="A487" s="4" t="s">
        <v>188</v>
      </c>
      <c r="B487" s="39">
        <f t="shared" si="2"/>
        <v>0.1169633252372754</v>
      </c>
      <c r="C487" s="39">
        <f t="shared" si="2"/>
        <v>0.4435153511439357</v>
      </c>
      <c r="D487" s="39">
        <f t="shared" si="2"/>
        <v>0.43952132361878865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2.4715908559661446</v>
      </c>
      <c r="C496" s="37">
        <f>SUMPRODUCT($G439:$I439,$B486:$D486)</f>
        <v>2.3114385507338588</v>
      </c>
      <c r="D496" s="37">
        <f>SUMPRODUCT($K439:$M439,$B486:$D486)</f>
        <v>2.3114385507338588</v>
      </c>
      <c r="E496" s="37">
        <f>SUMPRODUCT($O439:$Q439,$B486:$D486)</f>
        <v>2.3497035315698245</v>
      </c>
      <c r="F496" s="37">
        <f>SUMPRODUCT($S439:$U439,$B486:$D486)</f>
        <v>2.3497035315698245</v>
      </c>
      <c r="G496" s="37">
        <f>SUMPRODUCT($W439:$Y439,$B486:$D486)</f>
        <v>1.853588263085173</v>
      </c>
      <c r="H496" s="37">
        <f>SUMPRODUCT($AA439:$AC439,$B486:$D486)</f>
        <v>2.3497035315698245</v>
      </c>
      <c r="I496" s="37">
        <f>SUMPRODUCT($AE439:$AG439,$B486:$D486)</f>
        <v>2.3497035315698245</v>
      </c>
      <c r="J496" s="37">
        <f>SUMPRODUCT($AI439:$AK439,$B486:$D486)</f>
        <v>2.3497035315698245</v>
      </c>
      <c r="K496" s="17"/>
    </row>
    <row r="497" spans="1:11" x14ac:dyDescent="0.25">
      <c r="A497" s="4" t="s">
        <v>188</v>
      </c>
      <c r="B497" s="37">
        <f>SUMPRODUCT($C440:$E440,$B487:$D487)</f>
        <v>1.7653060592124843</v>
      </c>
      <c r="C497" s="37">
        <f>SUMPRODUCT($G440:$I440,$B487:$D487)</f>
        <v>1.8248826400333227</v>
      </c>
      <c r="D497" s="37">
        <f>SUMPRODUCT($K440:$M440,$B487:$D487)</f>
        <v>1.8248826400333227</v>
      </c>
      <c r="E497" s="37">
        <f>SUMPRODUCT($O440:$Q440,$B487:$D487)</f>
        <v>1.8549941551225784</v>
      </c>
      <c r="F497" s="37">
        <f>SUMPRODUCT($S440:$U440,$B487:$D487)</f>
        <v>1.8549941551225784</v>
      </c>
      <c r="G497" s="37">
        <f>SUMPRODUCT($W440:$Y440,$B487:$D487)</f>
        <v>1.5494722281111373</v>
      </c>
      <c r="H497" s="37">
        <f>SUMPRODUCT($AA440:$AC440,$B487:$D487)</f>
        <v>1.8549941551225784</v>
      </c>
      <c r="I497" s="37">
        <f>SUMPRODUCT($AE440:$AG440,$B487:$D487)</f>
        <v>1.8549941551225784</v>
      </c>
      <c r="J497" s="37">
        <f>SUMPRODUCT($AI440:$AK440,$B487:$D487)</f>
        <v>1.8549941551225784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0.79040001485724587</v>
      </c>
      <c r="C506" s="37">
        <f t="shared" si="3"/>
        <v>0.79016175341428019</v>
      </c>
      <c r="D506" s="37">
        <f t="shared" si="3"/>
        <v>0.79016175341428019</v>
      </c>
      <c r="E506" s="37">
        <f t="shared" si="3"/>
        <v>0.79022936399865529</v>
      </c>
      <c r="F506" s="37">
        <f t="shared" si="3"/>
        <v>0.79022936399865529</v>
      </c>
      <c r="G506" s="37">
        <f t="shared" si="3"/>
        <v>0.78915500752460055</v>
      </c>
      <c r="H506" s="37">
        <f t="shared" si="3"/>
        <v>0.79022936399865529</v>
      </c>
      <c r="I506" s="37">
        <f t="shared" si="3"/>
        <v>0.79022936399865529</v>
      </c>
      <c r="J506" s="37">
        <f t="shared" si="3"/>
        <v>0.79022936399865529</v>
      </c>
      <c r="K506" s="17"/>
    </row>
    <row r="507" spans="1:11" x14ac:dyDescent="0.25">
      <c r="A507" s="4" t="s">
        <v>706</v>
      </c>
      <c r="B507" s="37">
        <f t="shared" ref="B507:J507" si="4">B473/B497</f>
        <v>0.99769180432884086</v>
      </c>
      <c r="C507" s="37">
        <f t="shared" si="4"/>
        <v>0.997930553044027</v>
      </c>
      <c r="D507" s="37">
        <f t="shared" si="4"/>
        <v>0.997930553044027</v>
      </c>
      <c r="E507" s="37">
        <f t="shared" si="4"/>
        <v>0.99825836129215328</v>
      </c>
      <c r="F507" s="37">
        <f t="shared" si="4"/>
        <v>0.99825836129215328</v>
      </c>
      <c r="G507" s="37">
        <f t="shared" si="4"/>
        <v>0.99411041303902659</v>
      </c>
      <c r="H507" s="37">
        <f t="shared" si="4"/>
        <v>0.99825836129215328</v>
      </c>
      <c r="I507" s="37">
        <f t="shared" si="4"/>
        <v>0.99825836129215328</v>
      </c>
      <c r="J507" s="37">
        <f t="shared" si="4"/>
        <v>0.99825836129215328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1.0000072065769823</v>
      </c>
      <c r="C523" s="37">
        <f t="shared" si="5"/>
        <v>1.000007720025877</v>
      </c>
      <c r="D523" s="37">
        <f t="shared" si="5"/>
        <v>1.000007720025877</v>
      </c>
      <c r="E523" s="37">
        <f t="shared" si="5"/>
        <v>1.0000076776972986</v>
      </c>
      <c r="F523" s="37">
        <f t="shared" si="5"/>
        <v>1.0000076776972986</v>
      </c>
      <c r="G523" s="37">
        <f t="shared" si="5"/>
        <v>1.0000085780618335</v>
      </c>
      <c r="H523" s="37">
        <f t="shared" si="5"/>
        <v>1.0000076776972986</v>
      </c>
      <c r="I523" s="37">
        <f t="shared" si="5"/>
        <v>1.0000076776972986</v>
      </c>
      <c r="J523" s="37">
        <f t="shared" si="5"/>
        <v>1.0000076776972986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1.0006033046680294</v>
      </c>
      <c r="C524" s="37">
        <f t="shared" si="6"/>
        <v>1.0005333674728718</v>
      </c>
      <c r="D524" s="37">
        <f t="shared" si="6"/>
        <v>1.0005333674728718</v>
      </c>
      <c r="E524" s="37">
        <f t="shared" si="6"/>
        <v>1.0004481926215558</v>
      </c>
      <c r="F524" s="37">
        <f t="shared" si="6"/>
        <v>1.0004481926215558</v>
      </c>
      <c r="G524" s="37">
        <f t="shared" si="6"/>
        <v>1.0015347353454864</v>
      </c>
      <c r="H524" s="37">
        <f t="shared" si="6"/>
        <v>1.0004481926215558</v>
      </c>
      <c r="I524" s="37">
        <f t="shared" si="6"/>
        <v>1.0004481926215558</v>
      </c>
      <c r="J524" s="37">
        <f t="shared" si="6"/>
        <v>1.0004481926215558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12.564875136243796</v>
      </c>
      <c r="D533" s="37">
        <f t="shared" si="7"/>
        <v>0.40067754802477651</v>
      </c>
      <c r="E533" s="37">
        <f t="shared" si="7"/>
        <v>4.4439037254829547E-2</v>
      </c>
      <c r="G533" s="37">
        <f t="shared" ref="G533:I534" si="8">G319*$C523</f>
        <v>8.902485361395378</v>
      </c>
      <c r="H533" s="37">
        <f t="shared" si="8"/>
        <v>1.3472021350657881</v>
      </c>
      <c r="I533" s="37">
        <f t="shared" si="8"/>
        <v>0.19192318173895212</v>
      </c>
      <c r="K533" s="37">
        <f t="shared" ref="K533:M534" si="9">K319*$D523</f>
        <v>8.902485361395378</v>
      </c>
      <c r="L533" s="37">
        <f t="shared" si="9"/>
        <v>1.3472021350657881</v>
      </c>
      <c r="M533" s="37">
        <f t="shared" si="9"/>
        <v>0.19192318173895212</v>
      </c>
      <c r="O533" s="37">
        <f t="shared" ref="O533:Q534" si="10">O319*$E523</f>
        <v>9.4759998090806512</v>
      </c>
      <c r="P533" s="37">
        <f t="shared" si="10"/>
        <v>1.3787409034826292</v>
      </c>
      <c r="Q533" s="37">
        <f t="shared" si="10"/>
        <v>7.2166253586420176E-2</v>
      </c>
      <c r="S533" s="37">
        <f t="shared" ref="S533:U534" si="11">S319*$F523</f>
        <v>9.4759998090806512</v>
      </c>
      <c r="T533" s="37">
        <f t="shared" si="11"/>
        <v>1.3787409034826292</v>
      </c>
      <c r="U533" s="37">
        <f t="shared" si="11"/>
        <v>7.2166253586420176E-2</v>
      </c>
      <c r="W533" s="37">
        <f t="shared" ref="W533:Y534" si="12">W319*$G523</f>
        <v>1.463071741211448</v>
      </c>
      <c r="X533" s="37">
        <f t="shared" si="12"/>
        <v>1.463071741211448</v>
      </c>
      <c r="Y533" s="37">
        <f t="shared" si="12"/>
        <v>1.4630717412114482</v>
      </c>
      <c r="AA533" s="37">
        <f t="shared" ref="AA533:AC534" si="13">AA319*$H523</f>
        <v>9.4759998090806512</v>
      </c>
      <c r="AB533" s="37">
        <f t="shared" si="13"/>
        <v>1.3787409034826292</v>
      </c>
      <c r="AC533" s="37">
        <f t="shared" si="13"/>
        <v>7.2166253586420176E-2</v>
      </c>
      <c r="AE533" s="37">
        <f t="shared" ref="AE533:AG534" si="14">AE319*$I523</f>
        <v>9.4759998090806512</v>
      </c>
      <c r="AF533" s="37">
        <f t="shared" si="14"/>
        <v>1.3787409034826292</v>
      </c>
      <c r="AG533" s="37">
        <f t="shared" si="14"/>
        <v>7.2166253586420176E-2</v>
      </c>
      <c r="AI533" s="37">
        <f t="shared" ref="AI533:AK534" si="15">AI319*$J523</f>
        <v>9.4759998090806512</v>
      </c>
      <c r="AJ533" s="37">
        <f t="shared" si="15"/>
        <v>1.3787409034826292</v>
      </c>
      <c r="AK533" s="37">
        <f t="shared" si="15"/>
        <v>7.2166253586420176E-2</v>
      </c>
      <c r="AL533" s="17"/>
    </row>
    <row r="534" spans="1:38" x14ac:dyDescent="0.25">
      <c r="A534" s="4" t="s">
        <v>183</v>
      </c>
      <c r="C534" s="37">
        <f t="shared" si="7"/>
        <v>13.638285748165316</v>
      </c>
      <c r="D534" s="37">
        <f t="shared" si="7"/>
        <v>0.43490721822403522</v>
      </c>
      <c r="E534" s="37">
        <f t="shared" si="7"/>
        <v>4.8235440613850114E-2</v>
      </c>
      <c r="G534" s="37">
        <f t="shared" si="8"/>
        <v>9.662339601170304</v>
      </c>
      <c r="H534" s="37">
        <f t="shared" si="8"/>
        <v>1.4621899404490613</v>
      </c>
      <c r="I534" s="37">
        <f t="shared" si="8"/>
        <v>0.20830440983822288</v>
      </c>
      <c r="K534" s="37">
        <f t="shared" si="9"/>
        <v>9.662339601170304</v>
      </c>
      <c r="L534" s="37">
        <f t="shared" si="9"/>
        <v>1.4621899404490613</v>
      </c>
      <c r="M534" s="37">
        <f t="shared" si="9"/>
        <v>0.20830440983822288</v>
      </c>
      <c r="O534" s="37">
        <f t="shared" si="10"/>
        <v>10.283930149237671</v>
      </c>
      <c r="P534" s="37">
        <f t="shared" si="10"/>
        <v>1.4962933126829403</v>
      </c>
      <c r="Q534" s="37">
        <f t="shared" si="10"/>
        <v>7.8319198603584647E-2</v>
      </c>
      <c r="S534" s="37">
        <f t="shared" si="11"/>
        <v>10.283930149237671</v>
      </c>
      <c r="T534" s="37">
        <f t="shared" si="11"/>
        <v>1.4962933126829403</v>
      </c>
      <c r="U534" s="37">
        <f t="shared" si="11"/>
        <v>7.8319198603584647E-2</v>
      </c>
      <c r="W534" s="37">
        <f t="shared" si="12"/>
        <v>1.5895372803280217</v>
      </c>
      <c r="X534" s="37">
        <f t="shared" si="12"/>
        <v>1.5895372803280214</v>
      </c>
      <c r="Y534" s="37">
        <f t="shared" si="12"/>
        <v>1.5895372803280217</v>
      </c>
      <c r="AA534" s="37">
        <f t="shared" si="13"/>
        <v>10.283930149237671</v>
      </c>
      <c r="AB534" s="37">
        <f t="shared" si="13"/>
        <v>1.4962933126829403</v>
      </c>
      <c r="AC534" s="37">
        <f t="shared" si="13"/>
        <v>7.8319198603584647E-2</v>
      </c>
      <c r="AE534" s="37">
        <f t="shared" si="14"/>
        <v>10.283930149237671</v>
      </c>
      <c r="AF534" s="37">
        <f t="shared" si="14"/>
        <v>1.4962933126829403</v>
      </c>
      <c r="AG534" s="37">
        <f t="shared" si="14"/>
        <v>7.8319198603584647E-2</v>
      </c>
      <c r="AI534" s="37">
        <f t="shared" si="15"/>
        <v>10.283930149237671</v>
      </c>
      <c r="AJ534" s="37">
        <f t="shared" si="15"/>
        <v>1.4962933126829403</v>
      </c>
      <c r="AK534" s="37">
        <f t="shared" si="15"/>
        <v>7.8319198603584647E-2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12.98770698216987</v>
      </c>
      <c r="D543" s="37">
        <f t="shared" si="16"/>
        <v>0.41416110639009263</v>
      </c>
      <c r="E543" s="37">
        <f t="shared" si="16"/>
        <v>4.5934495024993624E-2</v>
      </c>
      <c r="G543" s="37">
        <f t="shared" ref="G543:I544" si="17">G365*$C523</f>
        <v>9.2020708549137797</v>
      </c>
      <c r="H543" s="37">
        <f t="shared" si="17"/>
        <v>1.3925380384813562</v>
      </c>
      <c r="I543" s="37">
        <f t="shared" si="17"/>
        <v>0.1983817603026661</v>
      </c>
      <c r="K543" s="37">
        <f t="shared" ref="K543:M544" si="18">K365*$D523</f>
        <v>9.2020708549137797</v>
      </c>
      <c r="L543" s="37">
        <f t="shared" si="18"/>
        <v>1.3925380384813562</v>
      </c>
      <c r="M543" s="37">
        <f t="shared" si="18"/>
        <v>0.1983817603026661</v>
      </c>
      <c r="O543" s="37">
        <f t="shared" ref="O543:Q544" si="19">O365*$E523</f>
        <v>9.7948851499871559</v>
      </c>
      <c r="P543" s="37">
        <f t="shared" si="19"/>
        <v>1.4251381461891435</v>
      </c>
      <c r="Q543" s="37">
        <f t="shared" si="19"/>
        <v>7.4594784700867653E-2</v>
      </c>
      <c r="S543" s="37">
        <f t="shared" ref="S543:U544" si="20">S365*$F523</f>
        <v>9.7948851499871559</v>
      </c>
      <c r="T543" s="37">
        <f t="shared" si="20"/>
        <v>1.4251381461891435</v>
      </c>
      <c r="U543" s="37">
        <f t="shared" si="20"/>
        <v>7.4594784700867653E-2</v>
      </c>
      <c r="W543" s="37">
        <f t="shared" ref="W543:Y544" si="21">W365*$G523</f>
        <v>1.5123068763282506</v>
      </c>
      <c r="X543" s="37">
        <f t="shared" si="21"/>
        <v>1.5123068763282508</v>
      </c>
      <c r="Y543" s="37">
        <f t="shared" si="21"/>
        <v>1.5123068763282508</v>
      </c>
      <c r="AA543" s="37">
        <f t="shared" ref="AA543:AC544" si="22">AA365*$H523</f>
        <v>9.7948851499871559</v>
      </c>
      <c r="AB543" s="37">
        <f t="shared" si="22"/>
        <v>1.4251381461891435</v>
      </c>
      <c r="AC543" s="37">
        <f t="shared" si="22"/>
        <v>7.4594784700867653E-2</v>
      </c>
      <c r="AE543" s="37">
        <f t="shared" ref="AE543:AG544" si="23">AE365*$I523</f>
        <v>9.7948851499871559</v>
      </c>
      <c r="AF543" s="37">
        <f t="shared" si="23"/>
        <v>1.4251381461891435</v>
      </c>
      <c r="AG543" s="37">
        <f t="shared" si="23"/>
        <v>7.4594784700867653E-2</v>
      </c>
      <c r="AI543" s="37">
        <f t="shared" ref="AI543:AK544" si="24">AI365*$J523</f>
        <v>9.7948851499871559</v>
      </c>
      <c r="AJ543" s="37">
        <f t="shared" si="24"/>
        <v>1.4251381461891435</v>
      </c>
      <c r="AK543" s="37">
        <f t="shared" si="24"/>
        <v>7.4594784700867653E-2</v>
      </c>
      <c r="AL543" s="17"/>
    </row>
    <row r="544" spans="1:38" x14ac:dyDescent="0.25">
      <c r="A544" s="4" t="s">
        <v>184</v>
      </c>
      <c r="C544" s="37">
        <f t="shared" si="16"/>
        <v>12.3389635114945</v>
      </c>
      <c r="D544" s="37">
        <f t="shared" si="16"/>
        <v>0.39347351974010708</v>
      </c>
      <c r="E544" s="37">
        <f t="shared" si="16"/>
        <v>4.3640040448281556E-2</v>
      </c>
      <c r="G544" s="37">
        <f t="shared" si="17"/>
        <v>8.7418065566302676</v>
      </c>
      <c r="H544" s="37">
        <f t="shared" si="17"/>
        <v>1.3228868096199233</v>
      </c>
      <c r="I544" s="37">
        <f t="shared" si="17"/>
        <v>0.18845920665821148</v>
      </c>
      <c r="K544" s="37">
        <f t="shared" si="18"/>
        <v>8.7418065566302676</v>
      </c>
      <c r="L544" s="37">
        <f t="shared" si="18"/>
        <v>1.3228868096199233</v>
      </c>
      <c r="M544" s="37">
        <f t="shared" si="18"/>
        <v>0.18845920665821148</v>
      </c>
      <c r="O544" s="37">
        <f t="shared" si="19"/>
        <v>9.3041780476899039</v>
      </c>
      <c r="P544" s="37">
        <f t="shared" si="19"/>
        <v>1.3537411466959266</v>
      </c>
      <c r="Q544" s="37">
        <f t="shared" si="19"/>
        <v>7.0857712740703016E-2</v>
      </c>
      <c r="S544" s="37">
        <f t="shared" si="20"/>
        <v>9.3041780476899039</v>
      </c>
      <c r="T544" s="37">
        <f t="shared" si="20"/>
        <v>1.3537411466959266</v>
      </c>
      <c r="U544" s="37">
        <f t="shared" si="20"/>
        <v>7.0857712740703016E-2</v>
      </c>
      <c r="W544" s="37">
        <f t="shared" si="21"/>
        <v>1.4381017427183709</v>
      </c>
      <c r="X544" s="37">
        <f t="shared" si="21"/>
        <v>1.4381017427183709</v>
      </c>
      <c r="Y544" s="37">
        <f t="shared" si="21"/>
        <v>1.4381017427183707</v>
      </c>
      <c r="AA544" s="37">
        <f t="shared" si="22"/>
        <v>9.3041780476899039</v>
      </c>
      <c r="AB544" s="37">
        <f t="shared" si="22"/>
        <v>1.3537411466959266</v>
      </c>
      <c r="AC544" s="37">
        <f t="shared" si="22"/>
        <v>7.0857712740703016E-2</v>
      </c>
      <c r="AE544" s="37">
        <f t="shared" si="23"/>
        <v>9.3041780476899039</v>
      </c>
      <c r="AF544" s="37">
        <f t="shared" si="23"/>
        <v>1.3537411466959266</v>
      </c>
      <c r="AG544" s="37">
        <f t="shared" si="23"/>
        <v>7.0857712740703016E-2</v>
      </c>
      <c r="AI544" s="37">
        <f t="shared" si="24"/>
        <v>9.3041780476899039</v>
      </c>
      <c r="AJ544" s="37">
        <f t="shared" si="24"/>
        <v>1.3537411466959266</v>
      </c>
      <c r="AK544" s="37">
        <f t="shared" si="24"/>
        <v>7.0857712740703016E-2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8.5880839364142361</v>
      </c>
      <c r="D553" s="37">
        <f t="shared" si="25"/>
        <v>0.27386284197505462</v>
      </c>
      <c r="E553" s="37">
        <f t="shared" si="25"/>
        <v>3.0374052894249978E-2</v>
      </c>
      <c r="G553" s="37">
        <f t="shared" ref="G553:I554" si="26">G402*$C523</f>
        <v>6.0848429210271053</v>
      </c>
      <c r="H553" s="37">
        <f t="shared" si="26"/>
        <v>0.92081177805641246</v>
      </c>
      <c r="I553" s="37">
        <f t="shared" si="26"/>
        <v>0.13117936917362324</v>
      </c>
      <c r="K553" s="37">
        <f t="shared" ref="K553:M554" si="27">K402*$D523</f>
        <v>6.0848429210271053</v>
      </c>
      <c r="L553" s="37">
        <f t="shared" si="27"/>
        <v>0.92081177805641246</v>
      </c>
      <c r="M553" s="37">
        <f t="shared" si="27"/>
        <v>0.13117936917362324</v>
      </c>
      <c r="O553" s="37">
        <f t="shared" ref="O553:Q554" si="28">O402*$E523</f>
        <v>6.4768396708602918</v>
      </c>
      <c r="P553" s="37">
        <f t="shared" si="28"/>
        <v>0.94236850563850083</v>
      </c>
      <c r="Q553" s="37">
        <f t="shared" si="28"/>
        <v>4.9325587119364599E-2</v>
      </c>
      <c r="S553" s="37">
        <f t="shared" ref="S553:U554" si="29">S402*$F523</f>
        <v>6.4768396708602918</v>
      </c>
      <c r="T553" s="37">
        <f t="shared" si="29"/>
        <v>0.94236850563850083</v>
      </c>
      <c r="U553" s="37">
        <f t="shared" si="29"/>
        <v>4.9325587119364599E-2</v>
      </c>
      <c r="W553" s="37">
        <f t="shared" ref="W553:Y554" si="30">W402*$G523</f>
        <v>1.0000085780618333</v>
      </c>
      <c r="X553" s="37">
        <f t="shared" si="30"/>
        <v>1.0000085780618335</v>
      </c>
      <c r="Y553" s="37">
        <f t="shared" si="30"/>
        <v>1.0000085780618335</v>
      </c>
      <c r="AA553" s="37">
        <f t="shared" ref="AA553:AC554" si="31">AA402*$H523</f>
        <v>6.4768396708602918</v>
      </c>
      <c r="AB553" s="37">
        <f t="shared" si="31"/>
        <v>0.94236850563850083</v>
      </c>
      <c r="AC553" s="37">
        <f t="shared" si="31"/>
        <v>4.9325587119364599E-2</v>
      </c>
      <c r="AE553" s="37">
        <f t="shared" ref="AE553:AG554" si="32">AE402*$I523</f>
        <v>6.4768396708602918</v>
      </c>
      <c r="AF553" s="37">
        <f t="shared" si="32"/>
        <v>0.94236850563850083</v>
      </c>
      <c r="AG553" s="37">
        <f t="shared" si="32"/>
        <v>4.9325587119364599E-2</v>
      </c>
      <c r="AI553" s="37">
        <f t="shared" ref="AI553:AK554" si="33">AI402*$J523</f>
        <v>6.4768396708602918</v>
      </c>
      <c r="AJ553" s="37">
        <f t="shared" si="33"/>
        <v>0.94236850563850083</v>
      </c>
      <c r="AK553" s="37">
        <f t="shared" si="33"/>
        <v>4.9325587119364599E-2</v>
      </c>
      <c r="AL553" s="17"/>
    </row>
    <row r="554" spans="1:38" x14ac:dyDescent="0.25">
      <c r="A554" s="4" t="s">
        <v>228</v>
      </c>
      <c r="C554" s="37">
        <f t="shared" si="25"/>
        <v>8.593203239961829</v>
      </c>
      <c r="D554" s="37">
        <f t="shared" si="25"/>
        <v>0.27402608991590582</v>
      </c>
      <c r="E554" s="37">
        <f t="shared" si="25"/>
        <v>3.0392158678716873E-2</v>
      </c>
      <c r="G554" s="37">
        <f t="shared" si="26"/>
        <v>6.0880413784817335</v>
      </c>
      <c r="H554" s="37">
        <f t="shared" si="26"/>
        <v>0.92129579668007422</v>
      </c>
      <c r="I554" s="37">
        <f t="shared" si="26"/>
        <v>0.13124832274180442</v>
      </c>
      <c r="K554" s="37">
        <f t="shared" si="27"/>
        <v>6.0880413784817335</v>
      </c>
      <c r="L554" s="37">
        <f t="shared" si="27"/>
        <v>0.92129579668007422</v>
      </c>
      <c r="M554" s="37">
        <f t="shared" si="27"/>
        <v>0.13124832274180442</v>
      </c>
      <c r="O554" s="37">
        <f t="shared" si="28"/>
        <v>6.4796927934919148</v>
      </c>
      <c r="P554" s="37">
        <f t="shared" si="28"/>
        <v>0.94278362984218667</v>
      </c>
      <c r="Q554" s="37">
        <f t="shared" si="28"/>
        <v>4.9347315609813661E-2</v>
      </c>
      <c r="S554" s="37">
        <f t="shared" si="29"/>
        <v>6.4796927934919148</v>
      </c>
      <c r="T554" s="37">
        <f t="shared" si="29"/>
        <v>0.94278362984218667</v>
      </c>
      <c r="U554" s="37">
        <f t="shared" si="29"/>
        <v>4.9347315609813661E-2</v>
      </c>
      <c r="W554" s="37">
        <f t="shared" si="30"/>
        <v>1.0015347353454862</v>
      </c>
      <c r="X554" s="37">
        <f t="shared" si="30"/>
        <v>1.0015347353454864</v>
      </c>
      <c r="Y554" s="37">
        <f t="shared" si="30"/>
        <v>1.0015347353454864</v>
      </c>
      <c r="AA554" s="37">
        <f t="shared" si="31"/>
        <v>6.4796927934919148</v>
      </c>
      <c r="AB554" s="37">
        <f t="shared" si="31"/>
        <v>0.94278362984218667</v>
      </c>
      <c r="AC554" s="37">
        <f t="shared" si="31"/>
        <v>4.9347315609813661E-2</v>
      </c>
      <c r="AE554" s="37">
        <f t="shared" si="32"/>
        <v>6.4796927934919148</v>
      </c>
      <c r="AF554" s="37">
        <f t="shared" si="32"/>
        <v>0.94278362984218667</v>
      </c>
      <c r="AG554" s="37">
        <f t="shared" si="32"/>
        <v>4.9347315609813661E-2</v>
      </c>
      <c r="AI554" s="37">
        <f t="shared" si="33"/>
        <v>6.4796927934919148</v>
      </c>
      <c r="AJ554" s="37">
        <f t="shared" si="33"/>
        <v>0.94278362984218667</v>
      </c>
      <c r="AK554" s="37">
        <f t="shared" si="33"/>
        <v>4.9347315609813661E-2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12.582197298816789</v>
      </c>
      <c r="D564" s="37">
        <f t="shared" si="34"/>
        <v>0.40122992929008766</v>
      </c>
      <c r="E564" s="37">
        <f t="shared" si="34"/>
        <v>4.4500301709873354E-2</v>
      </c>
      <c r="G564" s="37">
        <f t="shared" ref="G564:I565" si="35">G439*$C523*$C506</f>
        <v>8.9120711860396966</v>
      </c>
      <c r="H564" s="37">
        <f t="shared" si="35"/>
        <v>1.3486527460921418</v>
      </c>
      <c r="I564" s="37">
        <f t="shared" si="35"/>
        <v>0.1921298366101083</v>
      </c>
      <c r="K564" s="37">
        <f t="shared" ref="K564:M565" si="36">K439*$D523*$D506</f>
        <v>8.9120711860396966</v>
      </c>
      <c r="L564" s="37">
        <f t="shared" si="36"/>
        <v>1.3486527460921418</v>
      </c>
      <c r="M564" s="37">
        <f t="shared" si="36"/>
        <v>0.1921298366101083</v>
      </c>
      <c r="O564" s="37">
        <f t="shared" ref="O564:Q565" si="37">O439*$E523*$E506</f>
        <v>9.4870148618472534</v>
      </c>
      <c r="P564" s="37">
        <f t="shared" si="37"/>
        <v>1.3803435738191967</v>
      </c>
      <c r="Q564" s="37">
        <f t="shared" si="37"/>
        <v>7.2250140786424194E-2</v>
      </c>
      <c r="S564" s="37">
        <f t="shared" ref="S564:U565" si="38">S439*$F523*$F506</f>
        <v>9.4870148618472534</v>
      </c>
      <c r="T564" s="37">
        <f t="shared" si="38"/>
        <v>1.3803435738191967</v>
      </c>
      <c r="U564" s="37">
        <f t="shared" si="38"/>
        <v>7.2250140786424194E-2</v>
      </c>
      <c r="W564" s="37">
        <f t="shared" ref="W564:Y565" si="39">W439*$G523*$G506</f>
        <v>1.4627810074207863</v>
      </c>
      <c r="X564" s="37">
        <f t="shared" si="39"/>
        <v>1.4627810074207863</v>
      </c>
      <c r="Y564" s="37">
        <f t="shared" si="39"/>
        <v>1.4627810074207865</v>
      </c>
      <c r="AA564" s="37">
        <f t="shared" ref="AA564:AC565" si="40">AA439*$H523*$H506</f>
        <v>9.4870148618472534</v>
      </c>
      <c r="AB564" s="37">
        <f t="shared" si="40"/>
        <v>1.3803435738191967</v>
      </c>
      <c r="AC564" s="37">
        <f t="shared" si="40"/>
        <v>7.2250140786424194E-2</v>
      </c>
      <c r="AE564" s="37">
        <f t="shared" ref="AE564:AG565" si="41">AE439*$I523*$I506</f>
        <v>9.4870148618472534</v>
      </c>
      <c r="AF564" s="37">
        <f t="shared" si="41"/>
        <v>1.3803435738191967</v>
      </c>
      <c r="AG564" s="37">
        <f t="shared" si="41"/>
        <v>7.2250140786424194E-2</v>
      </c>
      <c r="AI564" s="37">
        <f t="shared" ref="AI564:AK565" si="42">AI439*$J523*$J506</f>
        <v>9.4870148618472534</v>
      </c>
      <c r="AJ564" s="37">
        <f t="shared" si="42"/>
        <v>1.3803435738191967</v>
      </c>
      <c r="AK564" s="37">
        <f t="shared" si="42"/>
        <v>7.2250140786424194E-2</v>
      </c>
      <c r="AL564" s="17"/>
    </row>
    <row r="565" spans="1:38" x14ac:dyDescent="0.25">
      <c r="A565" s="4" t="s">
        <v>188</v>
      </c>
      <c r="C565" s="37">
        <f t="shared" si="34"/>
        <v>13.284196307576675</v>
      </c>
      <c r="D565" s="37">
        <f t="shared" si="34"/>
        <v>0.42361576587786143</v>
      </c>
      <c r="E565" s="37">
        <f t="shared" si="34"/>
        <v>4.6983108722666311E-2</v>
      </c>
      <c r="G565" s="37">
        <f t="shared" si="35"/>
        <v>9.4137294269001703</v>
      </c>
      <c r="H565" s="37">
        <f t="shared" si="35"/>
        <v>1.424568069254734</v>
      </c>
      <c r="I565" s="37">
        <f t="shared" si="35"/>
        <v>0.20294477668841665</v>
      </c>
      <c r="K565" s="37">
        <f t="shared" si="36"/>
        <v>9.4137294269001703</v>
      </c>
      <c r="L565" s="37">
        <f t="shared" si="36"/>
        <v>1.424568069254734</v>
      </c>
      <c r="M565" s="37">
        <f t="shared" si="36"/>
        <v>0.20294477668841665</v>
      </c>
      <c r="O565" s="37">
        <f t="shared" si="37"/>
        <v>10.022617796397782</v>
      </c>
      <c r="P565" s="37">
        <f t="shared" si="37"/>
        <v>1.4582728360362027</v>
      </c>
      <c r="Q565" s="37">
        <f t="shared" si="37"/>
        <v>7.6329125376458112E-2</v>
      </c>
      <c r="S565" s="37">
        <f t="shared" si="38"/>
        <v>10.022617796397782</v>
      </c>
      <c r="T565" s="37">
        <f t="shared" si="38"/>
        <v>1.4582728360362027</v>
      </c>
      <c r="U565" s="37">
        <f t="shared" si="38"/>
        <v>7.6329125376458112E-2</v>
      </c>
      <c r="W565" s="37">
        <f t="shared" si="39"/>
        <v>1.5427105008621205</v>
      </c>
      <c r="X565" s="37">
        <f t="shared" si="39"/>
        <v>1.54271050086212</v>
      </c>
      <c r="Y565" s="37">
        <f t="shared" si="39"/>
        <v>1.5427105008621202</v>
      </c>
      <c r="AA565" s="37">
        <f t="shared" si="40"/>
        <v>10.022617796397782</v>
      </c>
      <c r="AB565" s="37">
        <f t="shared" si="40"/>
        <v>1.4582728360362027</v>
      </c>
      <c r="AC565" s="37">
        <f t="shared" si="40"/>
        <v>7.6329125376458112E-2</v>
      </c>
      <c r="AE565" s="37">
        <f t="shared" si="41"/>
        <v>10.022617796397782</v>
      </c>
      <c r="AF565" s="37">
        <f t="shared" si="41"/>
        <v>1.4582728360362027</v>
      </c>
      <c r="AG565" s="37">
        <f t="shared" si="41"/>
        <v>7.6329125376458112E-2</v>
      </c>
      <c r="AI565" s="37">
        <f t="shared" si="42"/>
        <v>10.022617796397782</v>
      </c>
      <c r="AJ565" s="37">
        <f t="shared" si="42"/>
        <v>1.4582728360362027</v>
      </c>
      <c r="AK565" s="37">
        <f t="shared" si="42"/>
        <v>7.6329125376458112E-2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12.564875136243796</v>
      </c>
      <c r="D577" s="38">
        <f>D$533</f>
        <v>0.40067754802477651</v>
      </c>
      <c r="E577" s="38">
        <f>E$533</f>
        <v>4.4439037254829547E-2</v>
      </c>
      <c r="G577" s="38">
        <f>G$533</f>
        <v>8.902485361395378</v>
      </c>
      <c r="H577" s="38">
        <f>H$533</f>
        <v>1.3472021350657881</v>
      </c>
      <c r="I577" s="38">
        <f>I$533</f>
        <v>0.19192318173895212</v>
      </c>
      <c r="K577" s="38">
        <f>K$533</f>
        <v>8.902485361395378</v>
      </c>
      <c r="L577" s="38">
        <f>L$533</f>
        <v>1.3472021350657881</v>
      </c>
      <c r="M577" s="38">
        <f>M$533</f>
        <v>0.19192318173895212</v>
      </c>
      <c r="O577" s="38">
        <f>O$533</f>
        <v>9.4759998090806512</v>
      </c>
      <c r="P577" s="38">
        <f>P$533</f>
        <v>1.3787409034826292</v>
      </c>
      <c r="Q577" s="38">
        <f>Q$533</f>
        <v>7.2166253586420176E-2</v>
      </c>
      <c r="S577" s="38">
        <f>S$533</f>
        <v>9.4759998090806512</v>
      </c>
      <c r="T577" s="38">
        <f>T$533</f>
        <v>1.3787409034826292</v>
      </c>
      <c r="U577" s="38">
        <f>U$533</f>
        <v>7.2166253586420176E-2</v>
      </c>
      <c r="W577" s="38">
        <f>W$533</f>
        <v>1.463071741211448</v>
      </c>
      <c r="X577" s="38">
        <f>X$533</f>
        <v>1.463071741211448</v>
      </c>
      <c r="Y577" s="38">
        <f>Y$533</f>
        <v>1.4630717412114482</v>
      </c>
      <c r="AA577" s="38">
        <f>AA$533</f>
        <v>9.4759998090806512</v>
      </c>
      <c r="AB577" s="38">
        <f>AB$533</f>
        <v>1.3787409034826292</v>
      </c>
      <c r="AC577" s="38">
        <f>AC$533</f>
        <v>7.2166253586420176E-2</v>
      </c>
      <c r="AE577" s="38">
        <f>AE$533</f>
        <v>9.4759998090806512</v>
      </c>
      <c r="AF577" s="38">
        <f>AF$533</f>
        <v>1.3787409034826292</v>
      </c>
      <c r="AG577" s="38">
        <f>AG$533</f>
        <v>7.2166253586420176E-2</v>
      </c>
      <c r="AI577" s="38">
        <f>AI$533</f>
        <v>9.4759998090806512</v>
      </c>
      <c r="AJ577" s="38">
        <f>AJ$533</f>
        <v>1.3787409034826292</v>
      </c>
      <c r="AK577" s="38">
        <f>AK$533</f>
        <v>7.2166253586420176E-2</v>
      </c>
      <c r="AL577" s="17"/>
    </row>
    <row r="578" spans="1:38" x14ac:dyDescent="0.25">
      <c r="A578" s="4" t="s">
        <v>182</v>
      </c>
      <c r="C578" s="38">
        <f>C$543</f>
        <v>12.98770698216987</v>
      </c>
      <c r="D578" s="38">
        <f>D$543</f>
        <v>0.41416110639009263</v>
      </c>
      <c r="E578" s="38">
        <f>E$543</f>
        <v>4.5934495024993624E-2</v>
      </c>
      <c r="G578" s="38">
        <f>G$543</f>
        <v>9.2020708549137797</v>
      </c>
      <c r="H578" s="38">
        <f>H$543</f>
        <v>1.3925380384813562</v>
      </c>
      <c r="I578" s="38">
        <f>I$543</f>
        <v>0.1983817603026661</v>
      </c>
      <c r="K578" s="38">
        <f>K$543</f>
        <v>9.2020708549137797</v>
      </c>
      <c r="L578" s="38">
        <f>L$543</f>
        <v>1.3925380384813562</v>
      </c>
      <c r="M578" s="38">
        <f>M$543</f>
        <v>0.1983817603026661</v>
      </c>
      <c r="O578" s="38">
        <f>O$543</f>
        <v>9.7948851499871559</v>
      </c>
      <c r="P578" s="38">
        <f>P$543</f>
        <v>1.4251381461891435</v>
      </c>
      <c r="Q578" s="38">
        <f>Q$543</f>
        <v>7.4594784700867653E-2</v>
      </c>
      <c r="S578" s="38">
        <f>S$543</f>
        <v>9.7948851499871559</v>
      </c>
      <c r="T578" s="38">
        <f>T$543</f>
        <v>1.4251381461891435</v>
      </c>
      <c r="U578" s="38">
        <f>U$543</f>
        <v>7.4594784700867653E-2</v>
      </c>
      <c r="W578" s="38">
        <f>W$543</f>
        <v>1.5123068763282506</v>
      </c>
      <c r="X578" s="38">
        <f>X$543</f>
        <v>1.5123068763282508</v>
      </c>
      <c r="Y578" s="38">
        <f>Y$543</f>
        <v>1.5123068763282508</v>
      </c>
      <c r="AA578" s="38">
        <f>AA$543</f>
        <v>9.7948851499871559</v>
      </c>
      <c r="AB578" s="38">
        <f>AB$543</f>
        <v>1.4251381461891435</v>
      </c>
      <c r="AC578" s="38">
        <f>AC$543</f>
        <v>7.4594784700867653E-2</v>
      </c>
      <c r="AE578" s="38">
        <f>AE$543</f>
        <v>9.7948851499871559</v>
      </c>
      <c r="AF578" s="38">
        <f>AF$543</f>
        <v>1.4251381461891435</v>
      </c>
      <c r="AG578" s="38">
        <f>AG$543</f>
        <v>7.4594784700867653E-2</v>
      </c>
      <c r="AI578" s="38">
        <f>AI$543</f>
        <v>9.7948851499871559</v>
      </c>
      <c r="AJ578" s="38">
        <f>AJ$543</f>
        <v>1.4251381461891435</v>
      </c>
      <c r="AK578" s="38">
        <f>AK$543</f>
        <v>7.4594784700867653E-2</v>
      </c>
      <c r="AL578" s="17"/>
    </row>
    <row r="579" spans="1:38" x14ac:dyDescent="0.25">
      <c r="A579" s="4" t="s">
        <v>227</v>
      </c>
      <c r="C579" s="38">
        <f>C$553</f>
        <v>8.5880839364142361</v>
      </c>
      <c r="D579" s="38">
        <f>D$553</f>
        <v>0.27386284197505462</v>
      </c>
      <c r="E579" s="38">
        <f>E$553</f>
        <v>3.0374052894249978E-2</v>
      </c>
      <c r="G579" s="38">
        <f>G$553</f>
        <v>6.0848429210271053</v>
      </c>
      <c r="H579" s="38">
        <f>H$553</f>
        <v>0.92081177805641246</v>
      </c>
      <c r="I579" s="38">
        <f>I$553</f>
        <v>0.13117936917362324</v>
      </c>
      <c r="K579" s="38">
        <f>K$553</f>
        <v>6.0848429210271053</v>
      </c>
      <c r="L579" s="38">
        <f>L$553</f>
        <v>0.92081177805641246</v>
      </c>
      <c r="M579" s="38">
        <f>M$553</f>
        <v>0.13117936917362324</v>
      </c>
      <c r="O579" s="38">
        <f>O$553</f>
        <v>6.4768396708602918</v>
      </c>
      <c r="P579" s="38">
        <f>P$553</f>
        <v>0.94236850563850083</v>
      </c>
      <c r="Q579" s="38">
        <f>Q$553</f>
        <v>4.9325587119364599E-2</v>
      </c>
      <c r="S579" s="38">
        <f>S$553</f>
        <v>6.4768396708602918</v>
      </c>
      <c r="T579" s="38">
        <f>T$553</f>
        <v>0.94236850563850083</v>
      </c>
      <c r="U579" s="38">
        <f>U$553</f>
        <v>4.9325587119364599E-2</v>
      </c>
      <c r="W579" s="38">
        <f>W$553</f>
        <v>1.0000085780618333</v>
      </c>
      <c r="X579" s="38">
        <f>X$553</f>
        <v>1.0000085780618335</v>
      </c>
      <c r="Y579" s="38">
        <f>Y$553</f>
        <v>1.0000085780618335</v>
      </c>
      <c r="AA579" s="38">
        <f>AA$553</f>
        <v>6.4768396708602918</v>
      </c>
      <c r="AB579" s="38">
        <f>AB$553</f>
        <v>0.94236850563850083</v>
      </c>
      <c r="AC579" s="38">
        <f>AC$553</f>
        <v>4.9325587119364599E-2</v>
      </c>
      <c r="AE579" s="38">
        <f>AE$553</f>
        <v>6.4768396708602918</v>
      </c>
      <c r="AF579" s="38">
        <f>AF$553</f>
        <v>0.94236850563850083</v>
      </c>
      <c r="AG579" s="38">
        <f>AG$553</f>
        <v>4.9325587119364599E-2</v>
      </c>
      <c r="AI579" s="38">
        <f>AI$553</f>
        <v>6.4768396708602918</v>
      </c>
      <c r="AJ579" s="38">
        <f>AJ$553</f>
        <v>0.94236850563850083</v>
      </c>
      <c r="AK579" s="38">
        <f>AK$553</f>
        <v>4.9325587119364599E-2</v>
      </c>
      <c r="AL579" s="17"/>
    </row>
    <row r="580" spans="1:38" x14ac:dyDescent="0.25">
      <c r="A580" s="4" t="s">
        <v>183</v>
      </c>
      <c r="C580" s="38">
        <f>C$534</f>
        <v>13.638285748165316</v>
      </c>
      <c r="D580" s="38">
        <f>D$534</f>
        <v>0.43490721822403522</v>
      </c>
      <c r="E580" s="38">
        <f>E$534</f>
        <v>4.8235440613850114E-2</v>
      </c>
      <c r="G580" s="38">
        <f>G$534</f>
        <v>9.662339601170304</v>
      </c>
      <c r="H580" s="38">
        <f>H$534</f>
        <v>1.4621899404490613</v>
      </c>
      <c r="I580" s="38">
        <f>I$534</f>
        <v>0.20830440983822288</v>
      </c>
      <c r="K580" s="38">
        <f>K$534</f>
        <v>9.662339601170304</v>
      </c>
      <c r="L580" s="38">
        <f>L$534</f>
        <v>1.4621899404490613</v>
      </c>
      <c r="M580" s="38">
        <f>M$534</f>
        <v>0.20830440983822288</v>
      </c>
      <c r="O580" s="38">
        <f>O$534</f>
        <v>10.283930149237671</v>
      </c>
      <c r="P580" s="38">
        <f>P$534</f>
        <v>1.4962933126829403</v>
      </c>
      <c r="Q580" s="38">
        <f>Q$534</f>
        <v>7.8319198603584647E-2</v>
      </c>
      <c r="S580" s="38">
        <f>S$534</f>
        <v>10.283930149237671</v>
      </c>
      <c r="T580" s="38">
        <f>T$534</f>
        <v>1.4962933126829403</v>
      </c>
      <c r="U580" s="38">
        <f>U$534</f>
        <v>7.8319198603584647E-2</v>
      </c>
      <c r="W580" s="38">
        <f>W$534</f>
        <v>1.5895372803280217</v>
      </c>
      <c r="X580" s="38">
        <f>X$534</f>
        <v>1.5895372803280214</v>
      </c>
      <c r="Y580" s="38">
        <f>Y$534</f>
        <v>1.5895372803280217</v>
      </c>
      <c r="AA580" s="38">
        <f>AA$534</f>
        <v>10.283930149237671</v>
      </c>
      <c r="AB580" s="38">
        <f>AB$534</f>
        <v>1.4962933126829403</v>
      </c>
      <c r="AC580" s="38">
        <f>AC$534</f>
        <v>7.8319198603584647E-2</v>
      </c>
      <c r="AE580" s="38">
        <f>AE$534</f>
        <v>10.283930149237671</v>
      </c>
      <c r="AF580" s="38">
        <f>AF$534</f>
        <v>1.4962933126829403</v>
      </c>
      <c r="AG580" s="38">
        <f>AG$534</f>
        <v>7.8319198603584647E-2</v>
      </c>
      <c r="AI580" s="38">
        <f>AI$534</f>
        <v>10.283930149237671</v>
      </c>
      <c r="AJ580" s="38">
        <f>AJ$534</f>
        <v>1.4962933126829403</v>
      </c>
      <c r="AK580" s="38">
        <f>AK$534</f>
        <v>7.8319198603584647E-2</v>
      </c>
      <c r="AL580" s="17"/>
    </row>
    <row r="581" spans="1:38" x14ac:dyDescent="0.25">
      <c r="A581" s="4" t="s">
        <v>184</v>
      </c>
      <c r="C581" s="38">
        <f>C$544</f>
        <v>12.3389635114945</v>
      </c>
      <c r="D581" s="38">
        <f>D$544</f>
        <v>0.39347351974010708</v>
      </c>
      <c r="E581" s="38">
        <f>E$544</f>
        <v>4.3640040448281556E-2</v>
      </c>
      <c r="G581" s="38">
        <f>G$544</f>
        <v>8.7418065566302676</v>
      </c>
      <c r="H581" s="38">
        <f>H$544</f>
        <v>1.3228868096199233</v>
      </c>
      <c r="I581" s="38">
        <f>I$544</f>
        <v>0.18845920665821148</v>
      </c>
      <c r="K581" s="38">
        <f>K$544</f>
        <v>8.7418065566302676</v>
      </c>
      <c r="L581" s="38">
        <f>L$544</f>
        <v>1.3228868096199233</v>
      </c>
      <c r="M581" s="38">
        <f>M$544</f>
        <v>0.18845920665821148</v>
      </c>
      <c r="O581" s="38">
        <f>O$544</f>
        <v>9.3041780476899039</v>
      </c>
      <c r="P581" s="38">
        <f>P$544</f>
        <v>1.3537411466959266</v>
      </c>
      <c r="Q581" s="38">
        <f>Q$544</f>
        <v>7.0857712740703016E-2</v>
      </c>
      <c r="S581" s="38">
        <f>S$544</f>
        <v>9.3041780476899039</v>
      </c>
      <c r="T581" s="38">
        <f>T$544</f>
        <v>1.3537411466959266</v>
      </c>
      <c r="U581" s="38">
        <f>U$544</f>
        <v>7.0857712740703016E-2</v>
      </c>
      <c r="W581" s="38">
        <f>W$544</f>
        <v>1.4381017427183709</v>
      </c>
      <c r="X581" s="38">
        <f>X$544</f>
        <v>1.4381017427183709</v>
      </c>
      <c r="Y581" s="38">
        <f>Y$544</f>
        <v>1.4381017427183707</v>
      </c>
      <c r="AA581" s="38">
        <f>AA$544</f>
        <v>9.3041780476899039</v>
      </c>
      <c r="AB581" s="38">
        <f>AB$544</f>
        <v>1.3537411466959266</v>
      </c>
      <c r="AC581" s="38">
        <f>AC$544</f>
        <v>7.0857712740703016E-2</v>
      </c>
      <c r="AE581" s="38">
        <f>AE$544</f>
        <v>9.3041780476899039</v>
      </c>
      <c r="AF581" s="38">
        <f>AF$544</f>
        <v>1.3537411466959266</v>
      </c>
      <c r="AG581" s="38">
        <f>AG$544</f>
        <v>7.0857712740703016E-2</v>
      </c>
      <c r="AI581" s="38">
        <f>AI$544</f>
        <v>9.3041780476899039</v>
      </c>
      <c r="AJ581" s="38">
        <f>AJ$544</f>
        <v>1.3537411466959266</v>
      </c>
      <c r="AK581" s="38">
        <f>AK$544</f>
        <v>7.0857712740703016E-2</v>
      </c>
      <c r="AL581" s="17"/>
    </row>
    <row r="582" spans="1:38" x14ac:dyDescent="0.25">
      <c r="A582" s="4" t="s">
        <v>228</v>
      </c>
      <c r="C582" s="38">
        <f>C$554</f>
        <v>8.593203239961829</v>
      </c>
      <c r="D582" s="38">
        <f>D$554</f>
        <v>0.27402608991590582</v>
      </c>
      <c r="E582" s="38">
        <f>E$554</f>
        <v>3.0392158678716873E-2</v>
      </c>
      <c r="G582" s="38">
        <f>G$554</f>
        <v>6.0880413784817335</v>
      </c>
      <c r="H582" s="38">
        <f>H$554</f>
        <v>0.92129579668007422</v>
      </c>
      <c r="I582" s="38">
        <f>I$554</f>
        <v>0.13124832274180442</v>
      </c>
      <c r="K582" s="38">
        <f>K$554</f>
        <v>6.0880413784817335</v>
      </c>
      <c r="L582" s="38">
        <f>L$554</f>
        <v>0.92129579668007422</v>
      </c>
      <c r="M582" s="38">
        <f>M$554</f>
        <v>0.13124832274180442</v>
      </c>
      <c r="O582" s="38">
        <f>O$554</f>
        <v>6.4796927934919148</v>
      </c>
      <c r="P582" s="38">
        <f>P$554</f>
        <v>0.94278362984218667</v>
      </c>
      <c r="Q582" s="38">
        <f>Q$554</f>
        <v>4.9347315609813661E-2</v>
      </c>
      <c r="S582" s="38">
        <f>S$554</f>
        <v>6.4796927934919148</v>
      </c>
      <c r="T582" s="38">
        <f>T$554</f>
        <v>0.94278362984218667</v>
      </c>
      <c r="U582" s="38">
        <f>U$554</f>
        <v>4.9347315609813661E-2</v>
      </c>
      <c r="W582" s="38">
        <f>W$554</f>
        <v>1.0015347353454862</v>
      </c>
      <c r="X582" s="38">
        <f>X$554</f>
        <v>1.0015347353454864</v>
      </c>
      <c r="Y582" s="38">
        <f>Y$554</f>
        <v>1.0015347353454864</v>
      </c>
      <c r="AA582" s="38">
        <f>AA$554</f>
        <v>6.4796927934919148</v>
      </c>
      <c r="AB582" s="38">
        <f>AB$554</f>
        <v>0.94278362984218667</v>
      </c>
      <c r="AC582" s="38">
        <f>AC$554</f>
        <v>4.9347315609813661E-2</v>
      </c>
      <c r="AE582" s="38">
        <f>AE$554</f>
        <v>6.4796927934919148</v>
      </c>
      <c r="AF582" s="38">
        <f>AF$554</f>
        <v>0.94278362984218667</v>
      </c>
      <c r="AG582" s="38">
        <f>AG$554</f>
        <v>4.9347315609813661E-2</v>
      </c>
      <c r="AI582" s="38">
        <f>AI$554</f>
        <v>6.4796927934919148</v>
      </c>
      <c r="AJ582" s="38">
        <f>AJ$554</f>
        <v>0.94278362984218667</v>
      </c>
      <c r="AK582" s="38">
        <f>AK$554</f>
        <v>4.9347315609813661E-2</v>
      </c>
      <c r="AL582" s="17"/>
    </row>
    <row r="583" spans="1:38" x14ac:dyDescent="0.25">
      <c r="A583" s="4" t="s">
        <v>185</v>
      </c>
      <c r="C583" s="38">
        <f t="shared" ref="C583:E585" si="43">C298</f>
        <v>11.803789785429542</v>
      </c>
      <c r="D583" s="38">
        <f t="shared" si="43"/>
        <v>0.37640752473404016</v>
      </c>
      <c r="E583" s="38">
        <f t="shared" si="43"/>
        <v>4.1747255610189139E-2</v>
      </c>
      <c r="G583" s="38">
        <f t="shared" ref="G583:I585" si="44">G298</f>
        <v>8.3632356613152439</v>
      </c>
      <c r="H583" s="38">
        <f t="shared" si="44"/>
        <v>1.2655981427209273</v>
      </c>
      <c r="I583" s="38">
        <f t="shared" si="44"/>
        <v>0.18029783061622548</v>
      </c>
      <c r="K583" s="38">
        <f t="shared" ref="K583:M585" si="45">K298</f>
        <v>8.3632356613152439</v>
      </c>
      <c r="L583" s="38">
        <f t="shared" si="45"/>
        <v>1.2655981427209273</v>
      </c>
      <c r="M583" s="38">
        <f t="shared" si="45"/>
        <v>0.18029783061622548</v>
      </c>
      <c r="O583" s="38">
        <f t="shared" ref="O583:Q585" si="46">O298</f>
        <v>8.902011030323445</v>
      </c>
      <c r="P583" s="38">
        <f t="shared" si="46"/>
        <v>1.2952265700764343</v>
      </c>
      <c r="Q583" s="38">
        <f t="shared" si="46"/>
        <v>6.7794934401308168E-2</v>
      </c>
      <c r="S583" s="38">
        <f t="shared" ref="S583:U585" si="47">S298</f>
        <v>8.902011030323445</v>
      </c>
      <c r="T583" s="38">
        <f t="shared" si="47"/>
        <v>1.2952265700764343</v>
      </c>
      <c r="U583" s="38">
        <f t="shared" si="47"/>
        <v>6.7794934401308168E-2</v>
      </c>
      <c r="W583" s="38">
        <f t="shared" ref="W583:Y585" si="48">W298</f>
        <v>1.3744480069995402</v>
      </c>
      <c r="X583" s="38">
        <f t="shared" si="48"/>
        <v>1.3744480069995402</v>
      </c>
      <c r="Y583" s="38">
        <f t="shared" si="48"/>
        <v>1.3744480069995402</v>
      </c>
      <c r="AA583" s="38">
        <f t="shared" ref="AA583:AC585" si="49">AA298</f>
        <v>8.902011030323445</v>
      </c>
      <c r="AB583" s="38">
        <f t="shared" si="49"/>
        <v>1.2952265700764343</v>
      </c>
      <c r="AC583" s="38">
        <f t="shared" si="49"/>
        <v>6.7794934401308168E-2</v>
      </c>
      <c r="AE583" s="38">
        <f t="shared" ref="AE583:AG585" si="50">AE298</f>
        <v>8.902011030323445</v>
      </c>
      <c r="AF583" s="38">
        <f t="shared" si="50"/>
        <v>1.2952265700764343</v>
      </c>
      <c r="AG583" s="38">
        <f t="shared" si="50"/>
        <v>6.7794934401308168E-2</v>
      </c>
      <c r="AI583" s="38">
        <f t="shared" ref="AI583:AK585" si="51">AI298</f>
        <v>8.902011030323445</v>
      </c>
      <c r="AJ583" s="38">
        <f t="shared" si="51"/>
        <v>1.2952265700764343</v>
      </c>
      <c r="AK583" s="38">
        <f t="shared" si="51"/>
        <v>6.7794934401308168E-2</v>
      </c>
      <c r="AL583" s="17"/>
    </row>
    <row r="584" spans="1:38" x14ac:dyDescent="0.25">
      <c r="A584" s="4" t="s">
        <v>186</v>
      </c>
      <c r="C584" s="38">
        <f t="shared" si="43"/>
        <v>13.16155232269297</v>
      </c>
      <c r="D584" s="38">
        <f t="shared" si="43"/>
        <v>0.41970480849783592</v>
      </c>
      <c r="E584" s="38">
        <f t="shared" si="43"/>
        <v>4.6549345509404719E-2</v>
      </c>
      <c r="G584" s="38">
        <f t="shared" si="44"/>
        <v>9.3252392447115025</v>
      </c>
      <c r="H584" s="38">
        <f t="shared" si="44"/>
        <v>1.4111769590717402</v>
      </c>
      <c r="I584" s="38">
        <f t="shared" si="44"/>
        <v>0.20103707152195208</v>
      </c>
      <c r="K584" s="38">
        <f t="shared" si="45"/>
        <v>9.3252392447115025</v>
      </c>
      <c r="L584" s="38">
        <f t="shared" si="45"/>
        <v>1.4111769590717402</v>
      </c>
      <c r="M584" s="38">
        <f t="shared" si="45"/>
        <v>0.20103707152195208</v>
      </c>
      <c r="O584" s="38">
        <f t="shared" si="46"/>
        <v>9.9259886936836317</v>
      </c>
      <c r="P584" s="38">
        <f t="shared" si="46"/>
        <v>1.444213475645423</v>
      </c>
      <c r="Q584" s="38">
        <f t="shared" si="46"/>
        <v>7.5593228323820441E-2</v>
      </c>
      <c r="S584" s="38">
        <f t="shared" si="47"/>
        <v>9.9259886936836317</v>
      </c>
      <c r="T584" s="38">
        <f t="shared" si="47"/>
        <v>1.444213475645423</v>
      </c>
      <c r="U584" s="38">
        <f t="shared" si="47"/>
        <v>7.5593228323820441E-2</v>
      </c>
      <c r="W584" s="38">
        <f t="shared" si="48"/>
        <v>1.5325475705502178</v>
      </c>
      <c r="X584" s="38">
        <f t="shared" si="48"/>
        <v>1.5325475705502176</v>
      </c>
      <c r="Y584" s="38">
        <f t="shared" si="48"/>
        <v>1.5325475705502178</v>
      </c>
      <c r="AA584" s="38">
        <f t="shared" si="49"/>
        <v>9.9259886936836317</v>
      </c>
      <c r="AB584" s="38">
        <f t="shared" si="49"/>
        <v>1.444213475645423</v>
      </c>
      <c r="AC584" s="38">
        <f t="shared" si="49"/>
        <v>7.5593228323820441E-2</v>
      </c>
      <c r="AE584" s="38">
        <f t="shared" si="50"/>
        <v>9.9259886936836317</v>
      </c>
      <c r="AF584" s="38">
        <f t="shared" si="50"/>
        <v>1.444213475645423</v>
      </c>
      <c r="AG584" s="38">
        <f t="shared" si="50"/>
        <v>7.5593228323820441E-2</v>
      </c>
      <c r="AI584" s="38">
        <f t="shared" si="51"/>
        <v>9.9259886936836317</v>
      </c>
      <c r="AJ584" s="38">
        <f t="shared" si="51"/>
        <v>1.444213475645423</v>
      </c>
      <c r="AK584" s="38">
        <f t="shared" si="51"/>
        <v>7.5593228323820441E-2</v>
      </c>
      <c r="AL584" s="17"/>
    </row>
    <row r="585" spans="1:38" x14ac:dyDescent="0.25">
      <c r="A585" s="4" t="s">
        <v>206</v>
      </c>
      <c r="C585" s="38">
        <f t="shared" si="43"/>
        <v>11.967317933302784</v>
      </c>
      <c r="D585" s="38">
        <f t="shared" si="43"/>
        <v>0.38162222496881476</v>
      </c>
      <c r="E585" s="38">
        <f t="shared" si="43"/>
        <v>4.2325616586860557E-2</v>
      </c>
      <c r="G585" s="38">
        <f t="shared" si="44"/>
        <v>8.4790988258397881</v>
      </c>
      <c r="H585" s="38">
        <f t="shared" si="44"/>
        <v>1.283131572576349</v>
      </c>
      <c r="I585" s="38">
        <f t="shared" si="44"/>
        <v>0.18279565299718906</v>
      </c>
      <c r="K585" s="38">
        <f t="shared" si="45"/>
        <v>8.4790988258397881</v>
      </c>
      <c r="L585" s="38">
        <f t="shared" si="45"/>
        <v>1.283131572576349</v>
      </c>
      <c r="M585" s="38">
        <f t="shared" si="45"/>
        <v>0.18279565299718906</v>
      </c>
      <c r="O585" s="38">
        <f t="shared" si="46"/>
        <v>9.0253383177962281</v>
      </c>
      <c r="P585" s="38">
        <f t="shared" si="46"/>
        <v>1.3131704682592249</v>
      </c>
      <c r="Q585" s="38">
        <f t="shared" si="46"/>
        <v>6.8734156486703044E-2</v>
      </c>
      <c r="S585" s="38">
        <f t="shared" si="47"/>
        <v>9.0253383177962281</v>
      </c>
      <c r="T585" s="38">
        <f t="shared" si="47"/>
        <v>1.3131704682592249</v>
      </c>
      <c r="U585" s="38">
        <f t="shared" si="47"/>
        <v>6.8734156486703044E-2</v>
      </c>
      <c r="W585" s="38">
        <f t="shared" si="48"/>
        <v>1.3934894285275774</v>
      </c>
      <c r="X585" s="38">
        <f t="shared" si="48"/>
        <v>1.3934894285275776</v>
      </c>
      <c r="Y585" s="38">
        <f t="shared" si="48"/>
        <v>1.3934894285275776</v>
      </c>
      <c r="AA585" s="38">
        <f t="shared" si="49"/>
        <v>9.0253383177962281</v>
      </c>
      <c r="AB585" s="38">
        <f t="shared" si="49"/>
        <v>1.3131704682592249</v>
      </c>
      <c r="AC585" s="38">
        <f t="shared" si="49"/>
        <v>6.8734156486703044E-2</v>
      </c>
      <c r="AE585" s="38">
        <f t="shared" si="50"/>
        <v>9.0253383177962281</v>
      </c>
      <c r="AF585" s="38">
        <f t="shared" si="50"/>
        <v>1.3131704682592249</v>
      </c>
      <c r="AG585" s="38">
        <f t="shared" si="50"/>
        <v>6.8734156486703044E-2</v>
      </c>
      <c r="AI585" s="38">
        <f t="shared" si="51"/>
        <v>9.0253383177962281</v>
      </c>
      <c r="AJ585" s="38">
        <f t="shared" si="51"/>
        <v>1.3131704682592249</v>
      </c>
      <c r="AK585" s="38">
        <f t="shared" si="51"/>
        <v>6.8734156486703044E-2</v>
      </c>
      <c r="AL585" s="17"/>
    </row>
    <row r="586" spans="1:38" x14ac:dyDescent="0.25">
      <c r="A586" s="4" t="s">
        <v>187</v>
      </c>
      <c r="C586" s="38">
        <f>C$564</f>
        <v>12.582197298816789</v>
      </c>
      <c r="D586" s="38">
        <f>D$564</f>
        <v>0.40122992929008766</v>
      </c>
      <c r="E586" s="38">
        <f>E$564</f>
        <v>4.4500301709873354E-2</v>
      </c>
      <c r="G586" s="38">
        <f>G$564</f>
        <v>8.9120711860396966</v>
      </c>
      <c r="H586" s="38">
        <f>H$564</f>
        <v>1.3486527460921418</v>
      </c>
      <c r="I586" s="38">
        <f>I$564</f>
        <v>0.1921298366101083</v>
      </c>
      <c r="K586" s="38">
        <f>K$564</f>
        <v>8.9120711860396966</v>
      </c>
      <c r="L586" s="38">
        <f>L$564</f>
        <v>1.3486527460921418</v>
      </c>
      <c r="M586" s="38">
        <f>M$564</f>
        <v>0.1921298366101083</v>
      </c>
      <c r="O586" s="38">
        <f>O$564</f>
        <v>9.4870148618472534</v>
      </c>
      <c r="P586" s="38">
        <f>P$564</f>
        <v>1.3803435738191967</v>
      </c>
      <c r="Q586" s="38">
        <f>Q$564</f>
        <v>7.2250140786424194E-2</v>
      </c>
      <c r="S586" s="38">
        <f>S$564</f>
        <v>9.4870148618472534</v>
      </c>
      <c r="T586" s="38">
        <f>T$564</f>
        <v>1.3803435738191967</v>
      </c>
      <c r="U586" s="38">
        <f>U$564</f>
        <v>7.2250140786424194E-2</v>
      </c>
      <c r="W586" s="38">
        <f>W$564</f>
        <v>1.4627810074207863</v>
      </c>
      <c r="X586" s="38">
        <f>X$564</f>
        <v>1.4627810074207863</v>
      </c>
      <c r="Y586" s="38">
        <f>Y$564</f>
        <v>1.4627810074207865</v>
      </c>
      <c r="AA586" s="38">
        <f>AA$564</f>
        <v>9.4870148618472534</v>
      </c>
      <c r="AB586" s="38">
        <f>AB$564</f>
        <v>1.3803435738191967</v>
      </c>
      <c r="AC586" s="38">
        <f>AC$564</f>
        <v>7.2250140786424194E-2</v>
      </c>
      <c r="AE586" s="38">
        <f>AE$564</f>
        <v>9.4870148618472534</v>
      </c>
      <c r="AF586" s="38">
        <f>AF$564</f>
        <v>1.3803435738191967</v>
      </c>
      <c r="AG586" s="38">
        <f>AG$564</f>
        <v>7.2250140786424194E-2</v>
      </c>
      <c r="AI586" s="38">
        <f>AI$564</f>
        <v>9.4870148618472534</v>
      </c>
      <c r="AJ586" s="38">
        <f>AJ$564</f>
        <v>1.3803435738191967</v>
      </c>
      <c r="AK586" s="38">
        <f>AK$564</f>
        <v>7.2250140786424194E-2</v>
      </c>
      <c r="AL586" s="17"/>
    </row>
    <row r="587" spans="1:38" x14ac:dyDescent="0.25">
      <c r="A587" s="4" t="s">
        <v>188</v>
      </c>
      <c r="C587" s="38">
        <f>C$565</f>
        <v>13.284196307576675</v>
      </c>
      <c r="D587" s="38">
        <f>D$565</f>
        <v>0.42361576587786143</v>
      </c>
      <c r="E587" s="38">
        <f>E$565</f>
        <v>4.6983108722666311E-2</v>
      </c>
      <c r="G587" s="38">
        <f>G$565</f>
        <v>9.4137294269001703</v>
      </c>
      <c r="H587" s="38">
        <f>H$565</f>
        <v>1.424568069254734</v>
      </c>
      <c r="I587" s="38">
        <f>I$565</f>
        <v>0.20294477668841665</v>
      </c>
      <c r="K587" s="38">
        <f>K$565</f>
        <v>9.4137294269001703</v>
      </c>
      <c r="L587" s="38">
        <f>L$565</f>
        <v>1.424568069254734</v>
      </c>
      <c r="M587" s="38">
        <f>M$565</f>
        <v>0.20294477668841665</v>
      </c>
      <c r="O587" s="38">
        <f>O$565</f>
        <v>10.022617796397782</v>
      </c>
      <c r="P587" s="38">
        <f>P$565</f>
        <v>1.4582728360362027</v>
      </c>
      <c r="Q587" s="38">
        <f>Q$565</f>
        <v>7.6329125376458112E-2</v>
      </c>
      <c r="S587" s="38">
        <f>S$565</f>
        <v>10.022617796397782</v>
      </c>
      <c r="T587" s="38">
        <f>T$565</f>
        <v>1.4582728360362027</v>
      </c>
      <c r="U587" s="38">
        <f>U$565</f>
        <v>7.6329125376458112E-2</v>
      </c>
      <c r="W587" s="38">
        <f>W$565</f>
        <v>1.5427105008621205</v>
      </c>
      <c r="X587" s="38">
        <f>X$565</f>
        <v>1.54271050086212</v>
      </c>
      <c r="Y587" s="38">
        <f>Y$565</f>
        <v>1.5427105008621202</v>
      </c>
      <c r="AA587" s="38">
        <f>AA$565</f>
        <v>10.022617796397782</v>
      </c>
      <c r="AB587" s="38">
        <f>AB$565</f>
        <v>1.4582728360362027</v>
      </c>
      <c r="AC587" s="38">
        <f>AC$565</f>
        <v>7.6329125376458112E-2</v>
      </c>
      <c r="AE587" s="38">
        <f>AE$565</f>
        <v>10.022617796397782</v>
      </c>
      <c r="AF587" s="38">
        <f>AF$565</f>
        <v>1.4582728360362027</v>
      </c>
      <c r="AG587" s="38">
        <f>AG$565</f>
        <v>7.6329125376458112E-2</v>
      </c>
      <c r="AI587" s="38">
        <f>AI$565</f>
        <v>10.022617796397782</v>
      </c>
      <c r="AJ587" s="38">
        <f>AJ$565</f>
        <v>1.4582728360362027</v>
      </c>
      <c r="AK587" s="38">
        <f>AK$565</f>
        <v>7.6329125376458112E-2</v>
      </c>
      <c r="AL587" s="17"/>
    </row>
    <row r="588" spans="1:38" x14ac:dyDescent="0.25">
      <c r="A588" s="4" t="s">
        <v>189</v>
      </c>
      <c r="C588" s="38">
        <f t="shared" ref="C588:E596" si="52">C303</f>
        <v>10.01434439330539</v>
      </c>
      <c r="D588" s="38">
        <f t="shared" si="52"/>
        <v>0.31934443542626362</v>
      </c>
      <c r="E588" s="38">
        <f t="shared" si="52"/>
        <v>3.5418403983426321E-2</v>
      </c>
      <c r="G588" s="38">
        <f t="shared" ref="G588:I596" si="53">G303</f>
        <v>7.0953756104812102</v>
      </c>
      <c r="H588" s="38">
        <f t="shared" si="53"/>
        <v>1.0737344442019663</v>
      </c>
      <c r="I588" s="38">
        <f t="shared" si="53"/>
        <v>0.15296481909441406</v>
      </c>
      <c r="K588" s="38">
        <f t="shared" ref="K588:M596" si="54">K303</f>
        <v>7.0953756104812102</v>
      </c>
      <c r="L588" s="38">
        <f t="shared" si="54"/>
        <v>1.0737344442019663</v>
      </c>
      <c r="M588" s="38">
        <f t="shared" si="54"/>
        <v>0.15296481909441406</v>
      </c>
      <c r="O588" s="38">
        <f t="shared" ref="O588:Q596" si="55">O303</f>
        <v>7.5524730507065891</v>
      </c>
      <c r="P588" s="38">
        <f t="shared" si="55"/>
        <v>1.0988712249108474</v>
      </c>
      <c r="Q588" s="38">
        <f t="shared" si="55"/>
        <v>5.7517274837806762E-2</v>
      </c>
      <c r="S588" s="38">
        <f t="shared" ref="S588:U596" si="56">S303</f>
        <v>7.5524730507065891</v>
      </c>
      <c r="T588" s="38">
        <f t="shared" si="56"/>
        <v>1.0988712249108474</v>
      </c>
      <c r="U588" s="38">
        <f t="shared" si="56"/>
        <v>5.7517274837806762E-2</v>
      </c>
      <c r="W588" s="38">
        <f t="shared" ref="W588:Y596" si="57">W303</f>
        <v>1.1660827533353713</v>
      </c>
      <c r="X588" s="38">
        <f t="shared" si="57"/>
        <v>1.1660827533353713</v>
      </c>
      <c r="Y588" s="38">
        <f t="shared" si="57"/>
        <v>1.166082753335371</v>
      </c>
      <c r="AA588" s="38">
        <f t="shared" ref="AA588:AC596" si="58">AA303</f>
        <v>7.5524730507065891</v>
      </c>
      <c r="AB588" s="38">
        <f t="shared" si="58"/>
        <v>1.0988712249108474</v>
      </c>
      <c r="AC588" s="38">
        <f t="shared" si="58"/>
        <v>5.7517274837806762E-2</v>
      </c>
      <c r="AE588" s="38">
        <f t="shared" ref="AE588:AG596" si="59">AE303</f>
        <v>7.5524730507065891</v>
      </c>
      <c r="AF588" s="38">
        <f t="shared" si="59"/>
        <v>1.0988712249108474</v>
      </c>
      <c r="AG588" s="38">
        <f t="shared" si="59"/>
        <v>5.7517274837806762E-2</v>
      </c>
      <c r="AI588" s="38">
        <f t="shared" ref="AI588:AK596" si="60">AI303</f>
        <v>7.5524730507065891</v>
      </c>
      <c r="AJ588" s="38">
        <f t="shared" si="60"/>
        <v>1.0988712249108474</v>
      </c>
      <c r="AK588" s="38">
        <f t="shared" si="60"/>
        <v>5.7517274837806762E-2</v>
      </c>
      <c r="AL588" s="17"/>
    </row>
    <row r="589" spans="1:38" x14ac:dyDescent="0.25">
      <c r="A589" s="4" t="s">
        <v>190</v>
      </c>
      <c r="C589" s="38">
        <f t="shared" si="52"/>
        <v>9.4259709131504437</v>
      </c>
      <c r="D589" s="38">
        <f t="shared" si="52"/>
        <v>0.30058196936153808</v>
      </c>
      <c r="E589" s="38">
        <f t="shared" si="52"/>
        <v>3.3337464004250701E-2</v>
      </c>
      <c r="G589" s="38">
        <f t="shared" si="53"/>
        <v>6.6785005084289812</v>
      </c>
      <c r="H589" s="38">
        <f t="shared" si="53"/>
        <v>1.0106492489175221</v>
      </c>
      <c r="I589" s="38">
        <f t="shared" si="53"/>
        <v>0.14397766632463141</v>
      </c>
      <c r="K589" s="38">
        <f t="shared" si="54"/>
        <v>6.6785005084289812</v>
      </c>
      <c r="L589" s="38">
        <f t="shared" si="54"/>
        <v>1.0106492489175221</v>
      </c>
      <c r="M589" s="38">
        <f t="shared" si="54"/>
        <v>0.14397766632463141</v>
      </c>
      <c r="O589" s="38">
        <f t="shared" si="55"/>
        <v>7.1087420706145439</v>
      </c>
      <c r="P589" s="38">
        <f t="shared" si="55"/>
        <v>1.0343091665822823</v>
      </c>
      <c r="Q589" s="38">
        <f t="shared" si="55"/>
        <v>5.4137958345758415E-2</v>
      </c>
      <c r="S589" s="38">
        <f t="shared" si="56"/>
        <v>7.1087420706145439</v>
      </c>
      <c r="T589" s="38">
        <f t="shared" si="56"/>
        <v>1.0343091665822823</v>
      </c>
      <c r="U589" s="38">
        <f t="shared" si="56"/>
        <v>5.4137958345758415E-2</v>
      </c>
      <c r="W589" s="38">
        <f t="shared" si="57"/>
        <v>1.0975718113522648</v>
      </c>
      <c r="X589" s="38">
        <f t="shared" si="57"/>
        <v>1.0975718113522646</v>
      </c>
      <c r="Y589" s="38">
        <f t="shared" si="57"/>
        <v>1.0975718113522648</v>
      </c>
      <c r="AA589" s="38">
        <f t="shared" si="58"/>
        <v>7.1087420706145439</v>
      </c>
      <c r="AB589" s="38">
        <f t="shared" si="58"/>
        <v>1.0343091665822823</v>
      </c>
      <c r="AC589" s="38">
        <f t="shared" si="58"/>
        <v>5.4137958345758415E-2</v>
      </c>
      <c r="AE589" s="38">
        <f t="shared" si="59"/>
        <v>7.1087420706145439</v>
      </c>
      <c r="AF589" s="38">
        <f t="shared" si="59"/>
        <v>1.0343091665822823</v>
      </c>
      <c r="AG589" s="38">
        <f t="shared" si="59"/>
        <v>5.4137958345758415E-2</v>
      </c>
      <c r="AI589" s="38">
        <f t="shared" si="60"/>
        <v>7.1087420706145439</v>
      </c>
      <c r="AJ589" s="38">
        <f t="shared" si="60"/>
        <v>1.0343091665822823</v>
      </c>
      <c r="AK589" s="38">
        <f t="shared" si="60"/>
        <v>5.4137958345758415E-2</v>
      </c>
      <c r="AL589" s="17"/>
    </row>
    <row r="590" spans="1:38" x14ac:dyDescent="0.25">
      <c r="A590" s="4" t="s">
        <v>207</v>
      </c>
      <c r="C590" s="38">
        <f t="shared" si="52"/>
        <v>9.2074398708592753</v>
      </c>
      <c r="D590" s="38">
        <f t="shared" si="52"/>
        <v>0.29361329826508181</v>
      </c>
      <c r="E590" s="38">
        <f t="shared" si="52"/>
        <v>3.2564570599070627E-2</v>
      </c>
      <c r="G590" s="38">
        <f t="shared" si="53"/>
        <v>6.5236666254798044</v>
      </c>
      <c r="H590" s="38">
        <f t="shared" si="53"/>
        <v>0.98721842828464612</v>
      </c>
      <c r="I590" s="38">
        <f t="shared" si="53"/>
        <v>0.14063969830218861</v>
      </c>
      <c r="K590" s="38">
        <f t="shared" si="54"/>
        <v>6.5236666254798044</v>
      </c>
      <c r="L590" s="38">
        <f t="shared" si="54"/>
        <v>0.98721842828464612</v>
      </c>
      <c r="M590" s="38">
        <f t="shared" si="54"/>
        <v>0.14063969830218861</v>
      </c>
      <c r="O590" s="38">
        <f t="shared" si="55"/>
        <v>6.9439334977487848</v>
      </c>
      <c r="P590" s="38">
        <f t="shared" si="55"/>
        <v>1.0103298160933902</v>
      </c>
      <c r="Q590" s="38">
        <f t="shared" si="55"/>
        <v>5.2882827752441075E-2</v>
      </c>
      <c r="S590" s="38">
        <f t="shared" si="56"/>
        <v>6.9439334977487848</v>
      </c>
      <c r="T590" s="38">
        <f t="shared" si="56"/>
        <v>1.0103298160933902</v>
      </c>
      <c r="U590" s="38">
        <f t="shared" si="56"/>
        <v>5.2882827752441075E-2</v>
      </c>
      <c r="W590" s="38">
        <f t="shared" si="57"/>
        <v>1.0721257841860246</v>
      </c>
      <c r="X590" s="38">
        <f t="shared" si="57"/>
        <v>1.0721257841860243</v>
      </c>
      <c r="Y590" s="38">
        <f t="shared" si="57"/>
        <v>1.0721257841860246</v>
      </c>
      <c r="AA590" s="38">
        <f t="shared" si="58"/>
        <v>6.9439334977487848</v>
      </c>
      <c r="AB590" s="38">
        <f t="shared" si="58"/>
        <v>1.0103298160933902</v>
      </c>
      <c r="AC590" s="38">
        <f t="shared" si="58"/>
        <v>5.2882827752441075E-2</v>
      </c>
      <c r="AE590" s="38">
        <f t="shared" si="59"/>
        <v>6.9439334977487848</v>
      </c>
      <c r="AF590" s="38">
        <f t="shared" si="59"/>
        <v>1.0103298160933902</v>
      </c>
      <c r="AG590" s="38">
        <f t="shared" si="59"/>
        <v>5.2882827752441075E-2</v>
      </c>
      <c r="AI590" s="38">
        <f t="shared" si="60"/>
        <v>6.9439334977487848</v>
      </c>
      <c r="AJ590" s="38">
        <f t="shared" si="60"/>
        <v>1.0103298160933902</v>
      </c>
      <c r="AK590" s="38">
        <f t="shared" si="60"/>
        <v>5.2882827752441075E-2</v>
      </c>
      <c r="AL590" s="17"/>
    </row>
    <row r="591" spans="1:38" x14ac:dyDescent="0.25">
      <c r="A591" s="4" t="s">
        <v>195</v>
      </c>
      <c r="C591" s="38">
        <f t="shared" si="52"/>
        <v>-8.5880220461722345</v>
      </c>
      <c r="D591" s="38">
        <f t="shared" si="52"/>
        <v>-0.27386086837562423</v>
      </c>
      <c r="E591" s="38">
        <f t="shared" si="52"/>
        <v>-3.0373834002876989E-2</v>
      </c>
      <c r="G591" s="38">
        <f t="shared" si="53"/>
        <v>-6.0847959462449444</v>
      </c>
      <c r="H591" s="38">
        <f t="shared" si="53"/>
        <v>-0.92080466942053685</v>
      </c>
      <c r="I591" s="38">
        <f t="shared" si="53"/>
        <v>-0.13117835647331677</v>
      </c>
      <c r="K591" s="38">
        <f t="shared" si="54"/>
        <v>-6.0847959462449444</v>
      </c>
      <c r="L591" s="38">
        <f t="shared" si="54"/>
        <v>-0.92080466942053685</v>
      </c>
      <c r="M591" s="38">
        <f t="shared" si="54"/>
        <v>-0.13117835647331677</v>
      </c>
      <c r="O591" s="38">
        <f t="shared" si="55"/>
        <v>-6.4767899440276349</v>
      </c>
      <c r="P591" s="38">
        <f t="shared" si="55"/>
        <v>-0.94236127047392027</v>
      </c>
      <c r="Q591" s="38">
        <f t="shared" si="55"/>
        <v>-4.9325208415345198E-2</v>
      </c>
      <c r="S591" s="38">
        <f t="shared" si="56"/>
        <v>-6.4767899440276349</v>
      </c>
      <c r="T591" s="38">
        <f t="shared" si="56"/>
        <v>-0.94236127047392027</v>
      </c>
      <c r="U591" s="38">
        <f t="shared" si="56"/>
        <v>-4.9325208415345198E-2</v>
      </c>
      <c r="W591" s="38">
        <f t="shared" si="57"/>
        <v>-0.99999999999999989</v>
      </c>
      <c r="X591" s="38">
        <f t="shared" si="57"/>
        <v>-1</v>
      </c>
      <c r="Y591" s="38">
        <f t="shared" si="57"/>
        <v>-1</v>
      </c>
      <c r="AA591" s="38">
        <f t="shared" si="58"/>
        <v>-6.4767899440276349</v>
      </c>
      <c r="AB591" s="38">
        <f t="shared" si="58"/>
        <v>-0.94236127047392027</v>
      </c>
      <c r="AC591" s="38">
        <f t="shared" si="58"/>
        <v>-4.9325208415345198E-2</v>
      </c>
      <c r="AE591" s="38">
        <f t="shared" si="59"/>
        <v>-6.4767899440276349</v>
      </c>
      <c r="AF591" s="38">
        <f t="shared" si="59"/>
        <v>-0.94236127047392027</v>
      </c>
      <c r="AG591" s="38">
        <f t="shared" si="59"/>
        <v>-4.9325208415345198E-2</v>
      </c>
      <c r="AI591" s="38">
        <f t="shared" si="60"/>
        <v>-6.4767899440276349</v>
      </c>
      <c r="AJ591" s="38">
        <f t="shared" si="60"/>
        <v>-0.94236127047392027</v>
      </c>
      <c r="AK591" s="38">
        <f t="shared" si="60"/>
        <v>-4.9325208415345198E-2</v>
      </c>
      <c r="AL591" s="17"/>
    </row>
    <row r="592" spans="1:38" x14ac:dyDescent="0.25">
      <c r="A592" s="4" t="s">
        <v>196</v>
      </c>
      <c r="C592" s="38">
        <f t="shared" si="52"/>
        <v>-8.5880220461722345</v>
      </c>
      <c r="D592" s="38">
        <f t="shared" si="52"/>
        <v>-0.27386086837562423</v>
      </c>
      <c r="E592" s="38">
        <f t="shared" si="52"/>
        <v>-3.0373834002876989E-2</v>
      </c>
      <c r="G592" s="38">
        <f t="shared" si="53"/>
        <v>-6.0847959462449444</v>
      </c>
      <c r="H592" s="38">
        <f t="shared" si="53"/>
        <v>-0.92080466942053685</v>
      </c>
      <c r="I592" s="38">
        <f t="shared" si="53"/>
        <v>-0.13117835647331677</v>
      </c>
      <c r="K592" s="38">
        <f t="shared" si="54"/>
        <v>-6.0847959462449444</v>
      </c>
      <c r="L592" s="38">
        <f t="shared" si="54"/>
        <v>-0.92080466942053685</v>
      </c>
      <c r="M592" s="38">
        <f t="shared" si="54"/>
        <v>-0.13117835647331677</v>
      </c>
      <c r="O592" s="38">
        <f t="shared" si="55"/>
        <v>-6.4767899440276349</v>
      </c>
      <c r="P592" s="38">
        <f t="shared" si="55"/>
        <v>-0.94236127047392027</v>
      </c>
      <c r="Q592" s="38">
        <f t="shared" si="55"/>
        <v>-4.9325208415345198E-2</v>
      </c>
      <c r="S592" s="38">
        <f t="shared" si="56"/>
        <v>-6.4767899440276349</v>
      </c>
      <c r="T592" s="38">
        <f t="shared" si="56"/>
        <v>-0.94236127047392027</v>
      </c>
      <c r="U592" s="38">
        <f t="shared" si="56"/>
        <v>-4.9325208415345198E-2</v>
      </c>
      <c r="W592" s="38">
        <f t="shared" si="57"/>
        <v>-0.99999999999999989</v>
      </c>
      <c r="X592" s="38">
        <f t="shared" si="57"/>
        <v>-1</v>
      </c>
      <c r="Y592" s="38">
        <f t="shared" si="57"/>
        <v>-1</v>
      </c>
      <c r="AA592" s="38">
        <f t="shared" si="58"/>
        <v>-6.4767899440276349</v>
      </c>
      <c r="AB592" s="38">
        <f t="shared" si="58"/>
        <v>-0.94236127047392027</v>
      </c>
      <c r="AC592" s="38">
        <f t="shared" si="58"/>
        <v>-4.9325208415345198E-2</v>
      </c>
      <c r="AE592" s="38">
        <f t="shared" si="59"/>
        <v>-6.4767899440276349</v>
      </c>
      <c r="AF592" s="38">
        <f t="shared" si="59"/>
        <v>-0.94236127047392027</v>
      </c>
      <c r="AG592" s="38">
        <f t="shared" si="59"/>
        <v>-4.9325208415345198E-2</v>
      </c>
      <c r="AI592" s="38">
        <f t="shared" si="60"/>
        <v>-6.4767899440276349</v>
      </c>
      <c r="AJ592" s="38">
        <f t="shared" si="60"/>
        <v>-0.94236127047392027</v>
      </c>
      <c r="AK592" s="38">
        <f t="shared" si="60"/>
        <v>-4.9325208415345198E-2</v>
      </c>
      <c r="AL592" s="17"/>
    </row>
    <row r="593" spans="1:38" x14ac:dyDescent="0.25">
      <c r="A593" s="4" t="s">
        <v>199</v>
      </c>
      <c r="C593" s="38">
        <f t="shared" si="52"/>
        <v>-8.5880220461722345</v>
      </c>
      <c r="D593" s="38">
        <f t="shared" si="52"/>
        <v>-0.27386086837562423</v>
      </c>
      <c r="E593" s="38">
        <f t="shared" si="52"/>
        <v>-3.0373834002876989E-2</v>
      </c>
      <c r="G593" s="38">
        <f t="shared" si="53"/>
        <v>-6.0847959462449444</v>
      </c>
      <c r="H593" s="38">
        <f t="shared" si="53"/>
        <v>-0.92080466942053685</v>
      </c>
      <c r="I593" s="38">
        <f t="shared" si="53"/>
        <v>-0.13117835647331677</v>
      </c>
      <c r="K593" s="38">
        <f t="shared" si="54"/>
        <v>-6.0847959462449444</v>
      </c>
      <c r="L593" s="38">
        <f t="shared" si="54"/>
        <v>-0.92080466942053685</v>
      </c>
      <c r="M593" s="38">
        <f t="shared" si="54"/>
        <v>-0.13117835647331677</v>
      </c>
      <c r="O593" s="38">
        <f t="shared" si="55"/>
        <v>-6.4767899440276349</v>
      </c>
      <c r="P593" s="38">
        <f t="shared" si="55"/>
        <v>-0.94236127047392027</v>
      </c>
      <c r="Q593" s="38">
        <f t="shared" si="55"/>
        <v>-4.9325208415345198E-2</v>
      </c>
      <c r="S593" s="38">
        <f t="shared" si="56"/>
        <v>-6.4767899440276349</v>
      </c>
      <c r="T593" s="38">
        <f t="shared" si="56"/>
        <v>-0.94236127047392027</v>
      </c>
      <c r="U593" s="38">
        <f t="shared" si="56"/>
        <v>-4.9325208415345198E-2</v>
      </c>
      <c r="W593" s="38">
        <f t="shared" si="57"/>
        <v>-0.99999999999999989</v>
      </c>
      <c r="X593" s="38">
        <f t="shared" si="57"/>
        <v>-1</v>
      </c>
      <c r="Y593" s="38">
        <f t="shared" si="57"/>
        <v>-1</v>
      </c>
      <c r="AA593" s="38">
        <f t="shared" si="58"/>
        <v>-6.4767899440276349</v>
      </c>
      <c r="AB593" s="38">
        <f t="shared" si="58"/>
        <v>-0.94236127047392027</v>
      </c>
      <c r="AC593" s="38">
        <f t="shared" si="58"/>
        <v>-4.9325208415345198E-2</v>
      </c>
      <c r="AE593" s="38">
        <f t="shared" si="59"/>
        <v>-6.4767899440276349</v>
      </c>
      <c r="AF593" s="38">
        <f t="shared" si="59"/>
        <v>-0.94236127047392027</v>
      </c>
      <c r="AG593" s="38">
        <f t="shared" si="59"/>
        <v>-4.9325208415345198E-2</v>
      </c>
      <c r="AI593" s="38">
        <f t="shared" si="60"/>
        <v>-6.4767899440276349</v>
      </c>
      <c r="AJ593" s="38">
        <f t="shared" si="60"/>
        <v>-0.94236127047392027</v>
      </c>
      <c r="AK593" s="38">
        <f t="shared" si="60"/>
        <v>-4.9325208415345198E-2</v>
      </c>
      <c r="AL593" s="17"/>
    </row>
    <row r="594" spans="1:38" x14ac:dyDescent="0.25">
      <c r="A594" s="4" t="s">
        <v>200</v>
      </c>
      <c r="C594" s="38">
        <f t="shared" si="52"/>
        <v>-8.5880220461722345</v>
      </c>
      <c r="D594" s="38">
        <f t="shared" si="52"/>
        <v>-0.27386086837562423</v>
      </c>
      <c r="E594" s="38">
        <f t="shared" si="52"/>
        <v>-3.0373834002876989E-2</v>
      </c>
      <c r="G594" s="38">
        <f t="shared" si="53"/>
        <v>-6.0847959462449444</v>
      </c>
      <c r="H594" s="38">
        <f t="shared" si="53"/>
        <v>-0.92080466942053685</v>
      </c>
      <c r="I594" s="38">
        <f t="shared" si="53"/>
        <v>-0.13117835647331677</v>
      </c>
      <c r="K594" s="38">
        <f t="shared" si="54"/>
        <v>-6.0847959462449444</v>
      </c>
      <c r="L594" s="38">
        <f t="shared" si="54"/>
        <v>-0.92080466942053685</v>
      </c>
      <c r="M594" s="38">
        <f t="shared" si="54"/>
        <v>-0.13117835647331677</v>
      </c>
      <c r="O594" s="38">
        <f t="shared" si="55"/>
        <v>-6.4767899440276349</v>
      </c>
      <c r="P594" s="38">
        <f t="shared" si="55"/>
        <v>-0.94236127047392027</v>
      </c>
      <c r="Q594" s="38">
        <f t="shared" si="55"/>
        <v>-4.9325208415345198E-2</v>
      </c>
      <c r="S594" s="38">
        <f t="shared" si="56"/>
        <v>-6.4767899440276349</v>
      </c>
      <c r="T594" s="38">
        <f t="shared" si="56"/>
        <v>-0.94236127047392027</v>
      </c>
      <c r="U594" s="38">
        <f t="shared" si="56"/>
        <v>-4.9325208415345198E-2</v>
      </c>
      <c r="W594" s="38">
        <f t="shared" si="57"/>
        <v>-0.99999999999999989</v>
      </c>
      <c r="X594" s="38">
        <f t="shared" si="57"/>
        <v>-1</v>
      </c>
      <c r="Y594" s="38">
        <f t="shared" si="57"/>
        <v>-1</v>
      </c>
      <c r="AA594" s="38">
        <f t="shared" si="58"/>
        <v>-6.4767899440276349</v>
      </c>
      <c r="AB594" s="38">
        <f t="shared" si="58"/>
        <v>-0.94236127047392027</v>
      </c>
      <c r="AC594" s="38">
        <f t="shared" si="58"/>
        <v>-4.9325208415345198E-2</v>
      </c>
      <c r="AE594" s="38">
        <f t="shared" si="59"/>
        <v>-6.4767899440276349</v>
      </c>
      <c r="AF594" s="38">
        <f t="shared" si="59"/>
        <v>-0.94236127047392027</v>
      </c>
      <c r="AG594" s="38">
        <f t="shared" si="59"/>
        <v>-4.9325208415345198E-2</v>
      </c>
      <c r="AI594" s="38">
        <f t="shared" si="60"/>
        <v>-6.4767899440276349</v>
      </c>
      <c r="AJ594" s="38">
        <f t="shared" si="60"/>
        <v>-0.94236127047392027</v>
      </c>
      <c r="AK594" s="38">
        <f t="shared" si="60"/>
        <v>-4.9325208415345198E-2</v>
      </c>
      <c r="AL594" s="17"/>
    </row>
    <row r="595" spans="1:38" x14ac:dyDescent="0.25">
      <c r="A595" s="4" t="s">
        <v>210</v>
      </c>
      <c r="C595" s="38">
        <f t="shared" si="52"/>
        <v>-8.5880220461722345</v>
      </c>
      <c r="D595" s="38">
        <f t="shared" si="52"/>
        <v>-0.27386086837562423</v>
      </c>
      <c r="E595" s="38">
        <f t="shared" si="52"/>
        <v>-3.0373834002876989E-2</v>
      </c>
      <c r="G595" s="38">
        <f t="shared" si="53"/>
        <v>-6.0847959462449444</v>
      </c>
      <c r="H595" s="38">
        <f t="shared" si="53"/>
        <v>-0.92080466942053685</v>
      </c>
      <c r="I595" s="38">
        <f t="shared" si="53"/>
        <v>-0.13117835647331677</v>
      </c>
      <c r="K595" s="38">
        <f t="shared" si="54"/>
        <v>-6.0847959462449444</v>
      </c>
      <c r="L595" s="38">
        <f t="shared" si="54"/>
        <v>-0.92080466942053685</v>
      </c>
      <c r="M595" s="38">
        <f t="shared" si="54"/>
        <v>-0.13117835647331677</v>
      </c>
      <c r="O595" s="38">
        <f t="shared" si="55"/>
        <v>-6.4767899440276349</v>
      </c>
      <c r="P595" s="38">
        <f t="shared" si="55"/>
        <v>-0.94236127047392027</v>
      </c>
      <c r="Q595" s="38">
        <f t="shared" si="55"/>
        <v>-4.9325208415345198E-2</v>
      </c>
      <c r="S595" s="38">
        <f t="shared" si="56"/>
        <v>-6.4767899440276349</v>
      </c>
      <c r="T595" s="38">
        <f t="shared" si="56"/>
        <v>-0.94236127047392027</v>
      </c>
      <c r="U595" s="38">
        <f t="shared" si="56"/>
        <v>-4.9325208415345198E-2</v>
      </c>
      <c r="W595" s="38">
        <f t="shared" si="57"/>
        <v>-0.99999999999999989</v>
      </c>
      <c r="X595" s="38">
        <f t="shared" si="57"/>
        <v>-1</v>
      </c>
      <c r="Y595" s="38">
        <f t="shared" si="57"/>
        <v>-1</v>
      </c>
      <c r="AA595" s="38">
        <f t="shared" si="58"/>
        <v>-6.4767899440276349</v>
      </c>
      <c r="AB595" s="38">
        <f t="shared" si="58"/>
        <v>-0.94236127047392027</v>
      </c>
      <c r="AC595" s="38">
        <f t="shared" si="58"/>
        <v>-4.9325208415345198E-2</v>
      </c>
      <c r="AE595" s="38">
        <f t="shared" si="59"/>
        <v>-6.4767899440276349</v>
      </c>
      <c r="AF595" s="38">
        <f t="shared" si="59"/>
        <v>-0.94236127047392027</v>
      </c>
      <c r="AG595" s="38">
        <f t="shared" si="59"/>
        <v>-4.9325208415345198E-2</v>
      </c>
      <c r="AI595" s="38">
        <f t="shared" si="60"/>
        <v>-6.4767899440276349</v>
      </c>
      <c r="AJ595" s="38">
        <f t="shared" si="60"/>
        <v>-0.94236127047392027</v>
      </c>
      <c r="AK595" s="38">
        <f t="shared" si="60"/>
        <v>-4.9325208415345198E-2</v>
      </c>
      <c r="AL595" s="17"/>
    </row>
    <row r="596" spans="1:38" x14ac:dyDescent="0.25">
      <c r="A596" s="4" t="s">
        <v>211</v>
      </c>
      <c r="C596" s="38">
        <f t="shared" si="52"/>
        <v>-8.5880220461722345</v>
      </c>
      <c r="D596" s="38">
        <f t="shared" si="52"/>
        <v>-0.27386086837562423</v>
      </c>
      <c r="E596" s="38">
        <f t="shared" si="52"/>
        <v>-3.0373834002876989E-2</v>
      </c>
      <c r="G596" s="38">
        <f t="shared" si="53"/>
        <v>-6.0847959462449444</v>
      </c>
      <c r="H596" s="38">
        <f t="shared" si="53"/>
        <v>-0.92080466942053685</v>
      </c>
      <c r="I596" s="38">
        <f t="shared" si="53"/>
        <v>-0.13117835647331677</v>
      </c>
      <c r="K596" s="38">
        <f t="shared" si="54"/>
        <v>-6.0847959462449444</v>
      </c>
      <c r="L596" s="38">
        <f t="shared" si="54"/>
        <v>-0.92080466942053685</v>
      </c>
      <c r="M596" s="38">
        <f t="shared" si="54"/>
        <v>-0.13117835647331677</v>
      </c>
      <c r="O596" s="38">
        <f t="shared" si="55"/>
        <v>-6.4767899440276349</v>
      </c>
      <c r="P596" s="38">
        <f t="shared" si="55"/>
        <v>-0.94236127047392027</v>
      </c>
      <c r="Q596" s="38">
        <f t="shared" si="55"/>
        <v>-4.9325208415345198E-2</v>
      </c>
      <c r="S596" s="38">
        <f t="shared" si="56"/>
        <v>-6.4767899440276349</v>
      </c>
      <c r="T596" s="38">
        <f t="shared" si="56"/>
        <v>-0.94236127047392027</v>
      </c>
      <c r="U596" s="38">
        <f t="shared" si="56"/>
        <v>-4.9325208415345198E-2</v>
      </c>
      <c r="W596" s="38">
        <f t="shared" si="57"/>
        <v>-0.99999999999999989</v>
      </c>
      <c r="X596" s="38">
        <f t="shared" si="57"/>
        <v>-1</v>
      </c>
      <c r="Y596" s="38">
        <f t="shared" si="57"/>
        <v>-1</v>
      </c>
      <c r="AA596" s="38">
        <f t="shared" si="58"/>
        <v>-6.4767899440276349</v>
      </c>
      <c r="AB596" s="38">
        <f t="shared" si="58"/>
        <v>-0.94236127047392027</v>
      </c>
      <c r="AC596" s="38">
        <f t="shared" si="58"/>
        <v>-4.9325208415345198E-2</v>
      </c>
      <c r="AE596" s="38">
        <f t="shared" si="59"/>
        <v>-6.4767899440276349</v>
      </c>
      <c r="AF596" s="38">
        <f t="shared" si="59"/>
        <v>-0.94236127047392027</v>
      </c>
      <c r="AG596" s="38">
        <f t="shared" si="59"/>
        <v>-4.9325208415345198E-2</v>
      </c>
      <c r="AI596" s="38">
        <f t="shared" si="60"/>
        <v>-6.4767899440276349</v>
      </c>
      <c r="AJ596" s="38">
        <f t="shared" si="60"/>
        <v>-0.94236127047392027</v>
      </c>
      <c r="AK596" s="38">
        <f t="shared" si="60"/>
        <v>-4.9325208415345198E-2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2.0352461895059055</v>
      </c>
      <c r="C605" s="37">
        <f t="shared" ref="C605:C624" si="62">SUMPRODUCT($G577:$I577,$B43:$D43)</f>
        <v>1.8958822612456925</v>
      </c>
      <c r="D605" s="37">
        <f t="shared" ref="D605:D624" si="63">SUMPRODUCT($K577:$M577,$B43:$D43)</f>
        <v>1.8958822612456925</v>
      </c>
      <c r="E605" s="37">
        <f t="shared" ref="E605:E624" si="64">SUMPRODUCT($O577:$Q577,$B43:$D43)</f>
        <v>1.9326018786517551</v>
      </c>
      <c r="F605" s="37">
        <f t="shared" ref="F605:F624" si="65">SUMPRODUCT($S577:$U577,$B43:$D43)</f>
        <v>1.9326018786517551</v>
      </c>
      <c r="G605" s="37">
        <f t="shared" ref="G605:G624" si="66">SUMPRODUCT($W577:$Y577,$B43:$D43)</f>
        <v>1.463071741211448</v>
      </c>
      <c r="H605" s="37">
        <f t="shared" ref="H605:H624" si="67">SUMPRODUCT($AA577:$AC577,$B43:$D43)</f>
        <v>1.9326018786517551</v>
      </c>
      <c r="I605" s="37">
        <f t="shared" ref="I605:I624" si="68">SUMPRODUCT($AE577:$AG577,$B43:$D43)</f>
        <v>1.9326018786517551</v>
      </c>
      <c r="J605" s="37">
        <f t="shared" ref="J605:J624" si="69">SUMPRODUCT($AI577:$AK577,$B43:$D43)</f>
        <v>1.9326018786517551</v>
      </c>
      <c r="K605" s="17"/>
    </row>
    <row r="606" spans="1:38" x14ac:dyDescent="0.25">
      <c r="A606" s="4" t="s">
        <v>182</v>
      </c>
      <c r="B606" s="37">
        <f t="shared" si="61"/>
        <v>2.5572641235955169</v>
      </c>
      <c r="C606" s="37">
        <f t="shared" si="62"/>
        <v>2.3376953729720533</v>
      </c>
      <c r="D606" s="37">
        <f t="shared" si="63"/>
        <v>2.3376953729720533</v>
      </c>
      <c r="E606" s="37">
        <f t="shared" si="64"/>
        <v>2.4098235441417359</v>
      </c>
      <c r="F606" s="37">
        <f t="shared" si="65"/>
        <v>2.4098235441417359</v>
      </c>
      <c r="G606" s="37">
        <f t="shared" si="66"/>
        <v>1.5123068763282506</v>
      </c>
      <c r="H606" s="37">
        <f t="shared" si="67"/>
        <v>2.4098235441417359</v>
      </c>
      <c r="I606" s="37">
        <f t="shared" si="68"/>
        <v>2.4098235441417359</v>
      </c>
      <c r="J606" s="37">
        <f t="shared" si="69"/>
        <v>2.4098235441417359</v>
      </c>
      <c r="K606" s="17"/>
    </row>
    <row r="607" spans="1:38" x14ac:dyDescent="0.25">
      <c r="A607" s="4" t="s">
        <v>227</v>
      </c>
      <c r="B607" s="37">
        <f t="shared" si="61"/>
        <v>0.2034413168980394</v>
      </c>
      <c r="C607" s="37">
        <f t="shared" si="62"/>
        <v>0.34610530541103601</v>
      </c>
      <c r="D607" s="37">
        <f t="shared" si="63"/>
        <v>0.34610530541103601</v>
      </c>
      <c r="E607" s="37">
        <f t="shared" si="64"/>
        <v>0.28753921632391977</v>
      </c>
      <c r="F607" s="37">
        <f t="shared" si="65"/>
        <v>0.28753921632391977</v>
      </c>
      <c r="G607" s="37">
        <f t="shared" si="66"/>
        <v>1.0000085780618335</v>
      </c>
      <c r="H607" s="37">
        <f t="shared" si="67"/>
        <v>0.28753921632391977</v>
      </c>
      <c r="I607" s="37">
        <f t="shared" si="68"/>
        <v>0.28753921632391977</v>
      </c>
      <c r="J607" s="37">
        <f t="shared" si="69"/>
        <v>0.28753921632391977</v>
      </c>
      <c r="K607" s="17"/>
    </row>
    <row r="608" spans="1:38" x14ac:dyDescent="0.25">
      <c r="A608" s="4" t="s">
        <v>183</v>
      </c>
      <c r="B608" s="37">
        <f t="shared" si="61"/>
        <v>1.8797614627473551</v>
      </c>
      <c r="C608" s="37">
        <f t="shared" si="62"/>
        <v>1.951850777110298</v>
      </c>
      <c r="D608" s="37">
        <f t="shared" si="63"/>
        <v>1.951850777110298</v>
      </c>
      <c r="E608" s="37">
        <f t="shared" si="64"/>
        <v>1.9911722476978102</v>
      </c>
      <c r="F608" s="37">
        <f t="shared" si="65"/>
        <v>1.9911722476978102</v>
      </c>
      <c r="G608" s="37">
        <f t="shared" si="66"/>
        <v>1.5895372803280217</v>
      </c>
      <c r="H608" s="37">
        <f t="shared" si="67"/>
        <v>1.9911722476978102</v>
      </c>
      <c r="I608" s="37">
        <f t="shared" si="68"/>
        <v>1.9911722476978102</v>
      </c>
      <c r="J608" s="37">
        <f t="shared" si="69"/>
        <v>1.9911722476978102</v>
      </c>
      <c r="K608" s="17"/>
    </row>
    <row r="609" spans="1:11" x14ac:dyDescent="0.25">
      <c r="A609" s="4" t="s">
        <v>184</v>
      </c>
      <c r="B609" s="37">
        <f t="shared" si="61"/>
        <v>2.280518870604761</v>
      </c>
      <c r="C609" s="37">
        <f t="shared" si="62"/>
        <v>2.2412607016053485</v>
      </c>
      <c r="D609" s="37">
        <f t="shared" si="63"/>
        <v>2.2412607016053485</v>
      </c>
      <c r="E609" s="37">
        <f t="shared" si="64"/>
        <v>2.3193342108303177</v>
      </c>
      <c r="F609" s="37">
        <f t="shared" si="65"/>
        <v>2.3193342108303177</v>
      </c>
      <c r="G609" s="37">
        <f t="shared" si="66"/>
        <v>1.4381017427183707</v>
      </c>
      <c r="H609" s="37">
        <f t="shared" si="67"/>
        <v>2.3193342108303177</v>
      </c>
      <c r="I609" s="37">
        <f t="shared" si="68"/>
        <v>2.3193342108303177</v>
      </c>
      <c r="J609" s="37">
        <f t="shared" si="69"/>
        <v>2.3193342108303177</v>
      </c>
      <c r="K609" s="17"/>
    </row>
    <row r="610" spans="1:11" x14ac:dyDescent="0.25">
      <c r="A610" s="4" t="s">
        <v>228</v>
      </c>
      <c r="B610" s="37">
        <f t="shared" si="61"/>
        <v>0.33886062641702946</v>
      </c>
      <c r="C610" s="37">
        <f t="shared" si="62"/>
        <v>0.42712905578022708</v>
      </c>
      <c r="D610" s="37">
        <f t="shared" si="63"/>
        <v>0.42712905578022708</v>
      </c>
      <c r="E610" s="37">
        <f t="shared" si="64"/>
        <v>0.37406604621536454</v>
      </c>
      <c r="F610" s="37">
        <f t="shared" si="65"/>
        <v>0.37406604621536454</v>
      </c>
      <c r="G610" s="37">
        <f t="shared" si="66"/>
        <v>1.0015347353454864</v>
      </c>
      <c r="H610" s="37">
        <f t="shared" si="67"/>
        <v>0.37406604621536454</v>
      </c>
      <c r="I610" s="37">
        <f t="shared" si="68"/>
        <v>0.37406604621536454</v>
      </c>
      <c r="J610" s="37">
        <f t="shared" si="69"/>
        <v>0.37406604621536454</v>
      </c>
      <c r="K610" s="17"/>
    </row>
    <row r="611" spans="1:11" x14ac:dyDescent="0.25">
      <c r="A611" s="4" t="s">
        <v>185</v>
      </c>
      <c r="B611" s="37">
        <f t="shared" si="61"/>
        <v>1.8145418225184013</v>
      </c>
      <c r="C611" s="37">
        <f t="shared" si="62"/>
        <v>1.8082010225801988</v>
      </c>
      <c r="D611" s="37">
        <f t="shared" si="63"/>
        <v>1.8082010225801988</v>
      </c>
      <c r="E611" s="37">
        <f t="shared" si="64"/>
        <v>1.8510669380810989</v>
      </c>
      <c r="F611" s="37">
        <f t="shared" si="65"/>
        <v>1.8510669380810989</v>
      </c>
      <c r="G611" s="37">
        <f t="shared" si="66"/>
        <v>1.3744480069995402</v>
      </c>
      <c r="H611" s="37">
        <f t="shared" si="67"/>
        <v>1.8510669380810989</v>
      </c>
      <c r="I611" s="37">
        <f t="shared" si="68"/>
        <v>1.8510669380810989</v>
      </c>
      <c r="J611" s="37">
        <f t="shared" si="69"/>
        <v>1.8510669380810989</v>
      </c>
      <c r="K611" s="17"/>
    </row>
    <row r="612" spans="1:11" x14ac:dyDescent="0.25">
      <c r="A612" s="4" t="s">
        <v>186</v>
      </c>
      <c r="B612" s="37">
        <f t="shared" si="61"/>
        <v>2.1552257063936087</v>
      </c>
      <c r="C612" s="37">
        <f t="shared" si="62"/>
        <v>2.1202210359727385</v>
      </c>
      <c r="D612" s="37">
        <f t="shared" si="63"/>
        <v>2.1202210359727385</v>
      </c>
      <c r="E612" s="37">
        <f t="shared" si="64"/>
        <v>2.1770964151979744</v>
      </c>
      <c r="F612" s="37">
        <f t="shared" si="65"/>
        <v>2.1770964151979744</v>
      </c>
      <c r="G612" s="37">
        <f t="shared" si="66"/>
        <v>1.5325475705502178</v>
      </c>
      <c r="H612" s="37">
        <f t="shared" si="67"/>
        <v>2.1770964151979744</v>
      </c>
      <c r="I612" s="37">
        <f t="shared" si="68"/>
        <v>2.1770964151979744</v>
      </c>
      <c r="J612" s="37">
        <f t="shared" si="69"/>
        <v>2.1770964151979744</v>
      </c>
      <c r="K612" s="17"/>
    </row>
    <row r="613" spans="1:11" x14ac:dyDescent="0.25">
      <c r="A613" s="4" t="s">
        <v>206</v>
      </c>
      <c r="B613" s="37">
        <f t="shared" si="61"/>
        <v>1.9768388928171678</v>
      </c>
      <c r="C613" s="37">
        <f t="shared" si="62"/>
        <v>1.9337767141261453</v>
      </c>
      <c r="D613" s="37">
        <f t="shared" si="63"/>
        <v>1.9337767141261453</v>
      </c>
      <c r="E613" s="37">
        <f t="shared" si="64"/>
        <v>1.9855709910264208</v>
      </c>
      <c r="F613" s="37">
        <f t="shared" si="65"/>
        <v>1.9855709910264208</v>
      </c>
      <c r="G613" s="37">
        <f t="shared" si="66"/>
        <v>1.3934894285275776</v>
      </c>
      <c r="H613" s="37">
        <f t="shared" si="67"/>
        <v>1.9855709910264208</v>
      </c>
      <c r="I613" s="37">
        <f t="shared" si="68"/>
        <v>1.9855709910264208</v>
      </c>
      <c r="J613" s="37">
        <f t="shared" si="69"/>
        <v>1.9855709910264208</v>
      </c>
      <c r="K613" s="17"/>
    </row>
    <row r="614" spans="1:11" x14ac:dyDescent="0.25">
      <c r="A614" s="4" t="s">
        <v>187</v>
      </c>
      <c r="B614" s="37">
        <f t="shared" si="61"/>
        <v>12.582197298816789</v>
      </c>
      <c r="C614" s="37">
        <f t="shared" si="62"/>
        <v>8.9120711860396966</v>
      </c>
      <c r="D614" s="37">
        <f t="shared" si="63"/>
        <v>8.9120711860396966</v>
      </c>
      <c r="E614" s="37">
        <f t="shared" si="64"/>
        <v>9.4870148618472534</v>
      </c>
      <c r="F614" s="37">
        <f t="shared" si="65"/>
        <v>9.4870148618472534</v>
      </c>
      <c r="G614" s="37">
        <f t="shared" si="66"/>
        <v>1.4627810074207863</v>
      </c>
      <c r="H614" s="37">
        <f t="shared" si="67"/>
        <v>9.4870148618472534</v>
      </c>
      <c r="I614" s="37">
        <f t="shared" si="68"/>
        <v>9.4870148618472534</v>
      </c>
      <c r="J614" s="37">
        <f t="shared" si="69"/>
        <v>9.4870148618472534</v>
      </c>
      <c r="K614" s="17"/>
    </row>
    <row r="615" spans="1:11" x14ac:dyDescent="0.25">
      <c r="A615" s="4" t="s">
        <v>188</v>
      </c>
      <c r="B615" s="37">
        <f t="shared" si="61"/>
        <v>13.284196307576675</v>
      </c>
      <c r="C615" s="37">
        <f t="shared" si="62"/>
        <v>9.4137294269001703</v>
      </c>
      <c r="D615" s="37">
        <f t="shared" si="63"/>
        <v>9.4137294269001703</v>
      </c>
      <c r="E615" s="37">
        <f t="shared" si="64"/>
        <v>10.022617796397782</v>
      </c>
      <c r="F615" s="37">
        <f t="shared" si="65"/>
        <v>10.022617796397782</v>
      </c>
      <c r="G615" s="37">
        <f t="shared" si="66"/>
        <v>1.5427105008621205</v>
      </c>
      <c r="H615" s="37">
        <f t="shared" si="67"/>
        <v>10.022617796397782</v>
      </c>
      <c r="I615" s="37">
        <f t="shared" si="68"/>
        <v>10.022617796397782</v>
      </c>
      <c r="J615" s="37">
        <f t="shared" si="69"/>
        <v>10.022617796397782</v>
      </c>
      <c r="K615" s="17"/>
    </row>
    <row r="616" spans="1:11" x14ac:dyDescent="0.25">
      <c r="A616" s="4" t="s">
        <v>189</v>
      </c>
      <c r="B616" s="37">
        <f t="shared" si="61"/>
        <v>10.01434439330539</v>
      </c>
      <c r="C616" s="37">
        <f t="shared" si="62"/>
        <v>7.0953756104812102</v>
      </c>
      <c r="D616" s="37">
        <f t="shared" si="63"/>
        <v>7.0953756104812102</v>
      </c>
      <c r="E616" s="37">
        <f t="shared" si="64"/>
        <v>7.5524730507065891</v>
      </c>
      <c r="F616" s="37">
        <f t="shared" si="65"/>
        <v>7.5524730507065891</v>
      </c>
      <c r="G616" s="37">
        <f t="shared" si="66"/>
        <v>1.1660827533353713</v>
      </c>
      <c r="H616" s="37">
        <f t="shared" si="67"/>
        <v>7.5524730507065891</v>
      </c>
      <c r="I616" s="37">
        <f t="shared" si="68"/>
        <v>7.5524730507065891</v>
      </c>
      <c r="J616" s="37">
        <f t="shared" si="69"/>
        <v>7.5524730507065891</v>
      </c>
      <c r="K616" s="17"/>
    </row>
    <row r="617" spans="1:11" x14ac:dyDescent="0.25">
      <c r="A617" s="4" t="s">
        <v>190</v>
      </c>
      <c r="B617" s="37">
        <f t="shared" si="61"/>
        <v>9.4259709131504437</v>
      </c>
      <c r="C617" s="37">
        <f t="shared" si="62"/>
        <v>6.6785005084289812</v>
      </c>
      <c r="D617" s="37">
        <f t="shared" si="63"/>
        <v>6.6785005084289812</v>
      </c>
      <c r="E617" s="37">
        <f t="shared" si="64"/>
        <v>7.1087420706145439</v>
      </c>
      <c r="F617" s="37">
        <f t="shared" si="65"/>
        <v>7.1087420706145439</v>
      </c>
      <c r="G617" s="37">
        <f t="shared" si="66"/>
        <v>1.0975718113522648</v>
      </c>
      <c r="H617" s="37">
        <f t="shared" si="67"/>
        <v>7.1087420706145439</v>
      </c>
      <c r="I617" s="37">
        <f t="shared" si="68"/>
        <v>7.1087420706145439</v>
      </c>
      <c r="J617" s="37">
        <f t="shared" si="69"/>
        <v>7.1087420706145439</v>
      </c>
      <c r="K617" s="17"/>
    </row>
    <row r="618" spans="1:11" x14ac:dyDescent="0.25">
      <c r="A618" s="4" t="s">
        <v>207</v>
      </c>
      <c r="B618" s="37">
        <f t="shared" si="61"/>
        <v>9.2074398708592753</v>
      </c>
      <c r="C618" s="37">
        <f t="shared" si="62"/>
        <v>6.5236666254798044</v>
      </c>
      <c r="D618" s="37">
        <f t="shared" si="63"/>
        <v>6.5236666254798044</v>
      </c>
      <c r="E618" s="37">
        <f t="shared" si="64"/>
        <v>6.9439334977487848</v>
      </c>
      <c r="F618" s="37">
        <f t="shared" si="65"/>
        <v>6.9439334977487848</v>
      </c>
      <c r="G618" s="37">
        <f t="shared" si="66"/>
        <v>1.0721257841860246</v>
      </c>
      <c r="H618" s="37">
        <f t="shared" si="67"/>
        <v>6.9439334977487848</v>
      </c>
      <c r="I618" s="37">
        <f t="shared" si="68"/>
        <v>6.9439334977487848</v>
      </c>
      <c r="J618" s="37">
        <f t="shared" si="69"/>
        <v>6.9439334977487848</v>
      </c>
      <c r="K618" s="17"/>
    </row>
    <row r="619" spans="1:11" x14ac:dyDescent="0.25">
      <c r="A619" s="4" t="s">
        <v>195</v>
      </c>
      <c r="B619" s="37">
        <f t="shared" si="61"/>
        <v>-8.5880220461722345</v>
      </c>
      <c r="C619" s="37">
        <f t="shared" si="62"/>
        <v>-6.0847959462449444</v>
      </c>
      <c r="D619" s="37">
        <f t="shared" si="63"/>
        <v>-6.0847959462449444</v>
      </c>
      <c r="E619" s="37">
        <f t="shared" si="64"/>
        <v>-6.4767899440276349</v>
      </c>
      <c r="F619" s="37">
        <f t="shared" si="65"/>
        <v>-6.4767899440276349</v>
      </c>
      <c r="G619" s="37">
        <f t="shared" si="66"/>
        <v>-0.99999999999999989</v>
      </c>
      <c r="H619" s="37">
        <f t="shared" si="67"/>
        <v>-6.4767899440276349</v>
      </c>
      <c r="I619" s="37">
        <f t="shared" si="68"/>
        <v>-6.4767899440276349</v>
      </c>
      <c r="J619" s="37">
        <f t="shared" si="69"/>
        <v>-6.4767899440276349</v>
      </c>
      <c r="K619" s="17"/>
    </row>
    <row r="620" spans="1:11" x14ac:dyDescent="0.25">
      <c r="A620" s="4" t="s">
        <v>196</v>
      </c>
      <c r="B620" s="37">
        <f t="shared" si="61"/>
        <v>-8.5880220461722345</v>
      </c>
      <c r="C620" s="37">
        <f t="shared" si="62"/>
        <v>-6.0847959462449444</v>
      </c>
      <c r="D620" s="37">
        <f t="shared" si="63"/>
        <v>-6.0847959462449444</v>
      </c>
      <c r="E620" s="37">
        <f t="shared" si="64"/>
        <v>-6.4767899440276349</v>
      </c>
      <c r="F620" s="37">
        <f t="shared" si="65"/>
        <v>-6.4767899440276349</v>
      </c>
      <c r="G620" s="37">
        <f t="shared" si="66"/>
        <v>-0.99999999999999989</v>
      </c>
      <c r="H620" s="37">
        <f t="shared" si="67"/>
        <v>-6.4767899440276349</v>
      </c>
      <c r="I620" s="37">
        <f t="shared" si="68"/>
        <v>-6.4767899440276349</v>
      </c>
      <c r="J620" s="37">
        <f t="shared" si="69"/>
        <v>-6.4767899440276349</v>
      </c>
      <c r="K620" s="17"/>
    </row>
    <row r="621" spans="1:11" x14ac:dyDescent="0.25">
      <c r="A621" s="4" t="s">
        <v>199</v>
      </c>
      <c r="B621" s="37">
        <f t="shared" si="61"/>
        <v>-8.5880220461722345</v>
      </c>
      <c r="C621" s="37">
        <f t="shared" si="62"/>
        <v>-6.0847959462449444</v>
      </c>
      <c r="D621" s="37">
        <f t="shared" si="63"/>
        <v>-6.0847959462449444</v>
      </c>
      <c r="E621" s="37">
        <f t="shared" si="64"/>
        <v>-6.4767899440276349</v>
      </c>
      <c r="F621" s="37">
        <f t="shared" si="65"/>
        <v>-6.4767899440276349</v>
      </c>
      <c r="G621" s="37">
        <f t="shared" si="66"/>
        <v>-0.99999999999999989</v>
      </c>
      <c r="H621" s="37">
        <f t="shared" si="67"/>
        <v>-6.4767899440276349</v>
      </c>
      <c r="I621" s="37">
        <f t="shared" si="68"/>
        <v>-6.4767899440276349</v>
      </c>
      <c r="J621" s="37">
        <f t="shared" si="69"/>
        <v>-6.4767899440276349</v>
      </c>
      <c r="K621" s="17"/>
    </row>
    <row r="622" spans="1:11" x14ac:dyDescent="0.25">
      <c r="A622" s="4" t="s">
        <v>200</v>
      </c>
      <c r="B622" s="37">
        <f t="shared" si="61"/>
        <v>-8.5880220461722345</v>
      </c>
      <c r="C622" s="37">
        <f t="shared" si="62"/>
        <v>-6.0847959462449444</v>
      </c>
      <c r="D622" s="37">
        <f t="shared" si="63"/>
        <v>-6.0847959462449444</v>
      </c>
      <c r="E622" s="37">
        <f t="shared" si="64"/>
        <v>-6.4767899440276349</v>
      </c>
      <c r="F622" s="37">
        <f t="shared" si="65"/>
        <v>-6.4767899440276349</v>
      </c>
      <c r="G622" s="37">
        <f t="shared" si="66"/>
        <v>-0.99999999999999989</v>
      </c>
      <c r="H622" s="37">
        <f t="shared" si="67"/>
        <v>-6.4767899440276349</v>
      </c>
      <c r="I622" s="37">
        <f t="shared" si="68"/>
        <v>-6.4767899440276349</v>
      </c>
      <c r="J622" s="37">
        <f t="shared" si="69"/>
        <v>-6.4767899440276349</v>
      </c>
      <c r="K622" s="17"/>
    </row>
    <row r="623" spans="1:11" x14ac:dyDescent="0.25">
      <c r="A623" s="4" t="s">
        <v>210</v>
      </c>
      <c r="B623" s="37">
        <f t="shared" si="61"/>
        <v>-8.5880220461722345</v>
      </c>
      <c r="C623" s="37">
        <f t="shared" si="62"/>
        <v>-6.0847959462449444</v>
      </c>
      <c r="D623" s="37">
        <f t="shared" si="63"/>
        <v>-6.0847959462449444</v>
      </c>
      <c r="E623" s="37">
        <f t="shared" si="64"/>
        <v>-6.4767899440276349</v>
      </c>
      <c r="F623" s="37">
        <f t="shared" si="65"/>
        <v>-6.4767899440276349</v>
      </c>
      <c r="G623" s="37">
        <f t="shared" si="66"/>
        <v>-0.99999999999999989</v>
      </c>
      <c r="H623" s="37">
        <f t="shared" si="67"/>
        <v>-6.4767899440276349</v>
      </c>
      <c r="I623" s="37">
        <f t="shared" si="68"/>
        <v>-6.4767899440276349</v>
      </c>
      <c r="J623" s="37">
        <f t="shared" si="69"/>
        <v>-6.4767899440276349</v>
      </c>
      <c r="K623" s="17"/>
    </row>
    <row r="624" spans="1:11" x14ac:dyDescent="0.25">
      <c r="A624" s="4" t="s">
        <v>211</v>
      </c>
      <c r="B624" s="37">
        <f t="shared" si="61"/>
        <v>-8.5880220461722345</v>
      </c>
      <c r="C624" s="37">
        <f t="shared" si="62"/>
        <v>-6.0847959462449444</v>
      </c>
      <c r="D624" s="37">
        <f t="shared" si="63"/>
        <v>-6.0847959462449444</v>
      </c>
      <c r="E624" s="37">
        <f t="shared" si="64"/>
        <v>-6.4767899440276349</v>
      </c>
      <c r="F624" s="37">
        <f t="shared" si="65"/>
        <v>-6.4767899440276349</v>
      </c>
      <c r="G624" s="37">
        <f t="shared" si="66"/>
        <v>-0.99999999999999989</v>
      </c>
      <c r="H624" s="37">
        <f t="shared" si="67"/>
        <v>-6.4767899440276349</v>
      </c>
      <c r="I624" s="37">
        <f t="shared" si="68"/>
        <v>-6.4767899440276349</v>
      </c>
      <c r="J624" s="37">
        <f t="shared" si="69"/>
        <v>-6.4767899440276349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5.8442477414050162E-2</v>
      </c>
      <c r="C633" s="37">
        <f>SUMPRODUCT($G$578:$I$578,$B88:$D88)</f>
        <v>0.215268159979287</v>
      </c>
      <c r="D633" s="37">
        <f>SUMPRODUCT($K$578:$M$578,$B88:$D88)</f>
        <v>0.215268159979287</v>
      </c>
      <c r="E633" s="37">
        <f>SUMPRODUCT($O$578:$Q$578,$B88:$D88)</f>
        <v>9.3360441214897671E-2</v>
      </c>
      <c r="F633" s="37">
        <f>SUMPRODUCT($S$578:$U$578,$B88:$D88)</f>
        <v>9.3360441214897671E-2</v>
      </c>
      <c r="G633" s="37">
        <f>SUMPRODUCT($W$578:$Y$578,$B88:$D88)</f>
        <v>1.5123068763282508</v>
      </c>
      <c r="H633" s="37">
        <f>SUMPRODUCT($AA$578:$AC$578,$B88:$D88)</f>
        <v>9.3360441214897671E-2</v>
      </c>
      <c r="I633" s="37">
        <f>SUMPRODUCT($AE$578:$AG$578,$B88:$D88)</f>
        <v>9.3360441214897671E-2</v>
      </c>
      <c r="J633" s="37">
        <f>SUMPRODUCT($AI$578:$AK$578,$B88:$D88)</f>
        <v>9.3360441214897671E-2</v>
      </c>
      <c r="K633" s="17"/>
    </row>
    <row r="634" spans="1:11" x14ac:dyDescent="0.25">
      <c r="A634" s="4" t="s">
        <v>184</v>
      </c>
      <c r="B634" s="37">
        <f>SUMPRODUCT($C$581:$E$581,$B89:$D89)</f>
        <v>0.10600533068307147</v>
      </c>
      <c r="C634" s="37">
        <f>SUMPRODUCT($G$581:$I$581,$B89:$D89)</f>
        <v>0.25884376383430663</v>
      </c>
      <c r="D634" s="37">
        <f>SUMPRODUCT($K$581:$M$581,$B89:$D89)</f>
        <v>0.25884376383430663</v>
      </c>
      <c r="E634" s="37">
        <f>SUMPRODUCT($O$581:$Q$581,$B89:$D89)</f>
        <v>0.14860333781917584</v>
      </c>
      <c r="F634" s="37">
        <f>SUMPRODUCT($S$581:$U$581,$B89:$D89)</f>
        <v>0.14860333781917584</v>
      </c>
      <c r="G634" s="37">
        <f>SUMPRODUCT($W$581:$Y$581,$B89:$D89)</f>
        <v>1.4381017427183707</v>
      </c>
      <c r="H634" s="37">
        <f>SUMPRODUCT($AA$581:$AC$581,$B89:$D89)</f>
        <v>0.14860333781917584</v>
      </c>
      <c r="I634" s="37">
        <f>SUMPRODUCT($AE$581:$AG$581,$B89:$D89)</f>
        <v>0.14860333781917584</v>
      </c>
      <c r="J634" s="37">
        <f>SUMPRODUCT($AI$581:$AK$581,$B89:$D89)</f>
        <v>0.14860333781917584</v>
      </c>
      <c r="K634" s="17"/>
    </row>
    <row r="635" spans="1:11" x14ac:dyDescent="0.25">
      <c r="A635" s="4" t="s">
        <v>185</v>
      </c>
      <c r="B635" s="37">
        <f>SUMPRODUCT($C$583:$E$583,$B90:$D90)</f>
        <v>4.5035373787873922E-2</v>
      </c>
      <c r="C635" s="37">
        <f>SUMPRODUCT($G$583:$I$583,$B90:$D90)</f>
        <v>0.19096116897372192</v>
      </c>
      <c r="D635" s="37">
        <f>SUMPRODUCT($K$583:$M$583,$B90:$D90)</f>
        <v>0.19096116897372192</v>
      </c>
      <c r="E635" s="37">
        <f>SUMPRODUCT($O$583:$Q$583,$B90:$D90)</f>
        <v>7.9854747428097825E-2</v>
      </c>
      <c r="F635" s="37">
        <f>SUMPRODUCT($S$583:$U$583,$B90:$D90)</f>
        <v>7.9854747428097825E-2</v>
      </c>
      <c r="G635" s="37">
        <f>SUMPRODUCT($W$583:$Y$583,$B90:$D90)</f>
        <v>1.3744480069995402</v>
      </c>
      <c r="H635" s="37">
        <f>SUMPRODUCT($AA$583:$AC$583,$B90:$D90)</f>
        <v>7.9854747428097825E-2</v>
      </c>
      <c r="I635" s="37">
        <f>SUMPRODUCT($AE$583:$AG$583,$B90:$D90)</f>
        <v>7.9854747428097825E-2</v>
      </c>
      <c r="J635" s="37">
        <f>SUMPRODUCT($AI$583:$AK$583,$B90:$D90)</f>
        <v>7.9854747428097825E-2</v>
      </c>
      <c r="K635" s="17"/>
    </row>
    <row r="636" spans="1:11" x14ac:dyDescent="0.25">
      <c r="A636" s="4" t="s">
        <v>186</v>
      </c>
      <c r="B636" s="37">
        <f>SUMPRODUCT($C$584:$E$584,$B91:$D91)</f>
        <v>6.6126170364297812E-2</v>
      </c>
      <c r="C636" s="37">
        <f>SUMPRODUCT($G$584:$I$584,$B91:$D91)</f>
        <v>0.26452454250456692</v>
      </c>
      <c r="D636" s="37">
        <f>SUMPRODUCT($K$584:$M$584,$B91:$D91)</f>
        <v>0.26452454250456692</v>
      </c>
      <c r="E636" s="37">
        <f>SUMPRODUCT($O$584:$Q$584,$B91:$D91)</f>
        <v>0.1473950415951597</v>
      </c>
      <c r="F636" s="37">
        <f>SUMPRODUCT($S$584:$U$584,$B91:$D91)</f>
        <v>0.1473950415951597</v>
      </c>
      <c r="G636" s="37">
        <f>SUMPRODUCT($W$584:$Y$584,$B91:$D91)</f>
        <v>1.5325475705502178</v>
      </c>
      <c r="H636" s="37">
        <f>SUMPRODUCT($AA$584:$AC$584,$B91:$D91)</f>
        <v>0.1473950415951597</v>
      </c>
      <c r="I636" s="37">
        <f>SUMPRODUCT($AE$584:$AG$584,$B91:$D91)</f>
        <v>0.1473950415951597</v>
      </c>
      <c r="J636" s="37">
        <f>SUMPRODUCT($AI$584:$AK$584,$B91:$D91)</f>
        <v>0.1473950415951597</v>
      </c>
      <c r="K636" s="17"/>
    </row>
    <row r="637" spans="1:11" x14ac:dyDescent="0.25">
      <c r="A637" s="4" t="s">
        <v>206</v>
      </c>
      <c r="B637" s="37">
        <f>SUMPRODUCT($C$585:$E$585,$B92:$D92)</f>
        <v>5.9222872974659377E-2</v>
      </c>
      <c r="C637" s="37">
        <f>SUMPRODUCT($G$585:$I$585,$B92:$D92)</f>
        <v>0.23759330698641862</v>
      </c>
      <c r="D637" s="37">
        <f>SUMPRODUCT($K$585:$M$585,$B92:$D92)</f>
        <v>0.23759330698641862</v>
      </c>
      <c r="E637" s="37">
        <f>SUMPRODUCT($O$585:$Q$585,$B92:$D92)</f>
        <v>0.13070813117092928</v>
      </c>
      <c r="F637" s="37">
        <f>SUMPRODUCT($S$585:$U$585,$B92:$D92)</f>
        <v>0.13070813117092928</v>
      </c>
      <c r="G637" s="37">
        <f>SUMPRODUCT($W$585:$Y$585,$B92:$D92)</f>
        <v>1.3934894285275776</v>
      </c>
      <c r="H637" s="37">
        <f>SUMPRODUCT($AA$585:$AC$585,$B92:$D92)</f>
        <v>0.13070813117092928</v>
      </c>
      <c r="I637" s="37">
        <f>SUMPRODUCT($AE$585:$AG$585,$B92:$D92)</f>
        <v>0.13070813117092928</v>
      </c>
      <c r="J637" s="37">
        <f>SUMPRODUCT($AI$585:$AK$585,$B92:$D92)</f>
        <v>0.13070813117092928</v>
      </c>
      <c r="K637" s="17"/>
    </row>
    <row r="638" spans="1:11" x14ac:dyDescent="0.25">
      <c r="A638" s="4" t="s">
        <v>187</v>
      </c>
      <c r="B638" s="37">
        <f>SUMPRODUCT($C$586:$E$586,$B93:$D93)</f>
        <v>0.40122992929008766</v>
      </c>
      <c r="C638" s="37">
        <f>SUMPRODUCT($G$586:$I$586,$B93:$D93)</f>
        <v>1.3486527460921418</v>
      </c>
      <c r="D638" s="37">
        <f>SUMPRODUCT($K$586:$M$586,$B93:$D93)</f>
        <v>1.3486527460921418</v>
      </c>
      <c r="E638" s="37">
        <f>SUMPRODUCT($O$586:$Q$586,$B93:$D93)</f>
        <v>1.3803435738191967</v>
      </c>
      <c r="F638" s="37">
        <f>SUMPRODUCT($S$586:$U$586,$B93:$D93)</f>
        <v>1.3803435738191967</v>
      </c>
      <c r="G638" s="37">
        <f>SUMPRODUCT($W$586:$Y$586,$B93:$D93)</f>
        <v>1.4627810074207863</v>
      </c>
      <c r="H638" s="37">
        <f>SUMPRODUCT($AA$586:$AC$586,$B93:$D93)</f>
        <v>1.3803435738191967</v>
      </c>
      <c r="I638" s="37">
        <f>SUMPRODUCT($AE$586:$AG$586,$B93:$D93)</f>
        <v>1.3803435738191967</v>
      </c>
      <c r="J638" s="37">
        <f>SUMPRODUCT($AI$586:$AK$586,$B93:$D93)</f>
        <v>1.3803435738191967</v>
      </c>
      <c r="K638" s="17"/>
    </row>
    <row r="639" spans="1:11" x14ac:dyDescent="0.25">
      <c r="A639" s="4" t="s">
        <v>188</v>
      </c>
      <c r="B639" s="37">
        <f>SUMPRODUCT($C$587:$E$587,$B94:$D94)</f>
        <v>0.42361576587786143</v>
      </c>
      <c r="C639" s="37">
        <f>SUMPRODUCT($G$587:$I$587,$B94:$D94)</f>
        <v>1.424568069254734</v>
      </c>
      <c r="D639" s="37">
        <f>SUMPRODUCT($K$587:$M$587,$B94:$D94)</f>
        <v>1.424568069254734</v>
      </c>
      <c r="E639" s="37">
        <f>SUMPRODUCT($O$587:$Q$587,$B94:$D94)</f>
        <v>1.4582728360362027</v>
      </c>
      <c r="F639" s="37">
        <f>SUMPRODUCT($S$587:$U$587,$B94:$D94)</f>
        <v>1.4582728360362027</v>
      </c>
      <c r="G639" s="37">
        <f>SUMPRODUCT($W$587:$Y$587,$B94:$D94)</f>
        <v>1.54271050086212</v>
      </c>
      <c r="H639" s="37">
        <f>SUMPRODUCT($AA$587:$AC$587,$B94:$D94)</f>
        <v>1.4582728360362027</v>
      </c>
      <c r="I639" s="37">
        <f>SUMPRODUCT($AE$587:$AG$587,$B94:$D94)</f>
        <v>1.4582728360362027</v>
      </c>
      <c r="J639" s="37">
        <f>SUMPRODUCT($AI$587:$AK$587,$B94:$D94)</f>
        <v>1.4582728360362027</v>
      </c>
      <c r="K639" s="17"/>
    </row>
    <row r="640" spans="1:11" x14ac:dyDescent="0.25">
      <c r="A640" s="4" t="s">
        <v>189</v>
      </c>
      <c r="B640" s="37">
        <f>SUMPRODUCT($C$588:$E$588,$B95:$D95)</f>
        <v>0.31934443542626362</v>
      </c>
      <c r="C640" s="37">
        <f>SUMPRODUCT($G$588:$I$588,$B95:$D95)</f>
        <v>1.0737344442019663</v>
      </c>
      <c r="D640" s="37">
        <f>SUMPRODUCT($K$588:$M$588,$B95:$D95)</f>
        <v>1.0737344442019663</v>
      </c>
      <c r="E640" s="37">
        <f>SUMPRODUCT($O$588:$Q$588,$B95:$D95)</f>
        <v>1.0988712249108474</v>
      </c>
      <c r="F640" s="37">
        <f>SUMPRODUCT($S$588:$U$588,$B95:$D95)</f>
        <v>1.0988712249108474</v>
      </c>
      <c r="G640" s="37">
        <f>SUMPRODUCT($W$588:$Y$588,$B95:$D95)</f>
        <v>1.1660827533353713</v>
      </c>
      <c r="H640" s="37">
        <f>SUMPRODUCT($AA$588:$AC$588,$B95:$D95)</f>
        <v>1.0988712249108474</v>
      </c>
      <c r="I640" s="37">
        <f>SUMPRODUCT($AE$588:$AG$588,$B95:$D95)</f>
        <v>1.0988712249108474</v>
      </c>
      <c r="J640" s="37">
        <f>SUMPRODUCT($AI$588:$AK$588,$B95:$D95)</f>
        <v>1.0988712249108474</v>
      </c>
      <c r="K640" s="17"/>
    </row>
    <row r="641" spans="1:11" x14ac:dyDescent="0.25">
      <c r="A641" s="4" t="s">
        <v>190</v>
      </c>
      <c r="B641" s="37">
        <f>SUMPRODUCT($C$589:$E$589,$B96:$D96)</f>
        <v>0.30058196936153808</v>
      </c>
      <c r="C641" s="37">
        <f>SUMPRODUCT($G$589:$I$589,$B96:$D96)</f>
        <v>1.0106492489175221</v>
      </c>
      <c r="D641" s="37">
        <f>SUMPRODUCT($K$589:$M$589,$B96:$D96)</f>
        <v>1.0106492489175221</v>
      </c>
      <c r="E641" s="37">
        <f>SUMPRODUCT($O$589:$Q$589,$B96:$D96)</f>
        <v>1.0343091665822823</v>
      </c>
      <c r="F641" s="37">
        <f>SUMPRODUCT($S$589:$U$589,$B96:$D96)</f>
        <v>1.0343091665822823</v>
      </c>
      <c r="G641" s="37">
        <f>SUMPRODUCT($W$589:$Y$589,$B96:$D96)</f>
        <v>1.0975718113522646</v>
      </c>
      <c r="H641" s="37">
        <f>SUMPRODUCT($AA$589:$AC$589,$B96:$D96)</f>
        <v>1.0343091665822823</v>
      </c>
      <c r="I641" s="37">
        <f>SUMPRODUCT($AE$589:$AG$589,$B96:$D96)</f>
        <v>1.0343091665822823</v>
      </c>
      <c r="J641" s="37">
        <f>SUMPRODUCT($AI$589:$AK$589,$B96:$D96)</f>
        <v>1.0343091665822823</v>
      </c>
      <c r="K641" s="17"/>
    </row>
    <row r="642" spans="1:11" x14ac:dyDescent="0.25">
      <c r="A642" s="4" t="s">
        <v>207</v>
      </c>
      <c r="B642" s="37">
        <f>SUMPRODUCT($C$590:$E$590,$B97:$D97)</f>
        <v>0.29361329826508181</v>
      </c>
      <c r="C642" s="37">
        <f>SUMPRODUCT($G$590:$I$590,$B97:$D97)</f>
        <v>0.98721842828464612</v>
      </c>
      <c r="D642" s="37">
        <f>SUMPRODUCT($K$590:$M$590,$B97:$D97)</f>
        <v>0.98721842828464612</v>
      </c>
      <c r="E642" s="37">
        <f>SUMPRODUCT($O$590:$Q$590,$B97:$D97)</f>
        <v>1.0103298160933902</v>
      </c>
      <c r="F642" s="37">
        <f>SUMPRODUCT($S$590:$U$590,$B97:$D97)</f>
        <v>1.0103298160933902</v>
      </c>
      <c r="G642" s="37">
        <f>SUMPRODUCT($W$590:$Y$590,$B97:$D97)</f>
        <v>1.0721257841860243</v>
      </c>
      <c r="H642" s="37">
        <f>SUMPRODUCT($AA$590:$AC$590,$B97:$D97)</f>
        <v>1.0103298160933902</v>
      </c>
      <c r="I642" s="37">
        <f>SUMPRODUCT($AE$590:$AG$590,$B97:$D97)</f>
        <v>1.0103298160933902</v>
      </c>
      <c r="J642" s="37">
        <f>SUMPRODUCT($AI$590:$AK$590,$B97:$D97)</f>
        <v>1.0103298160933902</v>
      </c>
      <c r="K642" s="17"/>
    </row>
    <row r="643" spans="1:11" x14ac:dyDescent="0.25">
      <c r="A643" s="4" t="s">
        <v>195</v>
      </c>
      <c r="B643" s="37">
        <f>SUMPRODUCT($C$591:$E$591,$B98:$D98)</f>
        <v>-0.27386086837562423</v>
      </c>
      <c r="C643" s="37">
        <f>SUMPRODUCT($G$591:$I$591,$B98:$D98)</f>
        <v>-0.92080466942053685</v>
      </c>
      <c r="D643" s="37">
        <f>SUMPRODUCT($K$591:$M$591,$B98:$D98)</f>
        <v>-0.92080466942053685</v>
      </c>
      <c r="E643" s="37">
        <f>SUMPRODUCT($O$591:$Q$591,$B98:$D98)</f>
        <v>-0.94236127047392027</v>
      </c>
      <c r="F643" s="37">
        <f>SUMPRODUCT($S$591:$U$591,$B98:$D98)</f>
        <v>-0.94236127047392027</v>
      </c>
      <c r="G643" s="37">
        <f>SUMPRODUCT($W$591:$Y$591,$B98:$D98)</f>
        <v>-1</v>
      </c>
      <c r="H643" s="37">
        <f>SUMPRODUCT($AA$591:$AC$591,$B98:$D98)</f>
        <v>-0.94236127047392027</v>
      </c>
      <c r="I643" s="37">
        <f>SUMPRODUCT($AE$591:$AG$591,$B98:$D98)</f>
        <v>-0.94236127047392027</v>
      </c>
      <c r="J643" s="37">
        <f>SUMPRODUCT($AI$591:$AK$591,$B98:$D98)</f>
        <v>-0.94236127047392027</v>
      </c>
      <c r="K643" s="17"/>
    </row>
    <row r="644" spans="1:11" x14ac:dyDescent="0.25">
      <c r="A644" s="4" t="s">
        <v>196</v>
      </c>
      <c r="B644" s="37">
        <f>SUMPRODUCT($C$592:$E$592,$B99:$D99)</f>
        <v>-0.27386086837562423</v>
      </c>
      <c r="C644" s="37">
        <f>SUMPRODUCT($G$592:$I$592,$B99:$D99)</f>
        <v>-0.92080466942053685</v>
      </c>
      <c r="D644" s="37">
        <f>SUMPRODUCT($K$592:$M$592,$B99:$D99)</f>
        <v>-0.92080466942053685</v>
      </c>
      <c r="E644" s="37">
        <f>SUMPRODUCT($O$592:$Q$592,$B99:$D99)</f>
        <v>-0.94236127047392027</v>
      </c>
      <c r="F644" s="37">
        <f>SUMPRODUCT($S$592:$U$592,$B99:$D99)</f>
        <v>-0.94236127047392027</v>
      </c>
      <c r="G644" s="37">
        <f>SUMPRODUCT($W$592:$Y$592,$B99:$D99)</f>
        <v>-1</v>
      </c>
      <c r="H644" s="37">
        <f>SUMPRODUCT($AA$592:$AC$592,$B99:$D99)</f>
        <v>-0.94236127047392027</v>
      </c>
      <c r="I644" s="37">
        <f>SUMPRODUCT($AE$592:$AG$592,$B99:$D99)</f>
        <v>-0.94236127047392027</v>
      </c>
      <c r="J644" s="37">
        <f>SUMPRODUCT($AI$592:$AK$592,$B99:$D99)</f>
        <v>-0.94236127047392027</v>
      </c>
      <c r="K644" s="17"/>
    </row>
    <row r="645" spans="1:11" x14ac:dyDescent="0.25">
      <c r="A645" s="4" t="s">
        <v>199</v>
      </c>
      <c r="B645" s="37">
        <f>SUMPRODUCT($C$593:$E$593,$B100:$D100)</f>
        <v>-0.27386086837562423</v>
      </c>
      <c r="C645" s="37">
        <f>SUMPRODUCT($G$593:$I$593,$B100:$D100)</f>
        <v>-0.92080466942053685</v>
      </c>
      <c r="D645" s="37">
        <f>SUMPRODUCT($K$593:$M$593,$B100:$D100)</f>
        <v>-0.92080466942053685</v>
      </c>
      <c r="E645" s="37">
        <f>SUMPRODUCT($O$593:$Q$593,$B100:$D100)</f>
        <v>-0.94236127047392027</v>
      </c>
      <c r="F645" s="37">
        <f>SUMPRODUCT($S$593:$U$593,$B100:$D100)</f>
        <v>-0.94236127047392027</v>
      </c>
      <c r="G645" s="37">
        <f>SUMPRODUCT($W$593:$Y$593,$B100:$D100)</f>
        <v>-1</v>
      </c>
      <c r="H645" s="37">
        <f>SUMPRODUCT($AA$593:$AC$593,$B100:$D100)</f>
        <v>-0.94236127047392027</v>
      </c>
      <c r="I645" s="37">
        <f>SUMPRODUCT($AE$593:$AG$593,$B100:$D100)</f>
        <v>-0.94236127047392027</v>
      </c>
      <c r="J645" s="37">
        <f>SUMPRODUCT($AI$593:$AK$593,$B100:$D100)</f>
        <v>-0.94236127047392027</v>
      </c>
      <c r="K645" s="17"/>
    </row>
    <row r="646" spans="1:11" x14ac:dyDescent="0.25">
      <c r="A646" s="4" t="s">
        <v>200</v>
      </c>
      <c r="B646" s="37">
        <f>SUMPRODUCT($C$594:$E$594,$B101:$D101)</f>
        <v>-0.27386086837562423</v>
      </c>
      <c r="C646" s="37">
        <f>SUMPRODUCT($G$594:$I$594,$B101:$D101)</f>
        <v>-0.92080466942053685</v>
      </c>
      <c r="D646" s="37">
        <f>SUMPRODUCT($K$594:$M$594,$B101:$D101)</f>
        <v>-0.92080466942053685</v>
      </c>
      <c r="E646" s="37">
        <f>SUMPRODUCT($O$594:$Q$594,$B101:$D101)</f>
        <v>-0.94236127047392027</v>
      </c>
      <c r="F646" s="37">
        <f>SUMPRODUCT($S$594:$U$594,$B101:$D101)</f>
        <v>-0.94236127047392027</v>
      </c>
      <c r="G646" s="37">
        <f>SUMPRODUCT($W$594:$Y$594,$B101:$D101)</f>
        <v>-1</v>
      </c>
      <c r="H646" s="37">
        <f>SUMPRODUCT($AA$594:$AC$594,$B101:$D101)</f>
        <v>-0.94236127047392027</v>
      </c>
      <c r="I646" s="37">
        <f>SUMPRODUCT($AE$594:$AG$594,$B101:$D101)</f>
        <v>-0.94236127047392027</v>
      </c>
      <c r="J646" s="37">
        <f>SUMPRODUCT($AI$594:$AK$594,$B101:$D101)</f>
        <v>-0.94236127047392027</v>
      </c>
      <c r="K646" s="17"/>
    </row>
    <row r="647" spans="1:11" x14ac:dyDescent="0.25">
      <c r="A647" s="4" t="s">
        <v>210</v>
      </c>
      <c r="B647" s="37">
        <f>SUMPRODUCT($C$595:$E$595,$B102:$D102)</f>
        <v>-0.27386086837562423</v>
      </c>
      <c r="C647" s="37">
        <f>SUMPRODUCT($G$595:$I$595,$B102:$D102)</f>
        <v>-0.92080466942053685</v>
      </c>
      <c r="D647" s="37">
        <f>SUMPRODUCT($K$595:$M$595,$B102:$D102)</f>
        <v>-0.92080466942053685</v>
      </c>
      <c r="E647" s="37">
        <f>SUMPRODUCT($O$595:$Q$595,$B102:$D102)</f>
        <v>-0.94236127047392027</v>
      </c>
      <c r="F647" s="37">
        <f>SUMPRODUCT($S$595:$U$595,$B102:$D102)</f>
        <v>-0.94236127047392027</v>
      </c>
      <c r="G647" s="37">
        <f>SUMPRODUCT($W$595:$Y$595,$B102:$D102)</f>
        <v>-1</v>
      </c>
      <c r="H647" s="37">
        <f>SUMPRODUCT($AA$595:$AC$595,$B102:$D102)</f>
        <v>-0.94236127047392027</v>
      </c>
      <c r="I647" s="37">
        <f>SUMPRODUCT($AE$595:$AG$595,$B102:$D102)</f>
        <v>-0.94236127047392027</v>
      </c>
      <c r="J647" s="37">
        <f>SUMPRODUCT($AI$595:$AK$595,$B102:$D102)</f>
        <v>-0.94236127047392027</v>
      </c>
      <c r="K647" s="17"/>
    </row>
    <row r="648" spans="1:11" x14ac:dyDescent="0.25">
      <c r="A648" s="4" t="s">
        <v>211</v>
      </c>
      <c r="B648" s="37">
        <f>SUMPRODUCT($C$596:$E$596,$B103:$D103)</f>
        <v>-0.27386086837562423</v>
      </c>
      <c r="C648" s="37">
        <f>SUMPRODUCT($G$596:$I$596,$B103:$D103)</f>
        <v>-0.92080466942053685</v>
      </c>
      <c r="D648" s="37">
        <f>SUMPRODUCT($K$596:$M$596,$B103:$D103)</f>
        <v>-0.92080466942053685</v>
      </c>
      <c r="E648" s="37">
        <f>SUMPRODUCT($O$596:$Q$596,$B103:$D103)</f>
        <v>-0.94236127047392027</v>
      </c>
      <c r="F648" s="37">
        <f>SUMPRODUCT($S$596:$U$596,$B103:$D103)</f>
        <v>-0.94236127047392027</v>
      </c>
      <c r="G648" s="37">
        <f>SUMPRODUCT($W$596:$Y$596,$B103:$D103)</f>
        <v>-1</v>
      </c>
      <c r="H648" s="37">
        <f>SUMPRODUCT($AA$596:$AC$596,$B103:$D103)</f>
        <v>-0.94236127047392027</v>
      </c>
      <c r="I648" s="37">
        <f>SUMPRODUCT($AE$596:$AG$596,$B103:$D103)</f>
        <v>-0.94236127047392027</v>
      </c>
      <c r="J648" s="37">
        <f>SUMPRODUCT($AI$596:$AK$596,$B103:$D103)</f>
        <v>-0.94236127047392027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4.4500301709873354E-2</v>
      </c>
      <c r="C657" s="37">
        <f>SUMPRODUCT($G$586:$I$586,$B108:$D108)</f>
        <v>0.1921298366101083</v>
      </c>
      <c r="D657" s="37">
        <f>SUMPRODUCT($K$586:$M$586,$B108:$D108)</f>
        <v>0.1921298366101083</v>
      </c>
      <c r="E657" s="37">
        <f>SUMPRODUCT($O$586:$Q$586,$B108:$D108)</f>
        <v>7.2250140786424194E-2</v>
      </c>
      <c r="F657" s="37">
        <f>SUMPRODUCT($S$586:$U$586,$B108:$D108)</f>
        <v>7.2250140786424194E-2</v>
      </c>
      <c r="G657" s="37">
        <f>SUMPRODUCT($W$586:$Y$586,$B108:$D108)</f>
        <v>1.4627810074207865</v>
      </c>
      <c r="H657" s="37">
        <f>SUMPRODUCT($AA$586:$AC$586,$B108:$D108)</f>
        <v>7.2250140786424194E-2</v>
      </c>
      <c r="I657" s="37">
        <f>SUMPRODUCT($AE$586:$AG$586,$B108:$D108)</f>
        <v>7.2250140786424194E-2</v>
      </c>
      <c r="J657" s="37">
        <f>SUMPRODUCT($AI$586:$AK$586,$B108:$D108)</f>
        <v>7.2250140786424194E-2</v>
      </c>
      <c r="K657" s="17"/>
    </row>
    <row r="658" spans="1:11" x14ac:dyDescent="0.25">
      <c r="A658" s="4" t="s">
        <v>188</v>
      </c>
      <c r="B658" s="37">
        <f>SUMPRODUCT($C$587:$E$587,$B109:$D109)</f>
        <v>4.6983108722666311E-2</v>
      </c>
      <c r="C658" s="37">
        <f>SUMPRODUCT($G$587:$I$587,$B109:$D109)</f>
        <v>0.20294477668841665</v>
      </c>
      <c r="D658" s="37">
        <f>SUMPRODUCT($K$587:$M$587,$B109:$D109)</f>
        <v>0.20294477668841665</v>
      </c>
      <c r="E658" s="37">
        <f>SUMPRODUCT($O$587:$Q$587,$B109:$D109)</f>
        <v>7.6329125376458112E-2</v>
      </c>
      <c r="F658" s="37">
        <f>SUMPRODUCT($S$587:$U$587,$B109:$D109)</f>
        <v>7.6329125376458112E-2</v>
      </c>
      <c r="G658" s="37">
        <f>SUMPRODUCT($W$587:$Y$587,$B109:$D109)</f>
        <v>1.5427105008621202</v>
      </c>
      <c r="H658" s="37">
        <f>SUMPRODUCT($AA$587:$AC$587,$B109:$D109)</f>
        <v>7.6329125376458112E-2</v>
      </c>
      <c r="I658" s="37">
        <f>SUMPRODUCT($AE$587:$AG$587,$B109:$D109)</f>
        <v>7.6329125376458112E-2</v>
      </c>
      <c r="J658" s="37">
        <f>SUMPRODUCT($AI$587:$AK$587,$B109:$D109)</f>
        <v>7.6329125376458112E-2</v>
      </c>
      <c r="K658" s="17"/>
    </row>
    <row r="659" spans="1:11" x14ac:dyDescent="0.25">
      <c r="A659" s="4" t="s">
        <v>189</v>
      </c>
      <c r="B659" s="37">
        <f>SUMPRODUCT($C$588:$E$588,$B110:$D110)</f>
        <v>3.5418403983426321E-2</v>
      </c>
      <c r="C659" s="37">
        <f>SUMPRODUCT($G$588:$I$588,$B110:$D110)</f>
        <v>0.15296481909441406</v>
      </c>
      <c r="D659" s="37">
        <f>SUMPRODUCT($K$588:$M$588,$B110:$D110)</f>
        <v>0.15296481909441406</v>
      </c>
      <c r="E659" s="37">
        <f>SUMPRODUCT($O$588:$Q$588,$B110:$D110)</f>
        <v>5.7517274837806762E-2</v>
      </c>
      <c r="F659" s="37">
        <f>SUMPRODUCT($S$588:$U$588,$B110:$D110)</f>
        <v>5.7517274837806762E-2</v>
      </c>
      <c r="G659" s="37">
        <f>SUMPRODUCT($W$588:$Y$588,$B110:$D110)</f>
        <v>1.166082753335371</v>
      </c>
      <c r="H659" s="37">
        <f>SUMPRODUCT($AA$588:$AC$588,$B110:$D110)</f>
        <v>5.7517274837806762E-2</v>
      </c>
      <c r="I659" s="37">
        <f>SUMPRODUCT($AE$588:$AG$588,$B110:$D110)</f>
        <v>5.7517274837806762E-2</v>
      </c>
      <c r="J659" s="37">
        <f>SUMPRODUCT($AI$588:$AK$588,$B110:$D110)</f>
        <v>5.7517274837806762E-2</v>
      </c>
      <c r="K659" s="17"/>
    </row>
    <row r="660" spans="1:11" x14ac:dyDescent="0.25">
      <c r="A660" s="4" t="s">
        <v>190</v>
      </c>
      <c r="B660" s="37">
        <f>SUMPRODUCT($C$589:$E$589,$B111:$D111)</f>
        <v>3.3337464004250701E-2</v>
      </c>
      <c r="C660" s="37">
        <f>SUMPRODUCT($G$589:$I$589,$B111:$D111)</f>
        <v>0.14397766632463141</v>
      </c>
      <c r="D660" s="37">
        <f>SUMPRODUCT($K$589:$M$589,$B111:$D111)</f>
        <v>0.14397766632463141</v>
      </c>
      <c r="E660" s="37">
        <f>SUMPRODUCT($O$589:$Q$589,$B111:$D111)</f>
        <v>5.4137958345758415E-2</v>
      </c>
      <c r="F660" s="37">
        <f>SUMPRODUCT($S$589:$U$589,$B111:$D111)</f>
        <v>5.4137958345758415E-2</v>
      </c>
      <c r="G660" s="37">
        <f>SUMPRODUCT($W$589:$Y$589,$B111:$D111)</f>
        <v>1.0975718113522648</v>
      </c>
      <c r="H660" s="37">
        <f>SUMPRODUCT($AA$589:$AC$589,$B111:$D111)</f>
        <v>5.4137958345758415E-2</v>
      </c>
      <c r="I660" s="37">
        <f>SUMPRODUCT($AE$589:$AG$589,$B111:$D111)</f>
        <v>5.4137958345758415E-2</v>
      </c>
      <c r="J660" s="37">
        <f>SUMPRODUCT($AI$589:$AK$589,$B111:$D111)</f>
        <v>5.4137958345758415E-2</v>
      </c>
      <c r="K660" s="17"/>
    </row>
    <row r="661" spans="1:11" x14ac:dyDescent="0.25">
      <c r="A661" s="4" t="s">
        <v>207</v>
      </c>
      <c r="B661" s="37">
        <f>SUMPRODUCT($C$590:$E$590,$B112:$D112)</f>
        <v>3.2564570599070627E-2</v>
      </c>
      <c r="C661" s="37">
        <f>SUMPRODUCT($G$590:$I$590,$B112:$D112)</f>
        <v>0.14063969830218861</v>
      </c>
      <c r="D661" s="37">
        <f>SUMPRODUCT($K$590:$M$590,$B112:$D112)</f>
        <v>0.14063969830218861</v>
      </c>
      <c r="E661" s="37">
        <f>SUMPRODUCT($O$590:$Q$590,$B112:$D112)</f>
        <v>5.2882827752441075E-2</v>
      </c>
      <c r="F661" s="37">
        <f>SUMPRODUCT($S$590:$U$590,$B112:$D112)</f>
        <v>5.2882827752441075E-2</v>
      </c>
      <c r="G661" s="37">
        <f>SUMPRODUCT($W$590:$Y$590,$B112:$D112)</f>
        <v>1.0721257841860246</v>
      </c>
      <c r="H661" s="37">
        <f>SUMPRODUCT($AA$590:$AC$590,$B112:$D112)</f>
        <v>5.2882827752441075E-2</v>
      </c>
      <c r="I661" s="37">
        <f>SUMPRODUCT($AE$590:$AG$590,$B112:$D112)</f>
        <v>5.2882827752441075E-2</v>
      </c>
      <c r="J661" s="37">
        <f>SUMPRODUCT($AI$590:$AK$590,$B112:$D112)</f>
        <v>5.2882827752441075E-2</v>
      </c>
      <c r="K661" s="17"/>
    </row>
    <row r="662" spans="1:11" x14ac:dyDescent="0.25">
      <c r="A662" s="4" t="s">
        <v>195</v>
      </c>
      <c r="B662" s="37">
        <f>SUMPRODUCT($C$591:$E$591,$B113:$D113)</f>
        <v>-3.0373834002876989E-2</v>
      </c>
      <c r="C662" s="37">
        <f>SUMPRODUCT($G$591:$I$591,$B113:$D113)</f>
        <v>-0.13117835647331677</v>
      </c>
      <c r="D662" s="37">
        <f>SUMPRODUCT($K$591:$M$591,$B113:$D113)</f>
        <v>-0.13117835647331677</v>
      </c>
      <c r="E662" s="37">
        <f>SUMPRODUCT($O$591:$Q$591,$B113:$D113)</f>
        <v>-4.9325208415345198E-2</v>
      </c>
      <c r="F662" s="37">
        <f>SUMPRODUCT($S$591:$U$591,$B113:$D113)</f>
        <v>-4.9325208415345198E-2</v>
      </c>
      <c r="G662" s="37">
        <f>SUMPRODUCT($W$591:$Y$591,$B113:$D113)</f>
        <v>-1</v>
      </c>
      <c r="H662" s="37">
        <f>SUMPRODUCT($AA$591:$AC$591,$B113:$D113)</f>
        <v>-4.9325208415345198E-2</v>
      </c>
      <c r="I662" s="37">
        <f>SUMPRODUCT($AE$591:$AG$591,$B113:$D113)</f>
        <v>-4.9325208415345198E-2</v>
      </c>
      <c r="J662" s="37">
        <f>SUMPRODUCT($AI$591:$AK$591,$B113:$D113)</f>
        <v>-4.9325208415345198E-2</v>
      </c>
      <c r="K662" s="17"/>
    </row>
    <row r="663" spans="1:11" x14ac:dyDescent="0.25">
      <c r="A663" s="4" t="s">
        <v>196</v>
      </c>
      <c r="B663" s="37">
        <f>SUMPRODUCT($C$592:$E$592,$B114:$D114)</f>
        <v>-3.0373834002876989E-2</v>
      </c>
      <c r="C663" s="37">
        <f>SUMPRODUCT($G$592:$I$592,$B114:$D114)</f>
        <v>-0.13117835647331677</v>
      </c>
      <c r="D663" s="37">
        <f>SUMPRODUCT($K$592:$M$592,$B114:$D114)</f>
        <v>-0.13117835647331677</v>
      </c>
      <c r="E663" s="37">
        <f>SUMPRODUCT($O$592:$Q$592,$B114:$D114)</f>
        <v>-4.9325208415345198E-2</v>
      </c>
      <c r="F663" s="37">
        <f>SUMPRODUCT($S$592:$U$592,$B114:$D114)</f>
        <v>-4.9325208415345198E-2</v>
      </c>
      <c r="G663" s="37">
        <f>SUMPRODUCT($W$592:$Y$592,$B114:$D114)</f>
        <v>-1</v>
      </c>
      <c r="H663" s="37">
        <f>SUMPRODUCT($AA$592:$AC$592,$B114:$D114)</f>
        <v>-4.9325208415345198E-2</v>
      </c>
      <c r="I663" s="37">
        <f>SUMPRODUCT($AE$592:$AG$592,$B114:$D114)</f>
        <v>-4.9325208415345198E-2</v>
      </c>
      <c r="J663" s="37">
        <f>SUMPRODUCT($AI$592:$AK$592,$B114:$D114)</f>
        <v>-4.9325208415345198E-2</v>
      </c>
      <c r="K663" s="17"/>
    </row>
    <row r="664" spans="1:11" x14ac:dyDescent="0.25">
      <c r="A664" s="4" t="s">
        <v>199</v>
      </c>
      <c r="B664" s="37">
        <f>SUMPRODUCT($C$593:$E$593,$B115:$D115)</f>
        <v>-3.0373834002876989E-2</v>
      </c>
      <c r="C664" s="37">
        <f>SUMPRODUCT($G$593:$I$593,$B115:$D115)</f>
        <v>-0.13117835647331677</v>
      </c>
      <c r="D664" s="37">
        <f>SUMPRODUCT($K$593:$M$593,$B115:$D115)</f>
        <v>-0.13117835647331677</v>
      </c>
      <c r="E664" s="37">
        <f>SUMPRODUCT($O$593:$Q$593,$B115:$D115)</f>
        <v>-4.9325208415345198E-2</v>
      </c>
      <c r="F664" s="37">
        <f>SUMPRODUCT($S$593:$U$593,$B115:$D115)</f>
        <v>-4.9325208415345198E-2</v>
      </c>
      <c r="G664" s="37">
        <f>SUMPRODUCT($W$593:$Y$593,$B115:$D115)</f>
        <v>-1</v>
      </c>
      <c r="H664" s="37">
        <f>SUMPRODUCT($AA$593:$AC$593,$B115:$D115)</f>
        <v>-4.9325208415345198E-2</v>
      </c>
      <c r="I664" s="37">
        <f>SUMPRODUCT($AE$593:$AG$593,$B115:$D115)</f>
        <v>-4.9325208415345198E-2</v>
      </c>
      <c r="J664" s="37">
        <f>SUMPRODUCT($AI$593:$AK$593,$B115:$D115)</f>
        <v>-4.9325208415345198E-2</v>
      </c>
      <c r="K664" s="17"/>
    </row>
    <row r="665" spans="1:11" x14ac:dyDescent="0.25">
      <c r="A665" s="4" t="s">
        <v>200</v>
      </c>
      <c r="B665" s="37">
        <f>SUMPRODUCT($C$594:$E$594,$B116:$D116)</f>
        <v>-3.0373834002876989E-2</v>
      </c>
      <c r="C665" s="37">
        <f>SUMPRODUCT($G$594:$I$594,$B116:$D116)</f>
        <v>-0.13117835647331677</v>
      </c>
      <c r="D665" s="37">
        <f>SUMPRODUCT($K$594:$M$594,$B116:$D116)</f>
        <v>-0.13117835647331677</v>
      </c>
      <c r="E665" s="37">
        <f>SUMPRODUCT($O$594:$Q$594,$B116:$D116)</f>
        <v>-4.9325208415345198E-2</v>
      </c>
      <c r="F665" s="37">
        <f>SUMPRODUCT($S$594:$U$594,$B116:$D116)</f>
        <v>-4.9325208415345198E-2</v>
      </c>
      <c r="G665" s="37">
        <f>SUMPRODUCT($W$594:$Y$594,$B116:$D116)</f>
        <v>-1</v>
      </c>
      <c r="H665" s="37">
        <f>SUMPRODUCT($AA$594:$AC$594,$B116:$D116)</f>
        <v>-4.9325208415345198E-2</v>
      </c>
      <c r="I665" s="37">
        <f>SUMPRODUCT($AE$594:$AG$594,$B116:$D116)</f>
        <v>-4.9325208415345198E-2</v>
      </c>
      <c r="J665" s="37">
        <f>SUMPRODUCT($AI$594:$AK$594,$B116:$D116)</f>
        <v>-4.9325208415345198E-2</v>
      </c>
      <c r="K665" s="17"/>
    </row>
    <row r="666" spans="1:11" x14ac:dyDescent="0.25">
      <c r="A666" s="4" t="s">
        <v>210</v>
      </c>
      <c r="B666" s="37">
        <f>SUMPRODUCT($C$595:$E$595,$B117:$D117)</f>
        <v>-3.0373834002876989E-2</v>
      </c>
      <c r="C666" s="37">
        <f>SUMPRODUCT($G$595:$I$595,$B117:$D117)</f>
        <v>-0.13117835647331677</v>
      </c>
      <c r="D666" s="37">
        <f>SUMPRODUCT($K$595:$M$595,$B117:$D117)</f>
        <v>-0.13117835647331677</v>
      </c>
      <c r="E666" s="37">
        <f>SUMPRODUCT($O$595:$Q$595,$B117:$D117)</f>
        <v>-4.9325208415345198E-2</v>
      </c>
      <c r="F666" s="37">
        <f>SUMPRODUCT($S$595:$U$595,$B117:$D117)</f>
        <v>-4.9325208415345198E-2</v>
      </c>
      <c r="G666" s="37">
        <f>SUMPRODUCT($W$595:$Y$595,$B117:$D117)</f>
        <v>-1</v>
      </c>
      <c r="H666" s="37">
        <f>SUMPRODUCT($AA$595:$AC$595,$B117:$D117)</f>
        <v>-4.9325208415345198E-2</v>
      </c>
      <c r="I666" s="37">
        <f>SUMPRODUCT($AE$595:$AG$595,$B117:$D117)</f>
        <v>-4.9325208415345198E-2</v>
      </c>
      <c r="J666" s="37">
        <f>SUMPRODUCT($AI$595:$AK$595,$B117:$D117)</f>
        <v>-4.9325208415345198E-2</v>
      </c>
      <c r="K666" s="17"/>
    </row>
    <row r="667" spans="1:11" x14ac:dyDescent="0.25">
      <c r="A667" s="4" t="s">
        <v>211</v>
      </c>
      <c r="B667" s="37">
        <f>SUMPRODUCT($C$596:$E$596,$B118:$D118)</f>
        <v>-3.0373834002876989E-2</v>
      </c>
      <c r="C667" s="37">
        <f>SUMPRODUCT($G$596:$I$596,$B118:$D118)</f>
        <v>-0.13117835647331677</v>
      </c>
      <c r="D667" s="37">
        <f>SUMPRODUCT($K$596:$M$596,$B118:$D118)</f>
        <v>-0.13117835647331677</v>
      </c>
      <c r="E667" s="37">
        <f>SUMPRODUCT($O$596:$Q$596,$B118:$D118)</f>
        <v>-4.9325208415345198E-2</v>
      </c>
      <c r="F667" s="37">
        <f>SUMPRODUCT($S$596:$U$596,$B118:$D118)</f>
        <v>-4.9325208415345198E-2</v>
      </c>
      <c r="G667" s="37">
        <f>SUMPRODUCT($W$596:$Y$596,$B118:$D118)</f>
        <v>-1</v>
      </c>
      <c r="H667" s="37">
        <f>SUMPRODUCT($AA$596:$AC$596,$B118:$D118)</f>
        <v>-4.9325208415345198E-2</v>
      </c>
      <c r="I667" s="37">
        <f>SUMPRODUCT($AE$596:$AG$596,$B118:$D118)</f>
        <v>-4.9325208415345198E-2</v>
      </c>
      <c r="J667" s="37">
        <f>SUMPRODUCT($AI$596:$AK$596,$B118:$D118)</f>
        <v>-4.9325208415345198E-2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8784</v>
      </c>
      <c r="C679" s="43">
        <f>Input!B361*24*Input!$F60/$B679</f>
        <v>301</v>
      </c>
      <c r="D679" s="43">
        <f>Input!C361*24*Input!$F60/$B679</f>
        <v>3367</v>
      </c>
      <c r="E679" s="43">
        <f>Input!D361*24*Input!$F60/$B679</f>
        <v>5116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1</v>
      </c>
      <c r="C692" s="39">
        <f>IF($B692,Input!B351/$B692,C$679/Input!$F$60/24)</f>
        <v>3.4197551932104907E-2</v>
      </c>
      <c r="D692" s="39">
        <f>IF($B692,Input!C351/$B692,D$679/Input!$F$60/24)</f>
        <v>0.38309297111674673</v>
      </c>
      <c r="E692" s="39">
        <f>IF($B692,Input!D351/$B692,E$679/Input!$F$60/24)</f>
        <v>0.58270947695114839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6.2601648368912119E-2</v>
      </c>
      <c r="D693" s="39">
        <f>IF($B693,Input!C352/$B693,D$679/Input!$F$60/24)</f>
        <v>0.12786031032637471</v>
      </c>
      <c r="E693" s="39">
        <f>IF($B693,Input!D352/$B693,E$679/Input!$F$60/24)</f>
        <v>0.80953804130471319</v>
      </c>
      <c r="F693" s="17"/>
    </row>
    <row r="694" spans="1:6" x14ac:dyDescent="0.25">
      <c r="A694" s="4" t="s">
        <v>231</v>
      </c>
      <c r="B694" s="39">
        <f>SUM(Input!$B353:$D353)</f>
        <v>1</v>
      </c>
      <c r="C694" s="39">
        <f>IF($B694,Input!B353/$B694,C$679/Input!$F$60/24)</f>
        <v>0.11745100006869125</v>
      </c>
      <c r="D694" s="39">
        <f>IF($B694,Input!C353/$B694,D$679/Input!$F$60/24)</f>
        <v>0.25064194806943407</v>
      </c>
      <c r="E694" s="39">
        <f>IF($B694,Input!D353/$B694,E$679/Input!$F$60/24)</f>
        <v>0.63190705186187468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1.3418838868659225E-2</v>
      </c>
      <c r="D695" s="39">
        <f>IF($B695,Input!C354/$B695,D$679/Input!$F$60/24)</f>
        <v>0.59482151988066168</v>
      </c>
      <c r="E695" s="39">
        <f>IF($B695,Input!D354/$B695,E$679/Input!$F$60/24)</f>
        <v>0.39175964125067914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3.4197551932104907E-2</v>
      </c>
      <c r="C704" s="41">
        <f>D$692</f>
        <v>0.38309297111674673</v>
      </c>
      <c r="D704" s="41">
        <f>E$692</f>
        <v>0.58270947695114839</v>
      </c>
      <c r="E704" s="17"/>
    </row>
    <row r="705" spans="1:5" x14ac:dyDescent="0.25">
      <c r="A705" s="4" t="s">
        <v>230</v>
      </c>
      <c r="B705" s="41">
        <f>C$693</f>
        <v>6.2601648368912119E-2</v>
      </c>
      <c r="C705" s="41">
        <f>D$693</f>
        <v>0.12786031032637471</v>
      </c>
      <c r="D705" s="41">
        <f>E$693</f>
        <v>0.80953804130471319</v>
      </c>
      <c r="E705" s="17"/>
    </row>
    <row r="706" spans="1:5" x14ac:dyDescent="0.25">
      <c r="A706" s="4" t="s">
        <v>231</v>
      </c>
      <c r="B706" s="41">
        <f>C$694</f>
        <v>0.11745100006869125</v>
      </c>
      <c r="C706" s="41">
        <f>D$694</f>
        <v>0.25064194806943407</v>
      </c>
      <c r="D706" s="41">
        <f>E$694</f>
        <v>0.63190705186187468</v>
      </c>
      <c r="E706" s="17"/>
    </row>
    <row r="707" spans="1:5" x14ac:dyDescent="0.25">
      <c r="A707" s="4" t="s">
        <v>232</v>
      </c>
      <c r="B707" s="41">
        <f>C$695</f>
        <v>1.3418838868659225E-2</v>
      </c>
      <c r="C707" s="41">
        <f>D$695</f>
        <v>0.59482151988066168</v>
      </c>
      <c r="D707" s="41">
        <f>E$695</f>
        <v>0.39175964125067914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3.4197551932104907E-2</v>
      </c>
      <c r="C733" s="39">
        <f>IF($B$142&gt;0,(Loads!$B$348*C$704)/$B$142,0)</f>
        <v>0.38309297111674673</v>
      </c>
      <c r="D733" s="39">
        <f>IF($B$142&gt;0,(Loads!$B$348*D$704)/$B$142,0)</f>
        <v>0.58270947695114839</v>
      </c>
      <c r="E733" s="37">
        <f>IF($C$679&gt;0,$B733*Input!$F$60*24/$C$679,0)</f>
        <v>0.99797772814488206</v>
      </c>
      <c r="F733" s="17"/>
    </row>
    <row r="734" spans="1:6" x14ac:dyDescent="0.25">
      <c r="A734" s="4" t="s">
        <v>230</v>
      </c>
      <c r="B734" s="39">
        <f>IF($B$143&gt;0,(Loads!$B$349*B$705)/$B$143,0)</f>
        <v>6.2601648368912119E-2</v>
      </c>
      <c r="C734" s="39">
        <f>IF($B$143&gt;0,(Loads!$B$349*C$705)/$B$143,0)</f>
        <v>0.12786031032637471</v>
      </c>
      <c r="D734" s="39">
        <f>IF($B$143&gt;0,(Loads!$B$349*D$705)/$B$143,0)</f>
        <v>0.80953804130471319</v>
      </c>
      <c r="E734" s="37">
        <f>IF($C$679&gt;0,$B734*Input!$F$60*24/$C$679,0)</f>
        <v>1.8268866421014087</v>
      </c>
      <c r="F734" s="17"/>
    </row>
    <row r="735" spans="1:6" x14ac:dyDescent="0.25">
      <c r="A735" s="4" t="s">
        <v>231</v>
      </c>
      <c r="B735" s="39">
        <f>IF($B$144&gt;0,(Loads!$B$350*B$706)/$B$144,0)</f>
        <v>0.11745100006869125</v>
      </c>
      <c r="C735" s="39">
        <f>IF($B$144&gt;0,(Loads!$B$350*C$706)/$B$144,0)</f>
        <v>0.25064194806943407</v>
      </c>
      <c r="D735" s="39">
        <f>IF($B$144&gt;0,(Loads!$B$350*D$706)/$B$144,0)</f>
        <v>0.63190705186187468</v>
      </c>
      <c r="E735" s="37">
        <f>IF($C$679&gt;0,$B735*Input!$F$60*24/$C$679,0)</f>
        <v>3.4275401481839998</v>
      </c>
      <c r="F735" s="17"/>
    </row>
    <row r="736" spans="1:6" x14ac:dyDescent="0.25">
      <c r="A736" s="4" t="s">
        <v>232</v>
      </c>
      <c r="B736" s="39">
        <f>IF($B$145&gt;0,(Loads!$B$351*B$707)/$B$145,0)</f>
        <v>1.3418838868659223E-2</v>
      </c>
      <c r="C736" s="39">
        <f>IF($B$145&gt;0,(Loads!$B$351*C$707)/$B$145,0)</f>
        <v>0.59482151988066168</v>
      </c>
      <c r="D736" s="39">
        <f>IF($B$145&gt;0,(Loads!$B$351*D$707)/$B$145,0)</f>
        <v>0.39175964125067914</v>
      </c>
      <c r="E736" s="37">
        <f>IF($C$679&gt;0,$B736*Input!$F$60*24/$C$679,0)</f>
        <v>0.39159827449269974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5.8622140662661651E-2</v>
      </c>
      <c r="C755" s="39">
        <f>IF($B$146&gt;0,(Loads!$B$352*C$708+Loads!$C$352*C$713+Loads!$D$352*C$718)/$B$146,0)</f>
        <v>0.186177448747364</v>
      </c>
      <c r="D755" s="39">
        <f>IF($B$146&gt;0,(Loads!$B$352*D$708+Loads!$C$352*D$713+Loads!$D$352*D$718)/$B$146,0)</f>
        <v>0.75520041058997434</v>
      </c>
      <c r="E755" s="37">
        <f>IF($C$679&gt;0,$B755*Input!$F$60*24/$C$679,0)</f>
        <v>1.7107537660492358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0.99797772814488206</v>
      </c>
      <c r="C769" s="42">
        <f>B769*$B$142/24/Input!$F$60*1000</f>
        <v>1663.0855947535831</v>
      </c>
      <c r="D769" s="42">
        <f>Loads!B$60*B$142/24/Input!F$60*1000</f>
        <v>1666.4556210538435</v>
      </c>
      <c r="E769" s="17"/>
    </row>
    <row r="770" spans="1:5" x14ac:dyDescent="0.25">
      <c r="A770" s="4" t="s">
        <v>230</v>
      </c>
      <c r="B770" s="38">
        <f>E$734</f>
        <v>1.8268866421014087</v>
      </c>
      <c r="C770" s="42">
        <f>B770*$B$143/24/Input!$F$60*1000</f>
        <v>18531.821061514845</v>
      </c>
      <c r="D770" s="42">
        <f>Loads!B$61*B$143/24/Input!F$60*1000</f>
        <v>21460.522094688822</v>
      </c>
      <c r="E770" s="17"/>
    </row>
    <row r="771" spans="1:5" x14ac:dyDescent="0.25">
      <c r="A771" s="4" t="s">
        <v>231</v>
      </c>
      <c r="B771" s="38">
        <f>E$735</f>
        <v>3.4275401481839998</v>
      </c>
      <c r="C771" s="42">
        <f>B771*$B$144/24/Input!$F$60*1000</f>
        <v>1205.4259988994543</v>
      </c>
      <c r="D771" s="42">
        <f>Loads!B$62*B$144/24/Input!F$60*1000</f>
        <v>1350.246157969623</v>
      </c>
      <c r="E771" s="17"/>
    </row>
    <row r="772" spans="1:5" x14ac:dyDescent="0.25">
      <c r="A772" s="4" t="s">
        <v>232</v>
      </c>
      <c r="B772" s="38">
        <f>E$736</f>
        <v>0.39159827449269974</v>
      </c>
      <c r="C772" s="42">
        <f>B772*$B$145/24/Input!$F$60*1000</f>
        <v>60.561902560718721</v>
      </c>
      <c r="D772" s="42">
        <f>Loads!B$63*B$145/24/Input!F$60*1000</f>
        <v>7.4388738900042757</v>
      </c>
      <c r="E772" s="17"/>
    </row>
    <row r="773" spans="1:5" x14ac:dyDescent="0.25">
      <c r="A773" s="4" t="s">
        <v>233</v>
      </c>
      <c r="B773" s="38">
        <f>E$755</f>
        <v>1.7107537660492358</v>
      </c>
      <c r="C773" s="42">
        <f>B773*$B$146/24/Input!$F$60*1000</f>
        <v>11146.21004033319</v>
      </c>
      <c r="D773" s="42">
        <f>Loads!B$64*B$146/24/Input!F$60*1000</f>
        <v>15450.96752170205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1.2247524201114801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0.89654100823542116</v>
      </c>
      <c r="C797" s="41">
        <f t="shared" ref="C797:C805" si="71">$D265</f>
        <v>8.5768584802065381E-2</v>
      </c>
      <c r="D797" s="41">
        <f t="shared" ref="D797:D805" si="72">$E265</f>
        <v>1.7690406962513509E-2</v>
      </c>
      <c r="E797" s="39">
        <f>IF(Input!$E375,MAX(0,$C797+$B797-Input!$E375),IF($B265,1/0,0))</f>
        <v>0.10377126497354128</v>
      </c>
      <c r="F797" s="39">
        <f t="shared" ref="F797:F805" si="73">1-$E797-$D797</f>
        <v>0.87853832806394516</v>
      </c>
      <c r="G797" s="17"/>
    </row>
    <row r="798" spans="1:7" x14ac:dyDescent="0.25">
      <c r="A798" s="4" t="s">
        <v>150</v>
      </c>
      <c r="B798" s="41">
        <f t="shared" si="70"/>
        <v>0.63521833819519735</v>
      </c>
      <c r="C798" s="41">
        <f t="shared" si="71"/>
        <v>0.28838042413204656</v>
      </c>
      <c r="D798" s="41">
        <f t="shared" si="72"/>
        <v>7.6401237672756001E-2</v>
      </c>
      <c r="E798" s="39">
        <f>IF(Input!$E376,MAX(0,$C798+$B798-Input!$E376),IF($B266,1/0,0))</f>
        <v>0.33333218812136378</v>
      </c>
      <c r="F798" s="39">
        <f t="shared" si="73"/>
        <v>0.59026657420588025</v>
      </c>
      <c r="G798" s="17"/>
    </row>
    <row r="799" spans="1:7" x14ac:dyDescent="0.25">
      <c r="A799" s="4" t="s">
        <v>151</v>
      </c>
      <c r="B799" s="41">
        <f t="shared" si="70"/>
        <v>0.63521833819519735</v>
      </c>
      <c r="C799" s="41">
        <f t="shared" si="71"/>
        <v>0.28838042413204656</v>
      </c>
      <c r="D799" s="41">
        <f t="shared" si="72"/>
        <v>7.6401237672756001E-2</v>
      </c>
      <c r="E799" s="39">
        <f>IF(Input!$E377,MAX(0,$C799+$B799-Input!$E377),IF($B267,1/0,0))</f>
        <v>0.33333218812136378</v>
      </c>
      <c r="F799" s="39">
        <f t="shared" si="73"/>
        <v>0.59026657420588025</v>
      </c>
      <c r="G799" s="17"/>
    </row>
    <row r="800" spans="1:7" x14ac:dyDescent="0.25">
      <c r="A800" s="4" t="s">
        <v>152</v>
      </c>
      <c r="B800" s="41">
        <f t="shared" si="70"/>
        <v>0.6761402981185497</v>
      </c>
      <c r="C800" s="41">
        <f t="shared" si="71"/>
        <v>0.2951315864155003</v>
      </c>
      <c r="D800" s="41">
        <f t="shared" si="72"/>
        <v>2.8728115465950142E-2</v>
      </c>
      <c r="E800" s="39">
        <f>IF(Input!$E378,MAX(0,$C800+$B800-Input!$E378),IF($B268,1/0,0))</f>
        <v>0.34026939420987223</v>
      </c>
      <c r="F800" s="39">
        <f t="shared" si="73"/>
        <v>0.63100249032417766</v>
      </c>
      <c r="G800" s="17"/>
    </row>
    <row r="801" spans="1:7" x14ac:dyDescent="0.25">
      <c r="A801" s="4" t="s">
        <v>153</v>
      </c>
      <c r="B801" s="41">
        <f t="shared" si="70"/>
        <v>0.6761402981185497</v>
      </c>
      <c r="C801" s="41">
        <f t="shared" si="71"/>
        <v>0.2951315864155003</v>
      </c>
      <c r="D801" s="41">
        <f t="shared" si="72"/>
        <v>2.8728115465950142E-2</v>
      </c>
      <c r="E801" s="39">
        <f>IF(Input!$E379,MAX(0,$C801+$B801-Input!$E379),IF($B269,1/0,0))</f>
        <v>0.34026939420987223</v>
      </c>
      <c r="F801" s="39">
        <f t="shared" si="73"/>
        <v>0.63100249032417766</v>
      </c>
      <c r="G801" s="17"/>
    </row>
    <row r="802" spans="1:7" x14ac:dyDescent="0.25">
      <c r="A802" s="4" t="s">
        <v>158</v>
      </c>
      <c r="B802" s="41">
        <f t="shared" si="70"/>
        <v>0.1043943533697632</v>
      </c>
      <c r="C802" s="41">
        <f t="shared" si="71"/>
        <v>0.31318306010928959</v>
      </c>
      <c r="D802" s="41">
        <f t="shared" si="72"/>
        <v>0.58242258652094714</v>
      </c>
      <c r="E802" s="39">
        <f>IF(Input!$E380,MAX(0,$C802+$B802-Input!$E380),IF($B270,1/0,0))</f>
        <v>0</v>
      </c>
      <c r="F802" s="39">
        <f t="shared" si="73"/>
        <v>0.41757741347905286</v>
      </c>
      <c r="G802" s="17"/>
    </row>
    <row r="803" spans="1:7" x14ac:dyDescent="0.25">
      <c r="A803" s="4" t="s">
        <v>154</v>
      </c>
      <c r="B803" s="41">
        <f t="shared" si="70"/>
        <v>0.6761402981185497</v>
      </c>
      <c r="C803" s="41">
        <f t="shared" si="71"/>
        <v>0.2951315864155003</v>
      </c>
      <c r="D803" s="41">
        <f t="shared" si="72"/>
        <v>2.8728115465950142E-2</v>
      </c>
      <c r="E803" s="39">
        <f>IF(Input!$E381,MAX(0,$C803+$B803-Input!$E381),IF($B271,1/0,0))</f>
        <v>0.34026939420987223</v>
      </c>
      <c r="F803" s="39">
        <f t="shared" si="73"/>
        <v>0.63100249032417766</v>
      </c>
      <c r="G803" s="17"/>
    </row>
    <row r="804" spans="1:7" x14ac:dyDescent="0.25">
      <c r="A804" s="4" t="s">
        <v>155</v>
      </c>
      <c r="B804" s="41">
        <f t="shared" si="70"/>
        <v>0.6761402981185497</v>
      </c>
      <c r="C804" s="41">
        <f t="shared" si="71"/>
        <v>0.2951315864155003</v>
      </c>
      <c r="D804" s="41">
        <f t="shared" si="72"/>
        <v>2.8728115465950142E-2</v>
      </c>
      <c r="E804" s="39">
        <f>IF(Input!$E382,MAX(0,$C804+$B804-Input!$E382),IF($B272,1/0,0))</f>
        <v>0.34026939420987223</v>
      </c>
      <c r="F804" s="39">
        <f t="shared" si="73"/>
        <v>0.63100249032417766</v>
      </c>
      <c r="G804" s="17"/>
    </row>
    <row r="805" spans="1:7" x14ac:dyDescent="0.25">
      <c r="A805" s="4" t="s">
        <v>156</v>
      </c>
      <c r="B805" s="41">
        <f t="shared" si="70"/>
        <v>0.6761402981185497</v>
      </c>
      <c r="C805" s="41">
        <f t="shared" si="71"/>
        <v>0.2951315864155003</v>
      </c>
      <c r="D805" s="41">
        <f t="shared" si="72"/>
        <v>2.8728115465950142E-2</v>
      </c>
      <c r="E805" s="39">
        <f>IF(Input!$E383,MAX(0,$C805+$B805-Input!$E383),IF($B273,1/0,0))</f>
        <v>0.34026939420987223</v>
      </c>
      <c r="F805" s="39">
        <f t="shared" si="73"/>
        <v>0.63100249032417766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0.87853832806394516</v>
      </c>
      <c r="C815" s="41">
        <f>$E$797</f>
        <v>0.10377126497354128</v>
      </c>
      <c r="D815" s="41">
        <f>$D$797</f>
        <v>1.7690406962513509E-2</v>
      </c>
      <c r="E815" s="17"/>
    </row>
    <row r="816" spans="1:7" x14ac:dyDescent="0.25">
      <c r="A816" s="4" t="s">
        <v>150</v>
      </c>
      <c r="B816" s="41">
        <f>$F$798</f>
        <v>0.59026657420588025</v>
      </c>
      <c r="C816" s="41">
        <f>$E$798</f>
        <v>0.33333218812136378</v>
      </c>
      <c r="D816" s="41">
        <f>$D$798</f>
        <v>7.6401237672756001E-2</v>
      </c>
      <c r="E816" s="17"/>
    </row>
    <row r="817" spans="1:38" x14ac:dyDescent="0.25">
      <c r="A817" s="4" t="s">
        <v>151</v>
      </c>
      <c r="B817" s="41">
        <f>$F$799</f>
        <v>0.59026657420588025</v>
      </c>
      <c r="C817" s="41">
        <f>$E$799</f>
        <v>0.33333218812136378</v>
      </c>
      <c r="D817" s="41">
        <f>$D$799</f>
        <v>7.6401237672756001E-2</v>
      </c>
      <c r="E817" s="17"/>
    </row>
    <row r="818" spans="1:38" x14ac:dyDescent="0.25">
      <c r="A818" s="4" t="s">
        <v>152</v>
      </c>
      <c r="B818" s="41">
        <f>$F$800</f>
        <v>0.63100249032417766</v>
      </c>
      <c r="C818" s="41">
        <f>$E$800</f>
        <v>0.34026939420987223</v>
      </c>
      <c r="D818" s="41">
        <f>$D$800</f>
        <v>2.8728115465950142E-2</v>
      </c>
      <c r="E818" s="17"/>
    </row>
    <row r="819" spans="1:38" x14ac:dyDescent="0.25">
      <c r="A819" s="4" t="s">
        <v>153</v>
      </c>
      <c r="B819" s="41">
        <f>$F$801</f>
        <v>0.63100249032417766</v>
      </c>
      <c r="C819" s="41">
        <f>$E$801</f>
        <v>0.34026939420987223</v>
      </c>
      <c r="D819" s="41">
        <f>$D$801</f>
        <v>2.8728115465950142E-2</v>
      </c>
      <c r="E819" s="17"/>
    </row>
    <row r="820" spans="1:38" x14ac:dyDescent="0.25">
      <c r="A820" s="4" t="s">
        <v>158</v>
      </c>
      <c r="B820" s="41">
        <f>$F$802</f>
        <v>0.41757741347905286</v>
      </c>
      <c r="C820" s="41">
        <f>$E$802</f>
        <v>0</v>
      </c>
      <c r="D820" s="41">
        <f>$D$802</f>
        <v>0.58242258652094714</v>
      </c>
      <c r="E820" s="17"/>
    </row>
    <row r="821" spans="1:38" x14ac:dyDescent="0.25">
      <c r="A821" s="4" t="s">
        <v>154</v>
      </c>
      <c r="B821" s="41">
        <f>$F$803</f>
        <v>0.63100249032417766</v>
      </c>
      <c r="C821" s="41">
        <f>$E$803</f>
        <v>0.34026939420987223</v>
      </c>
      <c r="D821" s="41">
        <f>$D$803</f>
        <v>2.8728115465950142E-2</v>
      </c>
      <c r="E821" s="17"/>
    </row>
    <row r="822" spans="1:38" x14ac:dyDescent="0.25">
      <c r="A822" s="4" t="s">
        <v>155</v>
      </c>
      <c r="B822" s="41">
        <f>$F$804</f>
        <v>0.63100249032417766</v>
      </c>
      <c r="C822" s="41">
        <f>$E$804</f>
        <v>0.34026939420987223</v>
      </c>
      <c r="D822" s="41">
        <f>$D$804</f>
        <v>2.8728115465950142E-2</v>
      </c>
      <c r="E822" s="17"/>
    </row>
    <row r="823" spans="1:38" x14ac:dyDescent="0.25">
      <c r="A823" s="4" t="s">
        <v>156</v>
      </c>
      <c r="B823" s="41">
        <f>$F$805</f>
        <v>0.63100249032417766</v>
      </c>
      <c r="C823" s="41">
        <f>$E$805</f>
        <v>0.34026939420987223</v>
      </c>
      <c r="D823" s="41">
        <f>$D$805</f>
        <v>2.8728115465950142E-2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0.87853832806394516</v>
      </c>
      <c r="D831" s="41">
        <f>C$815</f>
        <v>0.10377126497354128</v>
      </c>
      <c r="E831" s="41">
        <f>D$815</f>
        <v>1.7690406962513509E-2</v>
      </c>
      <c r="G831" s="41">
        <f>B$816</f>
        <v>0.59026657420588025</v>
      </c>
      <c r="H831" s="41">
        <f>C$816</f>
        <v>0.33333218812136378</v>
      </c>
      <c r="I831" s="41">
        <f>D$816</f>
        <v>7.6401237672756001E-2</v>
      </c>
      <c r="K831" s="41">
        <f>B$817</f>
        <v>0.59026657420588025</v>
      </c>
      <c r="L831" s="41">
        <f>C$817</f>
        <v>0.33333218812136378</v>
      </c>
      <c r="M831" s="41">
        <f>D$817</f>
        <v>7.6401237672756001E-2</v>
      </c>
      <c r="O831" s="41">
        <f>B$818</f>
        <v>0.63100249032417766</v>
      </c>
      <c r="P831" s="41">
        <f>C$818</f>
        <v>0.34026939420987223</v>
      </c>
      <c r="Q831" s="41">
        <f>D$818</f>
        <v>2.8728115465950142E-2</v>
      </c>
      <c r="S831" s="41">
        <f>B$819</f>
        <v>0.63100249032417766</v>
      </c>
      <c r="T831" s="41">
        <f>C$819</f>
        <v>0.34026939420987223</v>
      </c>
      <c r="U831" s="41">
        <f>D$819</f>
        <v>2.8728115465950142E-2</v>
      </c>
      <c r="W831" s="41">
        <f>B$820</f>
        <v>0.41757741347905286</v>
      </c>
      <c r="X831" s="41">
        <f>C$820</f>
        <v>0</v>
      </c>
      <c r="Y831" s="41">
        <f>D$820</f>
        <v>0.58242258652094714</v>
      </c>
      <c r="AA831" s="41">
        <f>B$821</f>
        <v>0.63100249032417766</v>
      </c>
      <c r="AB831" s="41">
        <f>C$821</f>
        <v>0.34026939420987223</v>
      </c>
      <c r="AC831" s="41">
        <f>D$821</f>
        <v>2.8728115465950142E-2</v>
      </c>
      <c r="AE831" s="41">
        <f>B$822</f>
        <v>0.63100249032417766</v>
      </c>
      <c r="AF831" s="41">
        <f>C$822</f>
        <v>0.34026939420987223</v>
      </c>
      <c r="AG831" s="41">
        <f>D$822</f>
        <v>2.8728115465950142E-2</v>
      </c>
      <c r="AI831" s="41">
        <f>B$823</f>
        <v>0.63100249032417766</v>
      </c>
      <c r="AJ831" s="41">
        <f>C$823</f>
        <v>0.34026939420987223</v>
      </c>
      <c r="AK831" s="41">
        <f>D$823</f>
        <v>2.8728115465950142E-2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31.400376183808561</v>
      </c>
      <c r="D842" s="37">
        <f>IF(D679&gt;0,$B782*D831*24*Input!$F60/D679,0)</f>
        <v>0.33156954081374046</v>
      </c>
      <c r="E842" s="37">
        <f>IF(E679&gt;0,$B782*E831*24*Input!$F60/E679,0)</f>
        <v>3.7200426703087951E-2</v>
      </c>
      <c r="G842" s="37">
        <f>IF(C679&gt;0,$B782*G831*24*Input!$F60/C679,0)</f>
        <v>21.097078962551006</v>
      </c>
      <c r="H842" s="37">
        <f>IF(D679&gt;0,$B782*H831*24*Input!$F60/D679,0)</f>
        <v>1.0650617064562153</v>
      </c>
      <c r="I842" s="37">
        <f>IF(E679&gt;0,$B782*I831*24*Input!$F60/E679,0)</f>
        <v>0.16066100955694121</v>
      </c>
      <c r="K842" s="37">
        <f>IF(C679&gt;0,$B782*K831*24*Input!$F60/C679,0)</f>
        <v>21.097078962551006</v>
      </c>
      <c r="L842" s="37">
        <f>IF(D679&gt;0,$B782*L831*24*Input!$F60/D679,0)</f>
        <v>1.0650617064562153</v>
      </c>
      <c r="M842" s="37">
        <f>IF(E679&gt;0,$B782*M831*24*Input!$F60/E679,0)</f>
        <v>0.16066100955694121</v>
      </c>
      <c r="O842" s="37">
        <f>IF(C679&gt;0,$B782*O831*24*Input!$F60/C679,0)</f>
        <v>22.55304627717625</v>
      </c>
      <c r="P842" s="37">
        <f>IF(D679&gt;0,$B782*P831*24*Input!$F60/D679,0)</f>
        <v>1.0872274402736022</v>
      </c>
      <c r="Q842" s="37">
        <f>IF(E679&gt;0,$B782*Q831*24*Input!$F60/E679,0)</f>
        <v>6.0411168379197182E-2</v>
      </c>
      <c r="S842" s="37">
        <f>IF(C679&gt;0,$B782*S831*24*Input!$F60/C679,0)</f>
        <v>22.55304627717625</v>
      </c>
      <c r="T842" s="37">
        <f>IF(D679&gt;0,$B782*T831*24*Input!$F60/D679,0)</f>
        <v>1.0872274402736022</v>
      </c>
      <c r="U842" s="37">
        <f>IF(E679&gt;0,$B782*U831*24*Input!$F60/E679,0)</f>
        <v>6.0411168379197182E-2</v>
      </c>
      <c r="W842" s="37">
        <f>IF(C679&gt;0,$B782*W831*24*Input!$F60/C679,0)</f>
        <v>14.924889956707339</v>
      </c>
      <c r="X842" s="37">
        <f>IF(D679&gt;0,$B782*X831*24*Input!$F60/D679,0)</f>
        <v>0</v>
      </c>
      <c r="Y842" s="37">
        <f>IF(E679&gt;0,$B782*Y831*24*Input!$F60/E679,0)</f>
        <v>1.2247524201114801</v>
      </c>
      <c r="AA842" s="37">
        <f>IF(C679&gt;0,$B782*AA831*24*Input!$F60/C679,0)</f>
        <v>22.55304627717625</v>
      </c>
      <c r="AB842" s="37">
        <f>IF(D679&gt;0,$B782*AB831*24*Input!$F60/D679,0)</f>
        <v>1.0872274402736022</v>
      </c>
      <c r="AC842" s="37">
        <f>IF(E679&gt;0,$B782*AC831*24*Input!$F60/E679,0)</f>
        <v>6.0411168379197182E-2</v>
      </c>
      <c r="AE842" s="37">
        <f>IF(C679&gt;0,$B782*AE831*24*Input!$F60/C679,0)</f>
        <v>22.55304627717625</v>
      </c>
      <c r="AF842" s="37">
        <f>IF(D679&gt;0,$B782*AF831*24*Input!$F60/D679,0)</f>
        <v>1.0872274402736022</v>
      </c>
      <c r="AG842" s="37">
        <f>IF(E679&gt;0,$B782*AG831*24*Input!$F60/E679,0)</f>
        <v>6.0411168379197182E-2</v>
      </c>
      <c r="AI842" s="37">
        <f>IF(C679&gt;0,$B782*AI831*24*Input!$F60/C679,0)</f>
        <v>22.55304627717625</v>
      </c>
      <c r="AJ842" s="37">
        <f>IF(D679&gt;0,$B782*AJ831*24*Input!$F60/D679,0)</f>
        <v>1.0872274402736022</v>
      </c>
      <c r="AK842" s="37">
        <f>IF(E679&gt;0,$B782*AK831*24*Input!$F60/E679,0)</f>
        <v>6.0411168379197182E-2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1.2225149969420905</v>
      </c>
      <c r="C851" s="37">
        <f>SUMPRODUCT($G$842:$I$842,$B704:$D704)</f>
        <v>1.2231047998319085</v>
      </c>
      <c r="D851" s="37">
        <f>SUMPRODUCT($K$842:$M$842,$B704:$D704)</f>
        <v>1.2231047998319085</v>
      </c>
      <c r="E851" s="37">
        <f>SUMPRODUCT($O$842:$Q$842,$B704:$D704)</f>
        <v>1.2229703219932193</v>
      </c>
      <c r="F851" s="37">
        <f>SUMPRODUCT($S$842:$U$842,$B704:$D704)</f>
        <v>1.2229703219932193</v>
      </c>
      <c r="G851" s="37">
        <f>SUMPRODUCT($W$842:$Y$842,$B704:$D704)</f>
        <v>1.2240695414932641</v>
      </c>
      <c r="H851" s="37">
        <f>SUMPRODUCT($AA$842:$AC$842,$B704:$D704)</f>
        <v>1.2229703219932193</v>
      </c>
      <c r="I851" s="37">
        <f>SUMPRODUCT($AE$842:$AG$842,$B704:$D704)</f>
        <v>1.2229703219932193</v>
      </c>
      <c r="J851" s="37">
        <f>SUMPRODUCT($AI$842:$AK$842,$B704:$D704)</f>
        <v>1.2229703219932193</v>
      </c>
      <c r="K851" s="17"/>
    </row>
    <row r="852" spans="1:11" x14ac:dyDescent="0.25">
      <c r="A852" s="4" t="s">
        <v>230</v>
      </c>
      <c r="B852" s="37">
        <f>SUMPRODUCT($C$842:$E$842,$B705:$D705)</f>
        <v>2.0382250534624817</v>
      </c>
      <c r="C852" s="37">
        <f>SUMPRODUCT($G$842:$I$842,$B705:$D705)</f>
        <v>1.5869522381197854</v>
      </c>
      <c r="D852" s="37">
        <f>SUMPRODUCT($K$842:$M$842,$B705:$D705)</f>
        <v>1.5869522381197854</v>
      </c>
      <c r="E852" s="37">
        <f>SUMPRODUCT($O$842:$Q$842,$B705:$D705)</f>
        <v>1.5997762495229475</v>
      </c>
      <c r="F852" s="37">
        <f>SUMPRODUCT($S$842:$U$842,$B705:$D705)</f>
        <v>1.5997762495229475</v>
      </c>
      <c r="G852" s="37">
        <f>SUMPRODUCT($W$842:$Y$842,$B705:$D705)</f>
        <v>1.9258063882747556</v>
      </c>
      <c r="H852" s="37">
        <f>SUMPRODUCT($AA$842:$AC$842,$B705:$D705)</f>
        <v>1.5997762495229475</v>
      </c>
      <c r="I852" s="37">
        <f>SUMPRODUCT($AE$842:$AG$842,$B705:$D705)</f>
        <v>1.5997762495229475</v>
      </c>
      <c r="J852" s="37">
        <f>SUMPRODUCT($AI$842:$AK$842,$B705:$D705)</f>
        <v>1.5997762495229475</v>
      </c>
      <c r="K852" s="17"/>
    </row>
    <row r="853" spans="1:11" x14ac:dyDescent="0.25">
      <c r="A853" s="4" t="s">
        <v>231</v>
      </c>
      <c r="B853" s="37">
        <f>SUMPRODUCT($C$842:$E$842,$B706:$D706)</f>
        <v>3.7946180329174259</v>
      </c>
      <c r="C853" s="37">
        <f>SUMPRODUCT($G$842:$I$842,$B706:$D706)</f>
        <v>2.8463449884983834</v>
      </c>
      <c r="D853" s="37">
        <f>SUMPRODUCT($K$842:$M$842,$B706:$D706)</f>
        <v>2.8463449884983834</v>
      </c>
      <c r="E853" s="37">
        <f>SUMPRODUCT($O$842:$Q$842,$B706:$D706)</f>
        <v>2.9595568867845738</v>
      </c>
      <c r="F853" s="37">
        <f>SUMPRODUCT($S$842:$U$842,$B706:$D706)</f>
        <v>2.9595568867845738</v>
      </c>
      <c r="G853" s="37">
        <f>SUMPRODUCT($W$842:$Y$842,$B706:$D706)</f>
        <v>2.5268729423837848</v>
      </c>
      <c r="H853" s="37">
        <f>SUMPRODUCT($AA$842:$AC$842,$B706:$D706)</f>
        <v>2.9595568867845738</v>
      </c>
      <c r="I853" s="37">
        <f>SUMPRODUCT($AE$842:$AG$842,$B706:$D706)</f>
        <v>2.9595568867845738</v>
      </c>
      <c r="J853" s="37">
        <f>SUMPRODUCT($AI$842:$AK$842,$B706:$D706)</f>
        <v>2.9595568867845738</v>
      </c>
      <c r="K853" s="17"/>
    </row>
    <row r="854" spans="1:11" x14ac:dyDescent="0.25">
      <c r="A854" s="4" t="s">
        <v>232</v>
      </c>
      <c r="B854" s="37">
        <f>SUMPRODUCT($C$842:$E$842,$B707:$D707)</f>
        <v>0.63315491245834776</v>
      </c>
      <c r="C854" s="37">
        <f>SUMPRODUCT($G$842:$I$842,$B707:$D707)</f>
        <v>0.97956042566582868</v>
      </c>
      <c r="D854" s="37">
        <f>SUMPRODUCT($K$842:$M$842,$B707:$D707)</f>
        <v>0.97956042566582868</v>
      </c>
      <c r="E854" s="37">
        <f>SUMPRODUCT($O$842:$Q$842,$B707:$D707)</f>
        <v>0.97300863012211691</v>
      </c>
      <c r="F854" s="37">
        <f>SUMPRODUCT($S$842:$U$842,$B707:$D707)</f>
        <v>0.97300863012211691</v>
      </c>
      <c r="G854" s="37">
        <f>SUMPRODUCT($W$842:$Y$842,$B707:$D707)</f>
        <v>0.68008326218530069</v>
      </c>
      <c r="H854" s="37">
        <f>SUMPRODUCT($AA$842:$AC$842,$B707:$D707)</f>
        <v>0.97300863012211691</v>
      </c>
      <c r="I854" s="37">
        <f>SUMPRODUCT($AE$842:$AG$842,$B707:$D707)</f>
        <v>0.97300863012211691</v>
      </c>
      <c r="J854" s="37">
        <f>SUMPRODUCT($AI$842:$AK$842,$B707:$D707)</f>
        <v>0.97300863012211691</v>
      </c>
      <c r="K854" s="17"/>
    </row>
    <row r="855" spans="1:11" x14ac:dyDescent="0.25">
      <c r="A855" s="4" t="s">
        <v>233</v>
      </c>
      <c r="B855" s="37">
        <f>SUMPRODUCT($C$842:$E$842,$B708:$D708)</f>
        <v>31.400376183808561</v>
      </c>
      <c r="C855" s="37">
        <f>SUMPRODUCT($G$842:$I$842,$B708:$D708)</f>
        <v>21.097078962551006</v>
      </c>
      <c r="D855" s="37">
        <f>SUMPRODUCT($K$842:$M$842,$B708:$D708)</f>
        <v>21.097078962551006</v>
      </c>
      <c r="E855" s="37">
        <f>SUMPRODUCT($O$842:$Q$842,$B708:$D708)</f>
        <v>22.55304627717625</v>
      </c>
      <c r="F855" s="37">
        <f>SUMPRODUCT($S$842:$U$842,$B708:$D708)</f>
        <v>22.55304627717625</v>
      </c>
      <c r="G855" s="37">
        <f>SUMPRODUCT($W$842:$Y$842,$B708:$D708)</f>
        <v>14.924889956707339</v>
      </c>
      <c r="H855" s="37">
        <f>SUMPRODUCT($AA$842:$AC$842,$B708:$D708)</f>
        <v>22.55304627717625</v>
      </c>
      <c r="I855" s="37">
        <f>SUMPRODUCT($AE$842:$AG$842,$B708:$D708)</f>
        <v>22.55304627717625</v>
      </c>
      <c r="J855" s="37">
        <f>SUMPRODUCT($AI$842:$AK$842,$B708:$D708)</f>
        <v>22.55304627717625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0.33156954081374046</v>
      </c>
      <c r="C864" s="37">
        <f>SUMPRODUCT($G$842:$I$842,$B713:$D713)</f>
        <v>1.0650617064562153</v>
      </c>
      <c r="D864" s="37">
        <f>SUMPRODUCT($K$842:$M$842,$B713:$D713)</f>
        <v>1.0650617064562153</v>
      </c>
      <c r="E864" s="37">
        <f>SUMPRODUCT($O$842:$Q$842,$B713:$D713)</f>
        <v>1.0872274402736022</v>
      </c>
      <c r="F864" s="37">
        <f>SUMPRODUCT($S$842:$U$842,$B713:$D713)</f>
        <v>1.0872274402736022</v>
      </c>
      <c r="G864" s="37">
        <f>SUMPRODUCT($W$842:$Y$842,$B713:$D713)</f>
        <v>0</v>
      </c>
      <c r="H864" s="37">
        <f>SUMPRODUCT($AA$842:$AC$842,$B713:$D713)</f>
        <v>1.0872274402736022</v>
      </c>
      <c r="I864" s="37">
        <f>SUMPRODUCT($AE$842:$AG$842,$B713:$D713)</f>
        <v>1.0872274402736022</v>
      </c>
      <c r="J864" s="37">
        <f>SUMPRODUCT($AI$842:$AK$842,$B713:$D713)</f>
        <v>1.0872274402736022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3.7200426703087951E-2</v>
      </c>
      <c r="C873" s="37">
        <f>SUMPRODUCT($G$842:$I$842,$B718:$D718)</f>
        <v>0.16066100955694121</v>
      </c>
      <c r="D873" s="37">
        <f>SUMPRODUCT($K$842:$M$842,$B718:$D718)</f>
        <v>0.16066100955694121</v>
      </c>
      <c r="E873" s="37">
        <f>SUMPRODUCT($O$842:$Q$842,$B718:$D718)</f>
        <v>6.0411168379197182E-2</v>
      </c>
      <c r="F873" s="37">
        <f>SUMPRODUCT($S$842:$U$842,$B718:$D718)</f>
        <v>6.0411168379197182E-2</v>
      </c>
      <c r="G873" s="37">
        <f>SUMPRODUCT($W$842:$Y$842,$B718:$D718)</f>
        <v>1.2247524201114801</v>
      </c>
      <c r="H873" s="37">
        <f>SUMPRODUCT($AA$842:$AC$842,$B718:$D718)</f>
        <v>6.0411168379197182E-2</v>
      </c>
      <c r="I873" s="37">
        <f>SUMPRODUCT($AE$842:$AG$842,$B718:$D718)</f>
        <v>6.0411168379197182E-2</v>
      </c>
      <c r="J873" s="37">
        <f>SUMPRODUCT($AI$842:$AK$842,$B718:$D718)</f>
        <v>6.0411168379197182E-2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2.0352461895059055</v>
      </c>
      <c r="C882" s="38">
        <f>$C$605</f>
        <v>1.8958822612456925</v>
      </c>
      <c r="D882" s="38">
        <f>$D$605</f>
        <v>1.8958822612456925</v>
      </c>
      <c r="E882" s="38">
        <f>$E$605</f>
        <v>1.9326018786517551</v>
      </c>
      <c r="F882" s="38">
        <f>$F$605</f>
        <v>1.9326018786517551</v>
      </c>
      <c r="G882" s="38">
        <f>$G$605</f>
        <v>1.463071741211448</v>
      </c>
      <c r="H882" s="38">
        <f>$H$605</f>
        <v>1.9326018786517551</v>
      </c>
      <c r="I882" s="38">
        <f>$I$605</f>
        <v>1.9326018786517551</v>
      </c>
      <c r="J882" s="38">
        <f>$J$605</f>
        <v>1.9326018786517551</v>
      </c>
      <c r="K882" s="17"/>
    </row>
    <row r="883" spans="1:11" x14ac:dyDescent="0.25">
      <c r="A883" s="4" t="s">
        <v>182</v>
      </c>
      <c r="B883" s="38">
        <f>$B$606</f>
        <v>2.5572641235955169</v>
      </c>
      <c r="C883" s="38">
        <f>$C$606</f>
        <v>2.3376953729720533</v>
      </c>
      <c r="D883" s="38">
        <f>$D$606</f>
        <v>2.3376953729720533</v>
      </c>
      <c r="E883" s="38">
        <f>$E$606</f>
        <v>2.4098235441417359</v>
      </c>
      <c r="F883" s="38">
        <f>$F$606</f>
        <v>2.4098235441417359</v>
      </c>
      <c r="G883" s="38">
        <f>$G$606</f>
        <v>1.5123068763282506</v>
      </c>
      <c r="H883" s="38">
        <f>$H$606</f>
        <v>2.4098235441417359</v>
      </c>
      <c r="I883" s="38">
        <f>$I$606</f>
        <v>2.4098235441417359</v>
      </c>
      <c r="J883" s="38">
        <f>$J$606</f>
        <v>2.4098235441417359</v>
      </c>
      <c r="K883" s="17"/>
    </row>
    <row r="884" spans="1:11" x14ac:dyDescent="0.25">
      <c r="A884" s="4" t="s">
        <v>227</v>
      </c>
      <c r="B884" s="38">
        <f>$B$607</f>
        <v>0.2034413168980394</v>
      </c>
      <c r="C884" s="38">
        <f>$C$607</f>
        <v>0.34610530541103601</v>
      </c>
      <c r="D884" s="38">
        <f>$D$607</f>
        <v>0.34610530541103601</v>
      </c>
      <c r="E884" s="38">
        <f>$E$607</f>
        <v>0.28753921632391977</v>
      </c>
      <c r="F884" s="38">
        <f>$F$607</f>
        <v>0.28753921632391977</v>
      </c>
      <c r="G884" s="38">
        <f>$G$607</f>
        <v>1.0000085780618335</v>
      </c>
      <c r="H884" s="38">
        <f>$H$607</f>
        <v>0.28753921632391977</v>
      </c>
      <c r="I884" s="38">
        <f>$I$607</f>
        <v>0.28753921632391977</v>
      </c>
      <c r="J884" s="38">
        <f>$J$607</f>
        <v>0.28753921632391977</v>
      </c>
      <c r="K884" s="17"/>
    </row>
    <row r="885" spans="1:11" x14ac:dyDescent="0.25">
      <c r="A885" s="4" t="s">
        <v>183</v>
      </c>
      <c r="B885" s="38">
        <f>$B$608</f>
        <v>1.8797614627473551</v>
      </c>
      <c r="C885" s="38">
        <f>$C$608</f>
        <v>1.951850777110298</v>
      </c>
      <c r="D885" s="38">
        <f>$D$608</f>
        <v>1.951850777110298</v>
      </c>
      <c r="E885" s="38">
        <f>$E$608</f>
        <v>1.9911722476978102</v>
      </c>
      <c r="F885" s="38">
        <f>$F$608</f>
        <v>1.9911722476978102</v>
      </c>
      <c r="G885" s="38">
        <f>$G$608</f>
        <v>1.5895372803280217</v>
      </c>
      <c r="H885" s="38">
        <f>$H$608</f>
        <v>1.9911722476978102</v>
      </c>
      <c r="I885" s="38">
        <f>$I$608</f>
        <v>1.9911722476978102</v>
      </c>
      <c r="J885" s="38">
        <f>$J$608</f>
        <v>1.9911722476978102</v>
      </c>
      <c r="K885" s="17"/>
    </row>
    <row r="886" spans="1:11" x14ac:dyDescent="0.25">
      <c r="A886" s="4" t="s">
        <v>184</v>
      </c>
      <c r="B886" s="38">
        <f>$B$609</f>
        <v>2.280518870604761</v>
      </c>
      <c r="C886" s="38">
        <f>$C$609</f>
        <v>2.2412607016053485</v>
      </c>
      <c r="D886" s="38">
        <f>$D$609</f>
        <v>2.2412607016053485</v>
      </c>
      <c r="E886" s="38">
        <f>$E$609</f>
        <v>2.3193342108303177</v>
      </c>
      <c r="F886" s="38">
        <f>$F$609</f>
        <v>2.3193342108303177</v>
      </c>
      <c r="G886" s="38">
        <f>$G$609</f>
        <v>1.4381017427183707</v>
      </c>
      <c r="H886" s="38">
        <f>$H$609</f>
        <v>2.3193342108303177</v>
      </c>
      <c r="I886" s="38">
        <f>$I$609</f>
        <v>2.3193342108303177</v>
      </c>
      <c r="J886" s="38">
        <f>$J$609</f>
        <v>2.3193342108303177</v>
      </c>
      <c r="K886" s="17"/>
    </row>
    <row r="887" spans="1:11" x14ac:dyDescent="0.25">
      <c r="A887" s="4" t="s">
        <v>228</v>
      </c>
      <c r="B887" s="38">
        <f>$B$610</f>
        <v>0.33886062641702946</v>
      </c>
      <c r="C887" s="38">
        <f>$C$610</f>
        <v>0.42712905578022708</v>
      </c>
      <c r="D887" s="38">
        <f>$D$610</f>
        <v>0.42712905578022708</v>
      </c>
      <c r="E887" s="38">
        <f>$E$610</f>
        <v>0.37406604621536454</v>
      </c>
      <c r="F887" s="38">
        <f>$F$610</f>
        <v>0.37406604621536454</v>
      </c>
      <c r="G887" s="38">
        <f>$G$610</f>
        <v>1.0015347353454864</v>
      </c>
      <c r="H887" s="38">
        <f>$H$610</f>
        <v>0.37406604621536454</v>
      </c>
      <c r="I887" s="38">
        <f>$I$610</f>
        <v>0.37406604621536454</v>
      </c>
      <c r="J887" s="38">
        <f>$J$610</f>
        <v>0.37406604621536454</v>
      </c>
      <c r="K887" s="17"/>
    </row>
    <row r="888" spans="1:11" x14ac:dyDescent="0.25">
      <c r="A888" s="4" t="s">
        <v>185</v>
      </c>
      <c r="B888" s="38">
        <f>$B$611</f>
        <v>1.8145418225184013</v>
      </c>
      <c r="C888" s="38">
        <f>$C$611</f>
        <v>1.8082010225801988</v>
      </c>
      <c r="D888" s="38">
        <f>$D$611</f>
        <v>1.8082010225801988</v>
      </c>
      <c r="E888" s="38">
        <f>$E$611</f>
        <v>1.8510669380810989</v>
      </c>
      <c r="F888" s="38">
        <f>$F$611</f>
        <v>1.8510669380810989</v>
      </c>
      <c r="G888" s="38">
        <f>$G$611</f>
        <v>1.3744480069995402</v>
      </c>
      <c r="H888" s="38">
        <f>$H$611</f>
        <v>1.8510669380810989</v>
      </c>
      <c r="I888" s="38">
        <f>$I$611</f>
        <v>1.8510669380810989</v>
      </c>
      <c r="J888" s="38">
        <f>$J$611</f>
        <v>1.8510669380810989</v>
      </c>
      <c r="K888" s="17"/>
    </row>
    <row r="889" spans="1:11" x14ac:dyDescent="0.25">
      <c r="A889" s="4" t="s">
        <v>186</v>
      </c>
      <c r="B889" s="38">
        <f>$B$612</f>
        <v>2.1552257063936087</v>
      </c>
      <c r="C889" s="38">
        <f>$C$612</f>
        <v>2.1202210359727385</v>
      </c>
      <c r="D889" s="38">
        <f>$D$612</f>
        <v>2.1202210359727385</v>
      </c>
      <c r="E889" s="38">
        <f>$E$612</f>
        <v>2.1770964151979744</v>
      </c>
      <c r="F889" s="38">
        <f>$F$612</f>
        <v>2.1770964151979744</v>
      </c>
      <c r="G889" s="38">
        <f>$G$612</f>
        <v>1.5325475705502178</v>
      </c>
      <c r="H889" s="38">
        <f>$H$612</f>
        <v>2.1770964151979744</v>
      </c>
      <c r="I889" s="38">
        <f>$I$612</f>
        <v>2.1770964151979744</v>
      </c>
      <c r="J889" s="38">
        <f>$J$612</f>
        <v>2.1770964151979744</v>
      </c>
      <c r="K889" s="17"/>
    </row>
    <row r="890" spans="1:11" x14ac:dyDescent="0.25">
      <c r="A890" s="4" t="s">
        <v>206</v>
      </c>
      <c r="B890" s="38">
        <f>$B$613</f>
        <v>1.9768388928171678</v>
      </c>
      <c r="C890" s="38">
        <f>$C$613</f>
        <v>1.9337767141261453</v>
      </c>
      <c r="D890" s="38">
        <f>$D$613</f>
        <v>1.9337767141261453</v>
      </c>
      <c r="E890" s="38">
        <f>$E$613</f>
        <v>1.9855709910264208</v>
      </c>
      <c r="F890" s="38">
        <f>$F$613</f>
        <v>1.9855709910264208</v>
      </c>
      <c r="G890" s="38">
        <f>$G$613</f>
        <v>1.3934894285275776</v>
      </c>
      <c r="H890" s="38">
        <f>$H$613</f>
        <v>1.9855709910264208</v>
      </c>
      <c r="I890" s="38">
        <f>$I$613</f>
        <v>1.9855709910264208</v>
      </c>
      <c r="J890" s="38">
        <f>$J$613</f>
        <v>1.9855709910264208</v>
      </c>
      <c r="K890" s="17"/>
    </row>
    <row r="891" spans="1:11" x14ac:dyDescent="0.25">
      <c r="A891" s="4" t="s">
        <v>187</v>
      </c>
      <c r="B891" s="38">
        <f>$B$614</f>
        <v>12.582197298816789</v>
      </c>
      <c r="C891" s="38">
        <f>$C$614</f>
        <v>8.9120711860396966</v>
      </c>
      <c r="D891" s="38">
        <f>$D$614</f>
        <v>8.9120711860396966</v>
      </c>
      <c r="E891" s="38">
        <f>$E$614</f>
        <v>9.4870148618472534</v>
      </c>
      <c r="F891" s="38">
        <f>$F$614</f>
        <v>9.4870148618472534</v>
      </c>
      <c r="G891" s="38">
        <f>$G$614</f>
        <v>1.4627810074207863</v>
      </c>
      <c r="H891" s="38">
        <f>$H$614</f>
        <v>9.4870148618472534</v>
      </c>
      <c r="I891" s="38">
        <f>$I$614</f>
        <v>9.4870148618472534</v>
      </c>
      <c r="J891" s="38">
        <f>$J$614</f>
        <v>9.4870148618472534</v>
      </c>
      <c r="K891" s="17"/>
    </row>
    <row r="892" spans="1:11" x14ac:dyDescent="0.25">
      <c r="A892" s="4" t="s">
        <v>188</v>
      </c>
      <c r="B892" s="38">
        <f>$B$615</f>
        <v>13.284196307576675</v>
      </c>
      <c r="C892" s="38">
        <f>$C$615</f>
        <v>9.4137294269001703</v>
      </c>
      <c r="D892" s="38">
        <f>$D$615</f>
        <v>9.4137294269001703</v>
      </c>
      <c r="E892" s="38">
        <f>$E$615</f>
        <v>10.022617796397782</v>
      </c>
      <c r="F892" s="38">
        <f>$F$615</f>
        <v>10.022617796397782</v>
      </c>
      <c r="G892" s="38">
        <f>$G$615</f>
        <v>1.5427105008621205</v>
      </c>
      <c r="H892" s="38">
        <f>$H$615</f>
        <v>10.022617796397782</v>
      </c>
      <c r="I892" s="38">
        <f>$I$615</f>
        <v>10.022617796397782</v>
      </c>
      <c r="J892" s="38">
        <f>$J$615</f>
        <v>10.022617796397782</v>
      </c>
      <c r="K892" s="17"/>
    </row>
    <row r="893" spans="1:11" x14ac:dyDescent="0.25">
      <c r="A893" s="4" t="s">
        <v>189</v>
      </c>
      <c r="B893" s="38">
        <f>$B$616</f>
        <v>10.01434439330539</v>
      </c>
      <c r="C893" s="38">
        <f>$C$616</f>
        <v>7.0953756104812102</v>
      </c>
      <c r="D893" s="38">
        <f>$D$616</f>
        <v>7.0953756104812102</v>
      </c>
      <c r="E893" s="38">
        <f>$E$616</f>
        <v>7.5524730507065891</v>
      </c>
      <c r="F893" s="38">
        <f>$F$616</f>
        <v>7.5524730507065891</v>
      </c>
      <c r="G893" s="38">
        <f>$G$616</f>
        <v>1.1660827533353713</v>
      </c>
      <c r="H893" s="38">
        <f>$H$616</f>
        <v>7.5524730507065891</v>
      </c>
      <c r="I893" s="38">
        <f>$I$616</f>
        <v>7.5524730507065891</v>
      </c>
      <c r="J893" s="38">
        <f>$J$616</f>
        <v>7.5524730507065891</v>
      </c>
      <c r="K893" s="17"/>
    </row>
    <row r="894" spans="1:11" x14ac:dyDescent="0.25">
      <c r="A894" s="4" t="s">
        <v>190</v>
      </c>
      <c r="B894" s="38">
        <f>$B$617</f>
        <v>9.4259709131504437</v>
      </c>
      <c r="C894" s="38">
        <f>$C$617</f>
        <v>6.6785005084289812</v>
      </c>
      <c r="D894" s="38">
        <f>$D$617</f>
        <v>6.6785005084289812</v>
      </c>
      <c r="E894" s="38">
        <f>$E$617</f>
        <v>7.1087420706145439</v>
      </c>
      <c r="F894" s="38">
        <f>$F$617</f>
        <v>7.1087420706145439</v>
      </c>
      <c r="G894" s="38">
        <f>$G$617</f>
        <v>1.0975718113522648</v>
      </c>
      <c r="H894" s="38">
        <f>$H$617</f>
        <v>7.1087420706145439</v>
      </c>
      <c r="I894" s="38">
        <f>$I$617</f>
        <v>7.1087420706145439</v>
      </c>
      <c r="J894" s="38">
        <f>$J$617</f>
        <v>7.1087420706145439</v>
      </c>
      <c r="K894" s="17"/>
    </row>
    <row r="895" spans="1:11" x14ac:dyDescent="0.25">
      <c r="A895" s="4" t="s">
        <v>207</v>
      </c>
      <c r="B895" s="38">
        <f>$B$618</f>
        <v>9.2074398708592753</v>
      </c>
      <c r="C895" s="38">
        <f>$C$618</f>
        <v>6.5236666254798044</v>
      </c>
      <c r="D895" s="38">
        <f>$D$618</f>
        <v>6.5236666254798044</v>
      </c>
      <c r="E895" s="38">
        <f>$E$618</f>
        <v>6.9439334977487848</v>
      </c>
      <c r="F895" s="38">
        <f>$F$618</f>
        <v>6.9439334977487848</v>
      </c>
      <c r="G895" s="38">
        <f>$G$618</f>
        <v>1.0721257841860246</v>
      </c>
      <c r="H895" s="38">
        <f>$H$618</f>
        <v>6.9439334977487848</v>
      </c>
      <c r="I895" s="38">
        <f>$I$618</f>
        <v>6.9439334977487848</v>
      </c>
      <c r="J895" s="38">
        <f>$J$618</f>
        <v>6.9439334977487848</v>
      </c>
      <c r="K895" s="17"/>
    </row>
    <row r="896" spans="1:11" x14ac:dyDescent="0.25">
      <c r="A896" s="4" t="s">
        <v>229</v>
      </c>
      <c r="B896" s="38">
        <f>$B$851</f>
        <v>1.2225149969420905</v>
      </c>
      <c r="C896" s="38">
        <f>$C$851</f>
        <v>1.2231047998319085</v>
      </c>
      <c r="D896" s="38">
        <f>$D$851</f>
        <v>1.2231047998319085</v>
      </c>
      <c r="E896" s="38">
        <f>$E$851</f>
        <v>1.2229703219932193</v>
      </c>
      <c r="F896" s="38">
        <f>$F$851</f>
        <v>1.2229703219932193</v>
      </c>
      <c r="G896" s="38">
        <f>$G$851</f>
        <v>1.2240695414932641</v>
      </c>
      <c r="H896" s="38">
        <f>$H$851</f>
        <v>1.2229703219932193</v>
      </c>
      <c r="I896" s="38">
        <f>$I$851</f>
        <v>1.2229703219932193</v>
      </c>
      <c r="J896" s="38">
        <f>$J$851</f>
        <v>1.2229703219932193</v>
      </c>
      <c r="K896" s="17"/>
    </row>
    <row r="897" spans="1:11" x14ac:dyDescent="0.25">
      <c r="A897" s="4" t="s">
        <v>230</v>
      </c>
      <c r="B897" s="38">
        <f>$B$852</f>
        <v>2.0382250534624817</v>
      </c>
      <c r="C897" s="38">
        <f>$C$852</f>
        <v>1.5869522381197854</v>
      </c>
      <c r="D897" s="38">
        <f>$D$852</f>
        <v>1.5869522381197854</v>
      </c>
      <c r="E897" s="38">
        <f>$E$852</f>
        <v>1.5997762495229475</v>
      </c>
      <c r="F897" s="38">
        <f>$F$852</f>
        <v>1.5997762495229475</v>
      </c>
      <c r="G897" s="38">
        <f>$G$852</f>
        <v>1.9258063882747556</v>
      </c>
      <c r="H897" s="38">
        <f>$H$852</f>
        <v>1.5997762495229475</v>
      </c>
      <c r="I897" s="38">
        <f>$I$852</f>
        <v>1.5997762495229475</v>
      </c>
      <c r="J897" s="38">
        <f>$J$852</f>
        <v>1.5997762495229475</v>
      </c>
      <c r="K897" s="17"/>
    </row>
    <row r="898" spans="1:11" x14ac:dyDescent="0.25">
      <c r="A898" s="4" t="s">
        <v>231</v>
      </c>
      <c r="B898" s="38">
        <f>$B$853</f>
        <v>3.7946180329174259</v>
      </c>
      <c r="C898" s="38">
        <f>$C$853</f>
        <v>2.8463449884983834</v>
      </c>
      <c r="D898" s="38">
        <f>$D$853</f>
        <v>2.8463449884983834</v>
      </c>
      <c r="E898" s="38">
        <f>$E$853</f>
        <v>2.9595568867845738</v>
      </c>
      <c r="F898" s="38">
        <f>$F$853</f>
        <v>2.9595568867845738</v>
      </c>
      <c r="G898" s="38">
        <f>$G$853</f>
        <v>2.5268729423837848</v>
      </c>
      <c r="H898" s="38">
        <f>$H$853</f>
        <v>2.9595568867845738</v>
      </c>
      <c r="I898" s="38">
        <f>$I$853</f>
        <v>2.9595568867845738</v>
      </c>
      <c r="J898" s="38">
        <f>$J$853</f>
        <v>2.9595568867845738</v>
      </c>
      <c r="K898" s="17"/>
    </row>
    <row r="899" spans="1:11" x14ac:dyDescent="0.25">
      <c r="A899" s="4" t="s">
        <v>232</v>
      </c>
      <c r="B899" s="38">
        <f>$B$854</f>
        <v>0.63315491245834776</v>
      </c>
      <c r="C899" s="38">
        <f>$C$854</f>
        <v>0.97956042566582868</v>
      </c>
      <c r="D899" s="38">
        <f>$D$854</f>
        <v>0.97956042566582868</v>
      </c>
      <c r="E899" s="38">
        <f>$E$854</f>
        <v>0.97300863012211691</v>
      </c>
      <c r="F899" s="38">
        <f>$F$854</f>
        <v>0.97300863012211691</v>
      </c>
      <c r="G899" s="38">
        <f>$G$854</f>
        <v>0.68008326218530069</v>
      </c>
      <c r="H899" s="38">
        <f>$H$854</f>
        <v>0.97300863012211691</v>
      </c>
      <c r="I899" s="38">
        <f>$I$854</f>
        <v>0.97300863012211691</v>
      </c>
      <c r="J899" s="38">
        <f>$J$854</f>
        <v>0.97300863012211691</v>
      </c>
      <c r="K899" s="17"/>
    </row>
    <row r="900" spans="1:11" x14ac:dyDescent="0.25">
      <c r="A900" s="4" t="s">
        <v>233</v>
      </c>
      <c r="B900" s="38">
        <f>$B$855</f>
        <v>31.400376183808561</v>
      </c>
      <c r="C900" s="38">
        <f>$C$855</f>
        <v>21.097078962551006</v>
      </c>
      <c r="D900" s="38">
        <f>$D$855</f>
        <v>21.097078962551006</v>
      </c>
      <c r="E900" s="38">
        <f>$E$855</f>
        <v>22.55304627717625</v>
      </c>
      <c r="F900" s="38">
        <f>$F$855</f>
        <v>22.55304627717625</v>
      </c>
      <c r="G900" s="38">
        <f>$G$855</f>
        <v>14.924889956707339</v>
      </c>
      <c r="H900" s="38">
        <f>$H$855</f>
        <v>22.55304627717625</v>
      </c>
      <c r="I900" s="38">
        <f>$I$855</f>
        <v>22.55304627717625</v>
      </c>
      <c r="J900" s="38">
        <f>$J$855</f>
        <v>22.55304627717625</v>
      </c>
      <c r="K900" s="17"/>
    </row>
    <row r="901" spans="1:11" x14ac:dyDescent="0.25">
      <c r="A901" s="4" t="s">
        <v>195</v>
      </c>
      <c r="B901" s="38">
        <f>$B$619</f>
        <v>-8.5880220461722345</v>
      </c>
      <c r="C901" s="38">
        <f>$C$619</f>
        <v>-6.0847959462449444</v>
      </c>
      <c r="D901" s="38">
        <f>$D$619</f>
        <v>-6.0847959462449444</v>
      </c>
      <c r="E901" s="38">
        <f>$E$619</f>
        <v>-6.4767899440276349</v>
      </c>
      <c r="F901" s="38">
        <f>$F$619</f>
        <v>-6.4767899440276349</v>
      </c>
      <c r="G901" s="38">
        <f>$G$619</f>
        <v>-0.99999999999999989</v>
      </c>
      <c r="H901" s="38">
        <f>$H$619</f>
        <v>-6.4767899440276349</v>
      </c>
      <c r="I901" s="38">
        <f>$I$619</f>
        <v>-6.4767899440276349</v>
      </c>
      <c r="J901" s="38">
        <f>$J$619</f>
        <v>-6.4767899440276349</v>
      </c>
      <c r="K901" s="17"/>
    </row>
    <row r="902" spans="1:11" x14ac:dyDescent="0.25">
      <c r="A902" s="4" t="s">
        <v>196</v>
      </c>
      <c r="B902" s="38">
        <f>$B$620</f>
        <v>-8.5880220461722345</v>
      </c>
      <c r="C902" s="38">
        <f>$C$620</f>
        <v>-6.0847959462449444</v>
      </c>
      <c r="D902" s="38">
        <f>$D$620</f>
        <v>-6.0847959462449444</v>
      </c>
      <c r="E902" s="38">
        <f>$E$620</f>
        <v>-6.4767899440276349</v>
      </c>
      <c r="F902" s="38">
        <f>$F$620</f>
        <v>-6.4767899440276349</v>
      </c>
      <c r="G902" s="38">
        <f>$G$620</f>
        <v>-0.99999999999999989</v>
      </c>
      <c r="H902" s="38">
        <f>$H$620</f>
        <v>-6.4767899440276349</v>
      </c>
      <c r="I902" s="38">
        <f>$I$620</f>
        <v>-6.4767899440276349</v>
      </c>
      <c r="J902" s="38">
        <f>$J$620</f>
        <v>-6.4767899440276349</v>
      </c>
      <c r="K902" s="17"/>
    </row>
    <row r="903" spans="1:11" x14ac:dyDescent="0.25">
      <c r="A903" s="4" t="s">
        <v>199</v>
      </c>
      <c r="B903" s="38">
        <f>$B$621</f>
        <v>-8.5880220461722345</v>
      </c>
      <c r="C903" s="38">
        <f>$C$621</f>
        <v>-6.0847959462449444</v>
      </c>
      <c r="D903" s="38">
        <f>$D$621</f>
        <v>-6.0847959462449444</v>
      </c>
      <c r="E903" s="38">
        <f>$E$621</f>
        <v>-6.4767899440276349</v>
      </c>
      <c r="F903" s="38">
        <f>$F$621</f>
        <v>-6.4767899440276349</v>
      </c>
      <c r="G903" s="38">
        <f>$G$621</f>
        <v>-0.99999999999999989</v>
      </c>
      <c r="H903" s="38">
        <f>$H$621</f>
        <v>-6.4767899440276349</v>
      </c>
      <c r="I903" s="38">
        <f>$I$621</f>
        <v>-6.4767899440276349</v>
      </c>
      <c r="J903" s="38">
        <f>$J$621</f>
        <v>-6.4767899440276349</v>
      </c>
      <c r="K903" s="17"/>
    </row>
    <row r="904" spans="1:11" x14ac:dyDescent="0.25">
      <c r="A904" s="4" t="s">
        <v>200</v>
      </c>
      <c r="B904" s="38">
        <f>$B$622</f>
        <v>-8.5880220461722345</v>
      </c>
      <c r="C904" s="38">
        <f>$C$622</f>
        <v>-6.0847959462449444</v>
      </c>
      <c r="D904" s="38">
        <f>$D$622</f>
        <v>-6.0847959462449444</v>
      </c>
      <c r="E904" s="38">
        <f>$E$622</f>
        <v>-6.4767899440276349</v>
      </c>
      <c r="F904" s="38">
        <f>$F$622</f>
        <v>-6.4767899440276349</v>
      </c>
      <c r="G904" s="38">
        <f>$G$622</f>
        <v>-0.99999999999999989</v>
      </c>
      <c r="H904" s="38">
        <f>$H$622</f>
        <v>-6.4767899440276349</v>
      </c>
      <c r="I904" s="38">
        <f>$I$622</f>
        <v>-6.4767899440276349</v>
      </c>
      <c r="J904" s="38">
        <f>$J$622</f>
        <v>-6.4767899440276349</v>
      </c>
      <c r="K904" s="17"/>
    </row>
    <row r="905" spans="1:11" x14ac:dyDescent="0.25">
      <c r="A905" s="4" t="s">
        <v>210</v>
      </c>
      <c r="B905" s="38">
        <f>$B$623</f>
        <v>-8.5880220461722345</v>
      </c>
      <c r="C905" s="38">
        <f>$C$623</f>
        <v>-6.0847959462449444</v>
      </c>
      <c r="D905" s="38">
        <f>$D$623</f>
        <v>-6.0847959462449444</v>
      </c>
      <c r="E905" s="38">
        <f>$E$623</f>
        <v>-6.4767899440276349</v>
      </c>
      <c r="F905" s="38">
        <f>$F$623</f>
        <v>-6.4767899440276349</v>
      </c>
      <c r="G905" s="38">
        <f>$G$623</f>
        <v>-0.99999999999999989</v>
      </c>
      <c r="H905" s="38">
        <f>$H$623</f>
        <v>-6.4767899440276349</v>
      </c>
      <c r="I905" s="38">
        <f>$I$623</f>
        <v>-6.4767899440276349</v>
      </c>
      <c r="J905" s="38">
        <f>$J$623</f>
        <v>-6.4767899440276349</v>
      </c>
      <c r="K905" s="17"/>
    </row>
    <row r="906" spans="1:11" x14ac:dyDescent="0.25">
      <c r="A906" s="4" t="s">
        <v>211</v>
      </c>
      <c r="B906" s="38">
        <f>$B$624</f>
        <v>-8.5880220461722345</v>
      </c>
      <c r="C906" s="38">
        <f>$C$624</f>
        <v>-6.0847959462449444</v>
      </c>
      <c r="D906" s="38">
        <f>$D$624</f>
        <v>-6.0847959462449444</v>
      </c>
      <c r="E906" s="38">
        <f>$E$624</f>
        <v>-6.4767899440276349</v>
      </c>
      <c r="F906" s="38">
        <f>$F$624</f>
        <v>-6.4767899440276349</v>
      </c>
      <c r="G906" s="38">
        <f>$G$624</f>
        <v>-0.99999999999999989</v>
      </c>
      <c r="H906" s="38">
        <f>$H$624</f>
        <v>-6.4767899440276349</v>
      </c>
      <c r="I906" s="38">
        <f>$I$624</f>
        <v>-6.4767899440276349</v>
      </c>
      <c r="J906" s="38">
        <f>$J$624</f>
        <v>-6.4767899440276349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5.8442477414050162E-2</v>
      </c>
      <c r="C915" s="38">
        <f>$C$633</f>
        <v>0.215268159979287</v>
      </c>
      <c r="D915" s="38">
        <f>$D$633</f>
        <v>0.215268159979287</v>
      </c>
      <c r="E915" s="38">
        <f>$E$633</f>
        <v>9.3360441214897671E-2</v>
      </c>
      <c r="F915" s="38">
        <f>$F$633</f>
        <v>9.3360441214897671E-2</v>
      </c>
      <c r="G915" s="38">
        <f>$G$633</f>
        <v>1.5123068763282508</v>
      </c>
      <c r="H915" s="38">
        <f>$H$633</f>
        <v>9.3360441214897671E-2</v>
      </c>
      <c r="I915" s="38">
        <f>$I$633</f>
        <v>9.3360441214897671E-2</v>
      </c>
      <c r="J915" s="38">
        <f>$J$633</f>
        <v>9.3360441214897671E-2</v>
      </c>
      <c r="K915" s="17"/>
    </row>
    <row r="916" spans="1:11" x14ac:dyDescent="0.25">
      <c r="A916" s="4" t="s">
        <v>184</v>
      </c>
      <c r="B916" s="38">
        <f>$B$634</f>
        <v>0.10600533068307147</v>
      </c>
      <c r="C916" s="38">
        <f>$C$634</f>
        <v>0.25884376383430663</v>
      </c>
      <c r="D916" s="38">
        <f>$D$634</f>
        <v>0.25884376383430663</v>
      </c>
      <c r="E916" s="38">
        <f>$E$634</f>
        <v>0.14860333781917584</v>
      </c>
      <c r="F916" s="38">
        <f>$F$634</f>
        <v>0.14860333781917584</v>
      </c>
      <c r="G916" s="38">
        <f>$G$634</f>
        <v>1.4381017427183707</v>
      </c>
      <c r="H916" s="38">
        <f>$H$634</f>
        <v>0.14860333781917584</v>
      </c>
      <c r="I916" s="38">
        <f>$I$634</f>
        <v>0.14860333781917584</v>
      </c>
      <c r="J916" s="38">
        <f>$J$634</f>
        <v>0.14860333781917584</v>
      </c>
      <c r="K916" s="17"/>
    </row>
    <row r="917" spans="1:11" x14ac:dyDescent="0.25">
      <c r="A917" s="4" t="s">
        <v>185</v>
      </c>
      <c r="B917" s="38">
        <f>$B$635</f>
        <v>4.5035373787873922E-2</v>
      </c>
      <c r="C917" s="38">
        <f>$C$635</f>
        <v>0.19096116897372192</v>
      </c>
      <c r="D917" s="38">
        <f>$D$635</f>
        <v>0.19096116897372192</v>
      </c>
      <c r="E917" s="38">
        <f>$E$635</f>
        <v>7.9854747428097825E-2</v>
      </c>
      <c r="F917" s="38">
        <f>$F$635</f>
        <v>7.9854747428097825E-2</v>
      </c>
      <c r="G917" s="38">
        <f>$G$635</f>
        <v>1.3744480069995402</v>
      </c>
      <c r="H917" s="38">
        <f>$H$635</f>
        <v>7.9854747428097825E-2</v>
      </c>
      <c r="I917" s="38">
        <f>$I$635</f>
        <v>7.9854747428097825E-2</v>
      </c>
      <c r="J917" s="38">
        <f>$J$635</f>
        <v>7.9854747428097825E-2</v>
      </c>
      <c r="K917" s="17"/>
    </row>
    <row r="918" spans="1:11" x14ac:dyDescent="0.25">
      <c r="A918" s="4" t="s">
        <v>186</v>
      </c>
      <c r="B918" s="38">
        <f>$B$636</f>
        <v>6.6126170364297812E-2</v>
      </c>
      <c r="C918" s="38">
        <f>$C$636</f>
        <v>0.26452454250456692</v>
      </c>
      <c r="D918" s="38">
        <f>$D$636</f>
        <v>0.26452454250456692</v>
      </c>
      <c r="E918" s="38">
        <f>$E$636</f>
        <v>0.1473950415951597</v>
      </c>
      <c r="F918" s="38">
        <f>$F$636</f>
        <v>0.1473950415951597</v>
      </c>
      <c r="G918" s="38">
        <f>$G$636</f>
        <v>1.5325475705502178</v>
      </c>
      <c r="H918" s="38">
        <f>$H$636</f>
        <v>0.1473950415951597</v>
      </c>
      <c r="I918" s="38">
        <f>$I$636</f>
        <v>0.1473950415951597</v>
      </c>
      <c r="J918" s="38">
        <f>$J$636</f>
        <v>0.1473950415951597</v>
      </c>
      <c r="K918" s="17"/>
    </row>
    <row r="919" spans="1:11" x14ac:dyDescent="0.25">
      <c r="A919" s="4" t="s">
        <v>206</v>
      </c>
      <c r="B919" s="38">
        <f>$B$637</f>
        <v>5.9222872974659377E-2</v>
      </c>
      <c r="C919" s="38">
        <f>$C$637</f>
        <v>0.23759330698641862</v>
      </c>
      <c r="D919" s="38">
        <f>$D$637</f>
        <v>0.23759330698641862</v>
      </c>
      <c r="E919" s="38">
        <f>$E$637</f>
        <v>0.13070813117092928</v>
      </c>
      <c r="F919" s="38">
        <f>$F$637</f>
        <v>0.13070813117092928</v>
      </c>
      <c r="G919" s="38">
        <f>$G$637</f>
        <v>1.3934894285275776</v>
      </c>
      <c r="H919" s="38">
        <f>$H$637</f>
        <v>0.13070813117092928</v>
      </c>
      <c r="I919" s="38">
        <f>$I$637</f>
        <v>0.13070813117092928</v>
      </c>
      <c r="J919" s="38">
        <f>$J$637</f>
        <v>0.13070813117092928</v>
      </c>
      <c r="K919" s="17"/>
    </row>
    <row r="920" spans="1:11" x14ac:dyDescent="0.25">
      <c r="A920" s="4" t="s">
        <v>187</v>
      </c>
      <c r="B920" s="38">
        <f>$B$638</f>
        <v>0.40122992929008766</v>
      </c>
      <c r="C920" s="38">
        <f>$C$638</f>
        <v>1.3486527460921418</v>
      </c>
      <c r="D920" s="38">
        <f>$D$638</f>
        <v>1.3486527460921418</v>
      </c>
      <c r="E920" s="38">
        <f>$E$638</f>
        <v>1.3803435738191967</v>
      </c>
      <c r="F920" s="38">
        <f>$F$638</f>
        <v>1.3803435738191967</v>
      </c>
      <c r="G920" s="38">
        <f>$G$638</f>
        <v>1.4627810074207863</v>
      </c>
      <c r="H920" s="38">
        <f>$H$638</f>
        <v>1.3803435738191967</v>
      </c>
      <c r="I920" s="38">
        <f>$I$638</f>
        <v>1.3803435738191967</v>
      </c>
      <c r="J920" s="38">
        <f>$J$638</f>
        <v>1.3803435738191967</v>
      </c>
      <c r="K920" s="17"/>
    </row>
    <row r="921" spans="1:11" x14ac:dyDescent="0.25">
      <c r="A921" s="4" t="s">
        <v>188</v>
      </c>
      <c r="B921" s="38">
        <f>$B$639</f>
        <v>0.42361576587786143</v>
      </c>
      <c r="C921" s="38">
        <f>$C$639</f>
        <v>1.424568069254734</v>
      </c>
      <c r="D921" s="38">
        <f>$D$639</f>
        <v>1.424568069254734</v>
      </c>
      <c r="E921" s="38">
        <f>$E$639</f>
        <v>1.4582728360362027</v>
      </c>
      <c r="F921" s="38">
        <f>$F$639</f>
        <v>1.4582728360362027</v>
      </c>
      <c r="G921" s="38">
        <f>$G$639</f>
        <v>1.54271050086212</v>
      </c>
      <c r="H921" s="38">
        <f>$H$639</f>
        <v>1.4582728360362027</v>
      </c>
      <c r="I921" s="38">
        <f>$I$639</f>
        <v>1.4582728360362027</v>
      </c>
      <c r="J921" s="38">
        <f>$J$639</f>
        <v>1.4582728360362027</v>
      </c>
      <c r="K921" s="17"/>
    </row>
    <row r="922" spans="1:11" x14ac:dyDescent="0.25">
      <c r="A922" s="4" t="s">
        <v>189</v>
      </c>
      <c r="B922" s="38">
        <f>$B$640</f>
        <v>0.31934443542626362</v>
      </c>
      <c r="C922" s="38">
        <f>$C$640</f>
        <v>1.0737344442019663</v>
      </c>
      <c r="D922" s="38">
        <f>$D$640</f>
        <v>1.0737344442019663</v>
      </c>
      <c r="E922" s="38">
        <f>$E$640</f>
        <v>1.0988712249108474</v>
      </c>
      <c r="F922" s="38">
        <f>$F$640</f>
        <v>1.0988712249108474</v>
      </c>
      <c r="G922" s="38">
        <f>$G$640</f>
        <v>1.1660827533353713</v>
      </c>
      <c r="H922" s="38">
        <f>$H$640</f>
        <v>1.0988712249108474</v>
      </c>
      <c r="I922" s="38">
        <f>$I$640</f>
        <v>1.0988712249108474</v>
      </c>
      <c r="J922" s="38">
        <f>$J$640</f>
        <v>1.0988712249108474</v>
      </c>
      <c r="K922" s="17"/>
    </row>
    <row r="923" spans="1:11" x14ac:dyDescent="0.25">
      <c r="A923" s="4" t="s">
        <v>190</v>
      </c>
      <c r="B923" s="38">
        <f>$B$641</f>
        <v>0.30058196936153808</v>
      </c>
      <c r="C923" s="38">
        <f>$C$641</f>
        <v>1.0106492489175221</v>
      </c>
      <c r="D923" s="38">
        <f>$D$641</f>
        <v>1.0106492489175221</v>
      </c>
      <c r="E923" s="38">
        <f>$E$641</f>
        <v>1.0343091665822823</v>
      </c>
      <c r="F923" s="38">
        <f>$F$641</f>
        <v>1.0343091665822823</v>
      </c>
      <c r="G923" s="38">
        <f>$G$641</f>
        <v>1.0975718113522646</v>
      </c>
      <c r="H923" s="38">
        <f>$H$641</f>
        <v>1.0343091665822823</v>
      </c>
      <c r="I923" s="38">
        <f>$I$641</f>
        <v>1.0343091665822823</v>
      </c>
      <c r="J923" s="38">
        <f>$J$641</f>
        <v>1.0343091665822823</v>
      </c>
      <c r="K923" s="17"/>
    </row>
    <row r="924" spans="1:11" x14ac:dyDescent="0.25">
      <c r="A924" s="4" t="s">
        <v>207</v>
      </c>
      <c r="B924" s="38">
        <f>$B$642</f>
        <v>0.29361329826508181</v>
      </c>
      <c r="C924" s="38">
        <f>$C$642</f>
        <v>0.98721842828464612</v>
      </c>
      <c r="D924" s="38">
        <f>$D$642</f>
        <v>0.98721842828464612</v>
      </c>
      <c r="E924" s="38">
        <f>$E$642</f>
        <v>1.0103298160933902</v>
      </c>
      <c r="F924" s="38">
        <f>$F$642</f>
        <v>1.0103298160933902</v>
      </c>
      <c r="G924" s="38">
        <f>$G$642</f>
        <v>1.0721257841860243</v>
      </c>
      <c r="H924" s="38">
        <f>$H$642</f>
        <v>1.0103298160933902</v>
      </c>
      <c r="I924" s="38">
        <f>$I$642</f>
        <v>1.0103298160933902</v>
      </c>
      <c r="J924" s="38">
        <f>$J$642</f>
        <v>1.0103298160933902</v>
      </c>
      <c r="K924" s="17"/>
    </row>
    <row r="925" spans="1:11" x14ac:dyDescent="0.25">
      <c r="A925" s="4" t="s">
        <v>233</v>
      </c>
      <c r="B925" s="38">
        <f>$B$864</f>
        <v>0.33156954081374046</v>
      </c>
      <c r="C925" s="38">
        <f>$C$864</f>
        <v>1.0650617064562153</v>
      </c>
      <c r="D925" s="38">
        <f>$D$864</f>
        <v>1.0650617064562153</v>
      </c>
      <c r="E925" s="38">
        <f>$E$864</f>
        <v>1.0872274402736022</v>
      </c>
      <c r="F925" s="38">
        <f>$F$864</f>
        <v>1.0872274402736022</v>
      </c>
      <c r="G925" s="38">
        <f>$G$864</f>
        <v>0</v>
      </c>
      <c r="H925" s="38">
        <f>$H$864</f>
        <v>1.0872274402736022</v>
      </c>
      <c r="I925" s="38">
        <f>$I$864</f>
        <v>1.0872274402736022</v>
      </c>
      <c r="J925" s="38">
        <f>$J$864</f>
        <v>1.0872274402736022</v>
      </c>
      <c r="K925" s="17"/>
    </row>
    <row r="926" spans="1:11" x14ac:dyDescent="0.25">
      <c r="A926" s="4" t="s">
        <v>195</v>
      </c>
      <c r="B926" s="38">
        <f>$B$643</f>
        <v>-0.27386086837562423</v>
      </c>
      <c r="C926" s="38">
        <f>$C$643</f>
        <v>-0.92080466942053685</v>
      </c>
      <c r="D926" s="38">
        <f>$D$643</f>
        <v>-0.92080466942053685</v>
      </c>
      <c r="E926" s="38">
        <f>$E$643</f>
        <v>-0.94236127047392027</v>
      </c>
      <c r="F926" s="38">
        <f>$F$643</f>
        <v>-0.94236127047392027</v>
      </c>
      <c r="G926" s="38">
        <f>$G$643</f>
        <v>-1</v>
      </c>
      <c r="H926" s="38">
        <f>$H$643</f>
        <v>-0.94236127047392027</v>
      </c>
      <c r="I926" s="38">
        <f>$I$643</f>
        <v>-0.94236127047392027</v>
      </c>
      <c r="J926" s="38">
        <f>$J$643</f>
        <v>-0.94236127047392027</v>
      </c>
      <c r="K926" s="17"/>
    </row>
    <row r="927" spans="1:11" x14ac:dyDescent="0.25">
      <c r="A927" s="4" t="s">
        <v>196</v>
      </c>
      <c r="B927" s="38">
        <f>$B$644</f>
        <v>-0.27386086837562423</v>
      </c>
      <c r="C927" s="38">
        <f>$C$644</f>
        <v>-0.92080466942053685</v>
      </c>
      <c r="D927" s="38">
        <f>$D$644</f>
        <v>-0.92080466942053685</v>
      </c>
      <c r="E927" s="38">
        <f>$E$644</f>
        <v>-0.94236127047392027</v>
      </c>
      <c r="F927" s="38">
        <f>$F$644</f>
        <v>-0.94236127047392027</v>
      </c>
      <c r="G927" s="38">
        <f>$G$644</f>
        <v>-1</v>
      </c>
      <c r="H927" s="38">
        <f>$H$644</f>
        <v>-0.94236127047392027</v>
      </c>
      <c r="I927" s="38">
        <f>$I$644</f>
        <v>-0.94236127047392027</v>
      </c>
      <c r="J927" s="38">
        <f>$J$644</f>
        <v>-0.94236127047392027</v>
      </c>
      <c r="K927" s="17"/>
    </row>
    <row r="928" spans="1:11" x14ac:dyDescent="0.25">
      <c r="A928" s="4" t="s">
        <v>199</v>
      </c>
      <c r="B928" s="38">
        <f>$B$645</f>
        <v>-0.27386086837562423</v>
      </c>
      <c r="C928" s="38">
        <f>$C$645</f>
        <v>-0.92080466942053685</v>
      </c>
      <c r="D928" s="38">
        <f>$D$645</f>
        <v>-0.92080466942053685</v>
      </c>
      <c r="E928" s="38">
        <f>$E$645</f>
        <v>-0.94236127047392027</v>
      </c>
      <c r="F928" s="38">
        <f>$F$645</f>
        <v>-0.94236127047392027</v>
      </c>
      <c r="G928" s="38">
        <f>$G$645</f>
        <v>-1</v>
      </c>
      <c r="H928" s="38">
        <f>$H$645</f>
        <v>-0.94236127047392027</v>
      </c>
      <c r="I928" s="38">
        <f>$I$645</f>
        <v>-0.94236127047392027</v>
      </c>
      <c r="J928" s="38">
        <f>$J$645</f>
        <v>-0.94236127047392027</v>
      </c>
      <c r="K928" s="17"/>
    </row>
    <row r="929" spans="1:11" x14ac:dyDescent="0.25">
      <c r="A929" s="4" t="s">
        <v>200</v>
      </c>
      <c r="B929" s="38">
        <f>$B$646</f>
        <v>-0.27386086837562423</v>
      </c>
      <c r="C929" s="38">
        <f>$C$646</f>
        <v>-0.92080466942053685</v>
      </c>
      <c r="D929" s="38">
        <f>$D$646</f>
        <v>-0.92080466942053685</v>
      </c>
      <c r="E929" s="38">
        <f>$E$646</f>
        <v>-0.94236127047392027</v>
      </c>
      <c r="F929" s="38">
        <f>$F$646</f>
        <v>-0.94236127047392027</v>
      </c>
      <c r="G929" s="38">
        <f>$G$646</f>
        <v>-1</v>
      </c>
      <c r="H929" s="38">
        <f>$H$646</f>
        <v>-0.94236127047392027</v>
      </c>
      <c r="I929" s="38">
        <f>$I$646</f>
        <v>-0.94236127047392027</v>
      </c>
      <c r="J929" s="38">
        <f>$J$646</f>
        <v>-0.94236127047392027</v>
      </c>
      <c r="K929" s="17"/>
    </row>
    <row r="930" spans="1:11" x14ac:dyDescent="0.25">
      <c r="A930" s="4" t="s">
        <v>210</v>
      </c>
      <c r="B930" s="38">
        <f>$B$647</f>
        <v>-0.27386086837562423</v>
      </c>
      <c r="C930" s="38">
        <f>$C$647</f>
        <v>-0.92080466942053685</v>
      </c>
      <c r="D930" s="38">
        <f>$D$647</f>
        <v>-0.92080466942053685</v>
      </c>
      <c r="E930" s="38">
        <f>$E$647</f>
        <v>-0.94236127047392027</v>
      </c>
      <c r="F930" s="38">
        <f>$F$647</f>
        <v>-0.94236127047392027</v>
      </c>
      <c r="G930" s="38">
        <f>$G$647</f>
        <v>-1</v>
      </c>
      <c r="H930" s="38">
        <f>$H$647</f>
        <v>-0.94236127047392027</v>
      </c>
      <c r="I930" s="38">
        <f>$I$647</f>
        <v>-0.94236127047392027</v>
      </c>
      <c r="J930" s="38">
        <f>$J$647</f>
        <v>-0.94236127047392027</v>
      </c>
      <c r="K930" s="17"/>
    </row>
    <row r="931" spans="1:11" x14ac:dyDescent="0.25">
      <c r="A931" s="4" t="s">
        <v>211</v>
      </c>
      <c r="B931" s="38">
        <f>$B$648</f>
        <v>-0.27386086837562423</v>
      </c>
      <c r="C931" s="38">
        <f>$C$648</f>
        <v>-0.92080466942053685</v>
      </c>
      <c r="D931" s="38">
        <f>$D$648</f>
        <v>-0.92080466942053685</v>
      </c>
      <c r="E931" s="38">
        <f>$E$648</f>
        <v>-0.94236127047392027</v>
      </c>
      <c r="F931" s="38">
        <f>$F$648</f>
        <v>-0.94236127047392027</v>
      </c>
      <c r="G931" s="38">
        <f>$G$648</f>
        <v>-1</v>
      </c>
      <c r="H931" s="38">
        <f>$H$648</f>
        <v>-0.94236127047392027</v>
      </c>
      <c r="I931" s="38">
        <f>$I$648</f>
        <v>-0.94236127047392027</v>
      </c>
      <c r="J931" s="38">
        <f>$J$648</f>
        <v>-0.94236127047392027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4.4500301709873354E-2</v>
      </c>
      <c r="C940" s="38">
        <f>$C$657</f>
        <v>0.1921298366101083</v>
      </c>
      <c r="D940" s="38">
        <f>$D$657</f>
        <v>0.1921298366101083</v>
      </c>
      <c r="E940" s="38">
        <f>$E$657</f>
        <v>7.2250140786424194E-2</v>
      </c>
      <c r="F940" s="38">
        <f>$F$657</f>
        <v>7.2250140786424194E-2</v>
      </c>
      <c r="G940" s="38">
        <f>$G$657</f>
        <v>1.4627810074207865</v>
      </c>
      <c r="H940" s="38">
        <f>$H$657</f>
        <v>7.2250140786424194E-2</v>
      </c>
      <c r="I940" s="38">
        <f>$I$657</f>
        <v>7.2250140786424194E-2</v>
      </c>
      <c r="J940" s="38">
        <f>$J$657</f>
        <v>7.2250140786424194E-2</v>
      </c>
      <c r="K940" s="17"/>
    </row>
    <row r="941" spans="1:11" x14ac:dyDescent="0.25">
      <c r="A941" s="4" t="s">
        <v>188</v>
      </c>
      <c r="B941" s="38">
        <f>$B$658</f>
        <v>4.6983108722666311E-2</v>
      </c>
      <c r="C941" s="38">
        <f>$C$658</f>
        <v>0.20294477668841665</v>
      </c>
      <c r="D941" s="38">
        <f>$D$658</f>
        <v>0.20294477668841665</v>
      </c>
      <c r="E941" s="38">
        <f>$E$658</f>
        <v>7.6329125376458112E-2</v>
      </c>
      <c r="F941" s="38">
        <f>$F$658</f>
        <v>7.6329125376458112E-2</v>
      </c>
      <c r="G941" s="38">
        <f>$G$658</f>
        <v>1.5427105008621202</v>
      </c>
      <c r="H941" s="38">
        <f>$H$658</f>
        <v>7.6329125376458112E-2</v>
      </c>
      <c r="I941" s="38">
        <f>$I$658</f>
        <v>7.6329125376458112E-2</v>
      </c>
      <c r="J941" s="38">
        <f>$J$658</f>
        <v>7.6329125376458112E-2</v>
      </c>
      <c r="K941" s="17"/>
    </row>
    <row r="942" spans="1:11" x14ac:dyDescent="0.25">
      <c r="A942" s="4" t="s">
        <v>189</v>
      </c>
      <c r="B942" s="38">
        <f>$B$659</f>
        <v>3.5418403983426321E-2</v>
      </c>
      <c r="C942" s="38">
        <f>$C$659</f>
        <v>0.15296481909441406</v>
      </c>
      <c r="D942" s="38">
        <f>$D$659</f>
        <v>0.15296481909441406</v>
      </c>
      <c r="E942" s="38">
        <f>$E$659</f>
        <v>5.7517274837806762E-2</v>
      </c>
      <c r="F942" s="38">
        <f>$F$659</f>
        <v>5.7517274837806762E-2</v>
      </c>
      <c r="G942" s="38">
        <f>$G$659</f>
        <v>1.166082753335371</v>
      </c>
      <c r="H942" s="38">
        <f>$H$659</f>
        <v>5.7517274837806762E-2</v>
      </c>
      <c r="I942" s="38">
        <f>$I$659</f>
        <v>5.7517274837806762E-2</v>
      </c>
      <c r="J942" s="38">
        <f>$J$659</f>
        <v>5.7517274837806762E-2</v>
      </c>
      <c r="K942" s="17"/>
    </row>
    <row r="943" spans="1:11" x14ac:dyDescent="0.25">
      <c r="A943" s="4" t="s">
        <v>190</v>
      </c>
      <c r="B943" s="38">
        <f>$B$660</f>
        <v>3.3337464004250701E-2</v>
      </c>
      <c r="C943" s="38">
        <f>$C$660</f>
        <v>0.14397766632463141</v>
      </c>
      <c r="D943" s="38">
        <f>$D$660</f>
        <v>0.14397766632463141</v>
      </c>
      <c r="E943" s="38">
        <f>$E$660</f>
        <v>5.4137958345758415E-2</v>
      </c>
      <c r="F943" s="38">
        <f>$F$660</f>
        <v>5.4137958345758415E-2</v>
      </c>
      <c r="G943" s="38">
        <f>$G$660</f>
        <v>1.0975718113522648</v>
      </c>
      <c r="H943" s="38">
        <f>$H$660</f>
        <v>5.4137958345758415E-2</v>
      </c>
      <c r="I943" s="38">
        <f>$I$660</f>
        <v>5.4137958345758415E-2</v>
      </c>
      <c r="J943" s="38">
        <f>$J$660</f>
        <v>5.4137958345758415E-2</v>
      </c>
      <c r="K943" s="17"/>
    </row>
    <row r="944" spans="1:11" x14ac:dyDescent="0.25">
      <c r="A944" s="4" t="s">
        <v>207</v>
      </c>
      <c r="B944" s="38">
        <f>$B$661</f>
        <v>3.2564570599070627E-2</v>
      </c>
      <c r="C944" s="38">
        <f>$C$661</f>
        <v>0.14063969830218861</v>
      </c>
      <c r="D944" s="38">
        <f>$D$661</f>
        <v>0.14063969830218861</v>
      </c>
      <c r="E944" s="38">
        <f>$E$661</f>
        <v>5.2882827752441075E-2</v>
      </c>
      <c r="F944" s="38">
        <f>$F$661</f>
        <v>5.2882827752441075E-2</v>
      </c>
      <c r="G944" s="38">
        <f>$G$661</f>
        <v>1.0721257841860246</v>
      </c>
      <c r="H944" s="38">
        <f>$H$661</f>
        <v>5.2882827752441075E-2</v>
      </c>
      <c r="I944" s="38">
        <f>$I$661</f>
        <v>5.2882827752441075E-2</v>
      </c>
      <c r="J944" s="38">
        <f>$J$661</f>
        <v>5.2882827752441075E-2</v>
      </c>
      <c r="K944" s="17"/>
    </row>
    <row r="945" spans="1:11" x14ac:dyDescent="0.25">
      <c r="A945" s="4" t="s">
        <v>233</v>
      </c>
      <c r="B945" s="38">
        <f>$B$873</f>
        <v>3.7200426703087951E-2</v>
      </c>
      <c r="C945" s="38">
        <f>$C$873</f>
        <v>0.16066100955694121</v>
      </c>
      <c r="D945" s="38">
        <f>$D$873</f>
        <v>0.16066100955694121</v>
      </c>
      <c r="E945" s="38">
        <f>$E$873</f>
        <v>6.0411168379197182E-2</v>
      </c>
      <c r="F945" s="38">
        <f>$F$873</f>
        <v>6.0411168379197182E-2</v>
      </c>
      <c r="G945" s="38">
        <f>$G$873</f>
        <v>1.2247524201114801</v>
      </c>
      <c r="H945" s="38">
        <f>$H$873</f>
        <v>6.0411168379197182E-2</v>
      </c>
      <c r="I945" s="38">
        <f>$I$873</f>
        <v>6.0411168379197182E-2</v>
      </c>
      <c r="J945" s="38">
        <f>$J$873</f>
        <v>6.0411168379197182E-2</v>
      </c>
      <c r="K945" s="17"/>
    </row>
    <row r="946" spans="1:11" x14ac:dyDescent="0.25">
      <c r="A946" s="4" t="s">
        <v>195</v>
      </c>
      <c r="B946" s="38">
        <f>$B$662</f>
        <v>-3.0373834002876989E-2</v>
      </c>
      <c r="C946" s="38">
        <f>$C$662</f>
        <v>-0.13117835647331677</v>
      </c>
      <c r="D946" s="38">
        <f>$D$662</f>
        <v>-0.13117835647331677</v>
      </c>
      <c r="E946" s="38">
        <f>$E$662</f>
        <v>-4.9325208415345198E-2</v>
      </c>
      <c r="F946" s="38">
        <f>$F$662</f>
        <v>-4.9325208415345198E-2</v>
      </c>
      <c r="G946" s="38">
        <f>$G$662</f>
        <v>-1</v>
      </c>
      <c r="H946" s="38">
        <f>$H$662</f>
        <v>-4.9325208415345198E-2</v>
      </c>
      <c r="I946" s="38">
        <f>$I$662</f>
        <v>-4.9325208415345198E-2</v>
      </c>
      <c r="J946" s="38">
        <f>$J$662</f>
        <v>-4.9325208415345198E-2</v>
      </c>
      <c r="K946" s="17"/>
    </row>
    <row r="947" spans="1:11" x14ac:dyDescent="0.25">
      <c r="A947" s="4" t="s">
        <v>196</v>
      </c>
      <c r="B947" s="38">
        <f>$B$663</f>
        <v>-3.0373834002876989E-2</v>
      </c>
      <c r="C947" s="38">
        <f>$C$663</f>
        <v>-0.13117835647331677</v>
      </c>
      <c r="D947" s="38">
        <f>$D$663</f>
        <v>-0.13117835647331677</v>
      </c>
      <c r="E947" s="38">
        <f>$E$663</f>
        <v>-4.9325208415345198E-2</v>
      </c>
      <c r="F947" s="38">
        <f>$F$663</f>
        <v>-4.9325208415345198E-2</v>
      </c>
      <c r="G947" s="38">
        <f>$G$663</f>
        <v>-1</v>
      </c>
      <c r="H947" s="38">
        <f>$H$663</f>
        <v>-4.9325208415345198E-2</v>
      </c>
      <c r="I947" s="38">
        <f>$I$663</f>
        <v>-4.9325208415345198E-2</v>
      </c>
      <c r="J947" s="38">
        <f>$J$663</f>
        <v>-4.9325208415345198E-2</v>
      </c>
      <c r="K947" s="17"/>
    </row>
    <row r="948" spans="1:11" x14ac:dyDescent="0.25">
      <c r="A948" s="4" t="s">
        <v>199</v>
      </c>
      <c r="B948" s="38">
        <f>$B$664</f>
        <v>-3.0373834002876989E-2</v>
      </c>
      <c r="C948" s="38">
        <f>$C$664</f>
        <v>-0.13117835647331677</v>
      </c>
      <c r="D948" s="38">
        <f>$D$664</f>
        <v>-0.13117835647331677</v>
      </c>
      <c r="E948" s="38">
        <f>$E$664</f>
        <v>-4.9325208415345198E-2</v>
      </c>
      <c r="F948" s="38">
        <f>$F$664</f>
        <v>-4.9325208415345198E-2</v>
      </c>
      <c r="G948" s="38">
        <f>$G$664</f>
        <v>-1</v>
      </c>
      <c r="H948" s="38">
        <f>$H$664</f>
        <v>-4.9325208415345198E-2</v>
      </c>
      <c r="I948" s="38">
        <f>$I$664</f>
        <v>-4.9325208415345198E-2</v>
      </c>
      <c r="J948" s="38">
        <f>$J$664</f>
        <v>-4.9325208415345198E-2</v>
      </c>
      <c r="K948" s="17"/>
    </row>
    <row r="949" spans="1:11" x14ac:dyDescent="0.25">
      <c r="A949" s="4" t="s">
        <v>200</v>
      </c>
      <c r="B949" s="38">
        <f>$B$665</f>
        <v>-3.0373834002876989E-2</v>
      </c>
      <c r="C949" s="38">
        <f>$C$665</f>
        <v>-0.13117835647331677</v>
      </c>
      <c r="D949" s="38">
        <f>$D$665</f>
        <v>-0.13117835647331677</v>
      </c>
      <c r="E949" s="38">
        <f>$E$665</f>
        <v>-4.9325208415345198E-2</v>
      </c>
      <c r="F949" s="38">
        <f>$F$665</f>
        <v>-4.9325208415345198E-2</v>
      </c>
      <c r="G949" s="38">
        <f>$G$665</f>
        <v>-1</v>
      </c>
      <c r="H949" s="38">
        <f>$H$665</f>
        <v>-4.9325208415345198E-2</v>
      </c>
      <c r="I949" s="38">
        <f>$I$665</f>
        <v>-4.9325208415345198E-2</v>
      </c>
      <c r="J949" s="38">
        <f>$J$665</f>
        <v>-4.9325208415345198E-2</v>
      </c>
      <c r="K949" s="17"/>
    </row>
    <row r="950" spans="1:11" x14ac:dyDescent="0.25">
      <c r="A950" s="4" t="s">
        <v>210</v>
      </c>
      <c r="B950" s="38">
        <f>$B$666</f>
        <v>-3.0373834002876989E-2</v>
      </c>
      <c r="C950" s="38">
        <f>$C$666</f>
        <v>-0.13117835647331677</v>
      </c>
      <c r="D950" s="38">
        <f>$D$666</f>
        <v>-0.13117835647331677</v>
      </c>
      <c r="E950" s="38">
        <f>$E$666</f>
        <v>-4.9325208415345198E-2</v>
      </c>
      <c r="F950" s="38">
        <f>$F$666</f>
        <v>-4.9325208415345198E-2</v>
      </c>
      <c r="G950" s="38">
        <f>$G$666</f>
        <v>-1</v>
      </c>
      <c r="H950" s="38">
        <f>$H$666</f>
        <v>-4.9325208415345198E-2</v>
      </c>
      <c r="I950" s="38">
        <f>$I$666</f>
        <v>-4.9325208415345198E-2</v>
      </c>
      <c r="J950" s="38">
        <f>$J$666</f>
        <v>-4.9325208415345198E-2</v>
      </c>
      <c r="K950" s="17"/>
    </row>
    <row r="951" spans="1:11" x14ac:dyDescent="0.25">
      <c r="A951" s="4" t="s">
        <v>211</v>
      </c>
      <c r="B951" s="38">
        <f>$B$667</f>
        <v>-3.0373834002876989E-2</v>
      </c>
      <c r="C951" s="38">
        <f>$C$667</f>
        <v>-0.13117835647331677</v>
      </c>
      <c r="D951" s="38">
        <f>$D$667</f>
        <v>-0.13117835647331677</v>
      </c>
      <c r="E951" s="38">
        <f>$E$667</f>
        <v>-4.9325208415345198E-2</v>
      </c>
      <c r="F951" s="38">
        <f>$F$667</f>
        <v>-4.9325208415345198E-2</v>
      </c>
      <c r="G951" s="38">
        <f>$G$667</f>
        <v>-1</v>
      </c>
      <c r="H951" s="38">
        <f>$H$667</f>
        <v>-4.9325208415345198E-2</v>
      </c>
      <c r="I951" s="38">
        <f>$I$667</f>
        <v>-4.9325208415345198E-2</v>
      </c>
      <c r="J951" s="38">
        <f>$J$667</f>
        <v>-4.9325208415345198E-2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(Northeast) in 2019/20 (April 2019 - Final Charges)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1121306.6385054823</v>
      </c>
      <c r="C12" s="42">
        <f>(Loads!$B$334*Multi!C$882)*LAFs!C$261/(24*Input!$F$60)*1000</f>
        <v>1039328.2796266173</v>
      </c>
      <c r="D12" s="42">
        <f>(Loads!$B$334*Multi!D$882)*LAFs!D$261/(24*Input!$F$60)*1000</f>
        <v>1036235.0406991573</v>
      </c>
      <c r="E12" s="42">
        <f>(Loads!$B$334*Multi!E$882)*LAFs!E$261/(24*Input!$F$60)*1000</f>
        <v>1054213.24082085</v>
      </c>
      <c r="F12" s="42">
        <f>(Loads!$B$334*Multi!F$882)*LAFs!F$261/(24*Input!$F$60)*1000</f>
        <v>1047987.5720758451</v>
      </c>
      <c r="G12" s="42">
        <f>(Loads!$B$334*Multi!G$882)*LAFs!G$261/(24*Input!$F$60)*1000</f>
        <v>0</v>
      </c>
      <c r="H12" s="42">
        <f>(Loads!$B$334*Multi!H$882)*LAFs!H$261/(24*Input!$F$60)*1000</f>
        <v>1038785.7299795694</v>
      </c>
      <c r="I12" s="42">
        <f>(Loads!$B$334*Multi!I$882)*LAFs!I$261/(24*Input!$F$60)*1000</f>
        <v>1023803.2434894794</v>
      </c>
      <c r="J12" s="42">
        <f>(Loads!$B$334*Multi!J$882)*LAFs!J$261/(24*Input!$F$60)*1000</f>
        <v>973268.16565727477</v>
      </c>
      <c r="K12" s="17"/>
    </row>
    <row r="13" spans="1:11" x14ac:dyDescent="0.25">
      <c r="A13" s="4" t="s">
        <v>227</v>
      </c>
      <c r="B13" s="42">
        <f>(Loads!$B$336*Multi!B$884)*LAFs!B$263/(24*Input!$F$60)*1000</f>
        <v>1208.5455618761246</v>
      </c>
      <c r="C13" s="42">
        <f>(Loads!$B$336*Multi!C$884)*LAFs!C$263/(24*Input!$F$60)*1000</f>
        <v>2045.8136137915983</v>
      </c>
      <c r="D13" s="42">
        <f>(Loads!$B$336*Multi!D$884)*LAFs!D$263/(24*Input!$F$60)*1000</f>
        <v>2039.7248827981712</v>
      </c>
      <c r="E13" s="42">
        <f>(Loads!$B$336*Multi!E$884)*LAFs!E$263/(24*Input!$F$60)*1000</f>
        <v>1691.2179537713141</v>
      </c>
      <c r="F13" s="42">
        <f>(Loads!$B$336*Multi!F$884)*LAFs!F$263/(24*Input!$F$60)*1000</f>
        <v>1681.2304461703025</v>
      </c>
      <c r="G13" s="42">
        <f>(Loads!$B$336*Multi!G$884)*LAFs!G$263/(24*Input!$F$60)*1000</f>
        <v>0</v>
      </c>
      <c r="H13" s="42">
        <f>(Loads!$B$336*Multi!H$884)*LAFs!H$263/(24*Input!$F$60)*1000</f>
        <v>1666.4684227405146</v>
      </c>
      <c r="I13" s="42">
        <f>(Loads!$B$336*Multi!I$884)*LAFs!I$263/(24*Input!$F$60)*1000</f>
        <v>1642.4328204894491</v>
      </c>
      <c r="J13" s="42">
        <f>(Loads!$B$336*Multi!J$884)*LAFs!J$263/(24*Input!$F$60)*1000</f>
        <v>1561.3620962605369</v>
      </c>
      <c r="K13" s="17"/>
    </row>
    <row r="14" spans="1:11" x14ac:dyDescent="0.25">
      <c r="A14" s="4" t="s">
        <v>183</v>
      </c>
      <c r="B14" s="42">
        <f>(Loads!$B$337*Multi!B$885)*LAFs!B$264/(24*Input!$F$60)*1000</f>
        <v>201366.76421571866</v>
      </c>
      <c r="C14" s="42">
        <f>(Loads!$B$337*Multi!C$885)*LAFs!C$264/(24*Input!$F$60)*1000</f>
        <v>208048.98422192974</v>
      </c>
      <c r="D14" s="42">
        <f>(Loads!$B$337*Multi!D$885)*LAFs!D$264/(24*Input!$F$60)*1000</f>
        <v>207429.7908165073</v>
      </c>
      <c r="E14" s="42">
        <f>(Loads!$B$337*Multi!E$885)*LAFs!E$264/(24*Input!$F$60)*1000</f>
        <v>211189.58967000191</v>
      </c>
      <c r="F14" s="42">
        <f>(Loads!$B$337*Multi!F$885)*LAFs!F$264/(24*Input!$F$60)*1000</f>
        <v>209942.40705384049</v>
      </c>
      <c r="G14" s="42">
        <f>(Loads!$B$337*Multi!G$885)*LAFs!G$264/(24*Input!$F$60)*1000</f>
        <v>0</v>
      </c>
      <c r="H14" s="42">
        <f>(Loads!$B$337*Multi!H$885)*LAFs!H$264/(24*Input!$F$60)*1000</f>
        <v>208099.01030897754</v>
      </c>
      <c r="I14" s="42">
        <f>(Loads!$B$337*Multi!I$885)*LAFs!I$264/(24*Input!$F$60)*1000</f>
        <v>205097.58227567494</v>
      </c>
      <c r="J14" s="42">
        <f>(Loads!$B$337*Multi!J$885)*LAFs!J$264/(24*Input!$F$60)*1000</f>
        <v>194973.9356185575</v>
      </c>
      <c r="K14" s="17"/>
    </row>
    <row r="15" spans="1:11" x14ac:dyDescent="0.25">
      <c r="A15" s="4" t="s">
        <v>228</v>
      </c>
      <c r="B15" s="42">
        <f>(Loads!$B$339*Multi!B$887)*LAFs!B$266/(24*Input!$F$60)*1000</f>
        <v>235.99312431923886</v>
      </c>
      <c r="C15" s="42">
        <f>(Loads!$B$339*Multi!C$887)*LAFs!C$266/(24*Input!$F$60)*1000</f>
        <v>295.98608510691076</v>
      </c>
      <c r="D15" s="42">
        <f>(Loads!$B$339*Multi!D$887)*LAFs!D$266/(24*Input!$F$60)*1000</f>
        <v>295.10517413933064</v>
      </c>
      <c r="E15" s="42">
        <f>(Loads!$B$339*Multi!E$887)*LAFs!E$266/(24*Input!$F$60)*1000</f>
        <v>257.93195869729664</v>
      </c>
      <c r="F15" s="42">
        <f>(Loads!$B$339*Multi!F$887)*LAFs!F$266/(24*Input!$F$60)*1000</f>
        <v>256.40873846876929</v>
      </c>
      <c r="G15" s="42">
        <f>(Loads!$B$339*Multi!G$887)*LAFs!G$266/(24*Input!$F$60)*1000</f>
        <v>0</v>
      </c>
      <c r="H15" s="42">
        <f>(Loads!$B$339*Multi!H$887)*LAFs!H$266/(24*Input!$F$60)*1000</f>
        <v>254.15734466758011</v>
      </c>
      <c r="I15" s="42">
        <f>(Loads!$B$339*Multi!I$887)*LAFs!I$266/(24*Input!$F$60)*1000</f>
        <v>250.49161373487456</v>
      </c>
      <c r="J15" s="42">
        <f>(Loads!$B$339*Multi!J$887)*LAFs!J$266/(24*Input!$F$60)*1000</f>
        <v>238.12731104595022</v>
      </c>
      <c r="K15" s="17"/>
    </row>
    <row r="16" spans="1:11" x14ac:dyDescent="0.25">
      <c r="A16" s="4" t="s">
        <v>229</v>
      </c>
      <c r="B16" s="42">
        <f>(Loads!$B$348*Multi!B$896)*LAFs!B$275/(24*Input!$F$60)*1000</f>
        <v>2228.7700853935853</v>
      </c>
      <c r="C16" s="42">
        <f>(Loads!$B$348*Multi!C$896)*LAFs!C$275/(24*Input!$F$60)*1000</f>
        <v>2218.7515984942247</v>
      </c>
      <c r="D16" s="42">
        <f>(Loads!$B$348*Multi!D$896)*LAFs!D$275/(24*Input!$F$60)*1000</f>
        <v>2212.1481711177535</v>
      </c>
      <c r="E16" s="42">
        <f>(Loads!$B$348*Multi!E$896)*LAFs!E$275/(24*Input!$F$60)*1000</f>
        <v>2207.5249402075115</v>
      </c>
      <c r="F16" s="42">
        <f>(Loads!$B$348*Multi!F$896)*LAFs!F$275/(24*Input!$F$60)*1000</f>
        <v>2194.4883755999863</v>
      </c>
      <c r="G16" s="42">
        <f>(Loads!$B$348*Multi!G$896)*LAFs!G$275/(24*Input!$F$60)*1000</f>
        <v>0</v>
      </c>
      <c r="H16" s="42">
        <f>(Loads!$B$348*Multi!H$896)*LAFs!H$275/(24*Input!$F$60)*1000</f>
        <v>2175.2196971800849</v>
      </c>
      <c r="I16" s="42">
        <f>(Loads!$B$348*Multi!I$896)*LAFs!I$275/(24*Input!$F$60)*1000</f>
        <v>2143.8463361630638</v>
      </c>
      <c r="J16" s="42">
        <f>(Loads!$B$348*Multi!J$896)*LAFs!J$275/(24*Input!$F$60)*1000</f>
        <v>2038.0257674676293</v>
      </c>
      <c r="K16" s="17"/>
    </row>
    <row r="17" spans="1:11" x14ac:dyDescent="0.25">
      <c r="A17" s="4" t="s">
        <v>230</v>
      </c>
      <c r="B17" s="42">
        <f>(Loads!$B$349*Multi!B$897)*LAFs!B$276/(24*Input!$F$60)*1000</f>
        <v>22619.133057907926</v>
      </c>
      <c r="C17" s="42">
        <f>(Loads!$B$349*Multi!C$897)*LAFs!C$276/(24*Input!$F$60)*1000</f>
        <v>17523.530717685851</v>
      </c>
      <c r="D17" s="42">
        <f>(Loads!$B$349*Multi!D$897)*LAFs!D$276/(24*Input!$F$60)*1000</f>
        <v>17471.377352454638</v>
      </c>
      <c r="E17" s="42">
        <f>(Loads!$B$349*Multi!E$897)*LAFs!E$276/(24*Input!$F$60)*1000</f>
        <v>17577.685545261877</v>
      </c>
      <c r="F17" s="42">
        <f>(Loads!$B$349*Multi!F$897)*LAFs!F$276/(24*Input!$F$60)*1000</f>
        <v>17473.880315663871</v>
      </c>
      <c r="G17" s="42">
        <f>(Loads!$B$349*Multi!G$897)*LAFs!G$276/(24*Input!$F$60)*1000</f>
        <v>0</v>
      </c>
      <c r="H17" s="42">
        <f>(Loads!$B$349*Multi!H$897)*LAFs!H$276/(24*Input!$F$60)*1000</f>
        <v>17320.45112264829</v>
      </c>
      <c r="I17" s="42">
        <f>(Loads!$B$349*Multi!I$897)*LAFs!I$276/(24*Input!$F$60)*1000</f>
        <v>17070.636923763937</v>
      </c>
      <c r="J17" s="42">
        <f>(Loads!$B$349*Multi!J$897)*LAFs!J$276/(24*Input!$F$60)*1000</f>
        <v>16228.027788587287</v>
      </c>
      <c r="K17" s="17"/>
    </row>
    <row r="18" spans="1:11" x14ac:dyDescent="0.25">
      <c r="A18" s="4" t="s">
        <v>231</v>
      </c>
      <c r="B18" s="42">
        <f>(Loads!$B$350*Multi!B$898)*LAFs!B$277/(24*Input!$F$60)*1000</f>
        <v>1459.9681848520966</v>
      </c>
      <c r="C18" s="42">
        <f>(Loads!$B$350*Multi!C$898)*LAFs!C$277/(24*Input!$F$60)*1000</f>
        <v>1089.6745330586082</v>
      </c>
      <c r="D18" s="42">
        <f>(Loads!$B$350*Multi!D$898)*LAFs!D$277/(24*Input!$F$60)*1000</f>
        <v>1086.4314540911719</v>
      </c>
      <c r="E18" s="42">
        <f>(Loads!$B$350*Multi!E$898)*LAFs!E$277/(24*Input!$F$60)*1000</f>
        <v>1127.4067844789367</v>
      </c>
      <c r="F18" s="42">
        <f>(Loads!$B$350*Multi!F$898)*LAFs!F$277/(24*Input!$F$60)*1000</f>
        <v>1120.7488703973684</v>
      </c>
      <c r="G18" s="42">
        <f>(Loads!$B$350*Multi!G$898)*LAFs!G$277/(24*Input!$F$60)*1000</f>
        <v>0</v>
      </c>
      <c r="H18" s="42">
        <f>(Loads!$B$350*Multi!H$898)*LAFs!H$277/(24*Input!$F$60)*1000</f>
        <v>1110.9081486085136</v>
      </c>
      <c r="I18" s="42">
        <f>(Loads!$B$350*Multi!I$898)*LAFs!I$277/(24*Input!$F$60)*1000</f>
        <v>1094.8854349266596</v>
      </c>
      <c r="J18" s="42">
        <f>(Loads!$B$350*Multi!J$898)*LAFs!J$277/(24*Input!$F$60)*1000</f>
        <v>1040.8417297291828</v>
      </c>
      <c r="K18" s="17"/>
    </row>
    <row r="19" spans="1:11" x14ac:dyDescent="0.25">
      <c r="A19" s="4" t="s">
        <v>232</v>
      </c>
      <c r="B19" s="42">
        <f>(Loads!$B$351*Multi!B$899)*LAFs!B$278/(24*Input!$F$60)*1000</f>
        <v>107.12381810981219</v>
      </c>
      <c r="C19" s="42">
        <f>(Loads!$B$351*Multi!C$899)*LAFs!C$278/(24*Input!$F$60)*1000</f>
        <v>164.90781300528869</v>
      </c>
      <c r="D19" s="42">
        <f>(Loads!$B$351*Multi!D$899)*LAFs!D$278/(24*Input!$F$60)*1000</f>
        <v>164.41701594277293</v>
      </c>
      <c r="E19" s="42">
        <f>(Loads!$B$351*Multi!E$899)*LAFs!E$278/(24*Input!$F$60)*1000</f>
        <v>162.99391116814428</v>
      </c>
      <c r="F19" s="42">
        <f>(Loads!$B$351*Multi!F$899)*LAFs!F$278/(24*Input!$F$60)*1000</f>
        <v>162.03134870061584</v>
      </c>
      <c r="G19" s="42">
        <f>(Loads!$B$351*Multi!G$899)*LAFs!G$278/(24*Input!$F$60)*1000</f>
        <v>0</v>
      </c>
      <c r="H19" s="42">
        <f>(Loads!$B$351*Multi!H$899)*LAFs!H$278/(24*Input!$F$60)*1000</f>
        <v>160.60863441934217</v>
      </c>
      <c r="I19" s="42">
        <f>(Loads!$B$351*Multi!I$899)*LAFs!I$278/(24*Input!$F$60)*1000</f>
        <v>158.29216373060163</v>
      </c>
      <c r="J19" s="42">
        <f>(Loads!$B$351*Multi!J$899)*LAFs!J$278/(24*Input!$F$60)*1000</f>
        <v>150.47883937826845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67512.660151652846</v>
      </c>
      <c r="C32" s="42">
        <f>(Loads!$B$335*Multi!C$883+Loads!$C$335*Multi!C$915)*LAFs!C$262/(24*Input!$F$60)*1000</f>
        <v>65673.065271576736</v>
      </c>
      <c r="D32" s="42">
        <f>(Loads!$B$335*Multi!D$883+Loads!$C$335*Multi!D$915)*LAFs!D$262/(24*Input!$F$60)*1000</f>
        <v>65477.609720173219</v>
      </c>
      <c r="E32" s="42">
        <f>(Loads!$B$335*Multi!E$883+Loads!$C$335*Multi!E$915)*LAFs!E$262/(24*Input!$F$60)*1000</f>
        <v>63994.053035658602</v>
      </c>
      <c r="F32" s="42">
        <f>(Loads!$B$335*Multi!F$883+Loads!$C$335*Multi!F$915)*LAFs!F$262/(24*Input!$F$60)*1000</f>
        <v>63616.135399621242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63057.554698551416</v>
      </c>
      <c r="I32" s="42">
        <f>(Loads!$B$335*Multi!I$883+Loads!$C$335*Multi!I$915)*LAFs!I$262/(24*Input!$F$60)*1000</f>
        <v>62148.070736553069</v>
      </c>
      <c r="J32" s="42">
        <f>(Loads!$B$335*Multi!J$883+Loads!$C$335*Multi!J$915)*LAFs!J$262/(24*Input!$F$60)*1000</f>
        <v>59080.432875699436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66564.876317821647</v>
      </c>
      <c r="C33" s="42">
        <f>(Loads!$B$338*Multi!C$886+Loads!$C$338*Multi!C$916)*LAFs!C$265/(24*Input!$F$60)*1000</f>
        <v>67540.471953756889</v>
      </c>
      <c r="D33" s="42">
        <f>(Loads!$B$338*Multi!D$886+Loads!$C$338*Multi!D$916)*LAFs!D$265/(24*Input!$F$60)*1000</f>
        <v>67339.458644370708</v>
      </c>
      <c r="E33" s="42">
        <f>(Loads!$B$338*Multi!E$886+Loads!$C$338*Multi!E$916)*LAFs!E$265/(24*Input!$F$60)*1000</f>
        <v>67669.770119098801</v>
      </c>
      <c r="F33" s="42">
        <f>(Loads!$B$338*Multi!F$886+Loads!$C$338*Multi!F$916)*LAFs!F$265/(24*Input!$F$60)*1000</f>
        <v>67270.145492411219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66679.480800282734</v>
      </c>
      <c r="I33" s="42">
        <f>(Loads!$B$338*Multi!I$886+Loads!$C$338*Multi!I$916)*LAFs!I$265/(24*Input!$F$60)*1000</f>
        <v>65717.757519509425</v>
      </c>
      <c r="J33" s="42">
        <f>(Loads!$B$338*Multi!J$886+Loads!$C$338*Multi!J$916)*LAFs!J$265/(24*Input!$F$60)*1000</f>
        <v>62473.919396974212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2.0216823356194159E-4</v>
      </c>
      <c r="C34" s="42">
        <f>(Loads!$B$340*Multi!C$888+Loads!$C$340*Multi!C$917)*LAFs!C$267/(24*Input!$F$60)*1000</f>
        <v>2.024164328207478E-4</v>
      </c>
      <c r="D34" s="42">
        <f>(Loads!$B$340*Multi!D$888+Loads!$C$340*Multi!D$917)*LAFs!D$267/(24*Input!$F$60)*1000</f>
        <v>2.0181400296116222E-4</v>
      </c>
      <c r="E34" s="42">
        <f>(Loads!$B$340*Multi!E$888+Loads!$C$340*Multi!E$917)*LAFs!E$267/(24*Input!$F$60)*1000</f>
        <v>2.046477977373407E-4</v>
      </c>
      <c r="F34" s="42">
        <f>(Loads!$B$340*Multi!F$888+Loads!$C$340*Multi!F$917)*LAFs!F$267/(24*Input!$F$60)*1000</f>
        <v>2.0343924775070285E-4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2.0165295191679428E-4</v>
      </c>
      <c r="I34" s="42">
        <f>(Loads!$B$340*Multi!I$888+Loads!$C$340*Multi!I$917)*LAFs!I$267/(24*Input!$F$60)*1000</f>
        <v>1.9874449587953277E-4</v>
      </c>
      <c r="J34" s="42">
        <f>(Loads!$B$340*Multi!J$888+Loads!$C$340*Multi!J$917)*LAFs!J$267/(24*Input!$F$60)*1000</f>
        <v>1.8893443849608233E-4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2.1724724523104649E-4</v>
      </c>
      <c r="C35" s="42">
        <f>(Loads!$B$341*Multi!C$889+Loads!$C$341*Multi!C$918)*LAFs!C$268/(24*Input!$F$60)*1000</f>
        <v>2.1625866450690023E-4</v>
      </c>
      <c r="D35" s="42">
        <f>(Loads!$B$341*Multi!D$889+Loads!$C$341*Multi!D$918)*LAFs!D$268/(24*Input!$F$60)*1000</f>
        <v>2.156150375292011E-4</v>
      </c>
      <c r="E35" s="42">
        <f>(Loads!$B$341*Multi!E$889+Loads!$C$341*Multi!E$918)*LAFs!E$268/(24*Input!$F$60)*1000</f>
        <v>2.1872770166057461E-4</v>
      </c>
      <c r="F35" s="42">
        <f>(Loads!$B$341*Multi!F$889+Loads!$C$341*Multi!F$918)*LAFs!F$268/(24*Input!$F$60)*1000</f>
        <v>2.1743600263502005E-4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2.1552680846554181E-4</v>
      </c>
      <c r="I35" s="42">
        <f>(Loads!$B$341*Multi!I$889+Loads!$C$341*Multi!I$918)*LAFs!I$268/(24*Input!$F$60)*1000</f>
        <v>2.1241824872805803E-4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2.0125658721639874E-4</v>
      </c>
      <c r="C36" s="42">
        <f>(Loads!$B$342*Multi!C$890+Loads!$C$342*Multi!C$919)*LAFs!C$269/(24*Input!$F$60)*1000</f>
        <v>1.98635676082755E-4</v>
      </c>
      <c r="D36" s="42">
        <f>(Loads!$B$342*Multi!D$890+Loads!$C$342*Multi!D$919)*LAFs!D$269/(24*Input!$F$60)*1000</f>
        <v>1.9804449847536586E-4</v>
      </c>
      <c r="E36" s="42">
        <f>(Loads!$B$342*Multi!E$890+Loads!$C$342*Multi!E$919)*LAFs!E$269/(24*Input!$F$60)*1000</f>
        <v>2.0122601531848033E-4</v>
      </c>
      <c r="F36" s="42">
        <f>(Loads!$B$342*Multi!F$890+Loads!$C$342*Multi!F$919)*LAFs!F$269/(24*Input!$F$60)*1000</f>
        <v>2.0003767270833182E-4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1.9828124436260016E-4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32.341015169367516</v>
      </c>
      <c r="C51" s="42">
        <f>(Loads!$B$343*Multi!C$891+Loads!$C$343*Multi!C$920+Loads!$D$343*Multi!C$940)*LAFs!C$270/(24*Input!$F$60)*1000</f>
        <v>32.183172923055203</v>
      </c>
      <c r="D51" s="42">
        <f>(Loads!$B$343*Multi!D$891+Loads!$C$343*Multi!D$920+Loads!$D$343*Multi!D$940)*LAFs!D$270/(24*Input!$F$60)*1000</f>
        <v>32.087389670308006</v>
      </c>
      <c r="E51" s="42">
        <f>(Loads!$B$343*Multi!E$891+Loads!$C$343*Multi!E$920+Loads!$D$343*Multi!E$940)*LAFs!E$270/(24*Input!$F$60)*1000</f>
        <v>32.391471874671083</v>
      </c>
      <c r="F51" s="42">
        <f>(Loads!$B$343*Multi!F$891+Loads!$C$343*Multi!F$920+Loads!$D$343*Multi!F$940)*LAFs!F$270/(24*Input!$F$60)*1000</f>
        <v>32.200183654938776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31.917450335041757</v>
      </c>
      <c r="I51" s="42">
        <f>(Loads!$B$343*Multi!I$891+Loads!$C$343*Multi!I$920+Loads!$D$343*Multi!I$940)*LAFs!I$270/(24*Input!$F$60)*1000</f>
        <v>31.457102493670959</v>
      </c>
      <c r="J51" s="42">
        <f>(Loads!$B$343*Multi!J$891+Loads!$C$343*Multi!J$920+Loads!$D$343*Multi!J$940)*LAFs!J$270/(24*Input!$F$60)*1000</f>
        <v>29.904375313910236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94599.37054349095</v>
      </c>
      <c r="C52" s="42">
        <f>(Loads!$B$344*Multi!C$892+Loads!$C$344*Multi!C$921+Loads!$D$344*Multi!C$941)*LAFs!C$271/(24*Input!$F$60)*1000</f>
        <v>95527.845919090832</v>
      </c>
      <c r="D52" s="42">
        <f>(Loads!$B$344*Multi!D$892+Loads!$C$344*Multi!D$921+Loads!$D$344*Multi!D$941)*LAFs!D$271/(24*Input!$F$60)*1000</f>
        <v>95243.536853855418</v>
      </c>
      <c r="E52" s="42">
        <f>(Loads!$B$344*Multi!E$892+Loads!$C$344*Multi!E$921+Loads!$D$344*Multi!E$941)*LAFs!E$271/(24*Input!$F$60)*1000</f>
        <v>96490.388410568965</v>
      </c>
      <c r="F52" s="42">
        <f>(Loads!$B$344*Multi!F$892+Loads!$C$344*Multi!F$921+Loads!$D$344*Multi!F$941)*LAFs!F$271/(24*Input!$F$60)*1000</f>
        <v>95920.563282160103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95078.333946024068</v>
      </c>
      <c r="I52" s="42">
        <f>(Loads!$B$344*Multi!I$892+Loads!$C$344*Multi!I$921+Loads!$D$344*Multi!I$941)*LAFs!I$271/(24*Input!$F$60)*1000</f>
        <v>93707.01182180256</v>
      </c>
      <c r="J52" s="42">
        <f>(Loads!$B$344*Multi!J$892+Loads!$C$344*Multi!J$921+Loads!$D$344*Multi!J$941)*LAFs!J$271/(24*Input!$F$60)*1000</f>
        <v>89081.620013413762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398417.2559611933</v>
      </c>
      <c r="C53" s="42">
        <f>(Loads!$B$345*Multi!C$893+Loads!$C$345*Multi!C$922+Loads!$D$345*Multi!C$942)*LAFs!C$272/(24*Input!$F$60)*1000</f>
        <v>399688.54783961107</v>
      </c>
      <c r="D53" s="42">
        <f>(Loads!$B$345*Multi!D$893+Loads!$C$345*Multi!D$922+Loads!$D$345*Multi!D$942)*LAFs!D$272/(24*Input!$F$60)*1000</f>
        <v>398498.99859008839</v>
      </c>
      <c r="E53" s="42">
        <f>(Loads!$B$345*Multi!E$893+Loads!$C$345*Multi!E$922+Loads!$D$345*Multi!E$942)*LAFs!E$272/(24*Input!$F$60)*1000</f>
        <v>404202.99935302843</v>
      </c>
      <c r="F53" s="42">
        <f>(Loads!$B$345*Multi!F$893+Loads!$C$345*Multi!F$922+Loads!$D$345*Multi!F$942)*LAFs!F$272/(24*Input!$F$60)*1000</f>
        <v>401815.97376629792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398287.83350883774</v>
      </c>
      <c r="I53" s="42">
        <f>(Loads!$B$345*Multi!I$893+Loads!$C$345*Multi!I$922+Loads!$D$345*Multi!I$942)*LAFs!I$272/(24*Input!$F$60)*1000</f>
        <v>392543.29744861409</v>
      </c>
      <c r="J53" s="42">
        <f>(Loads!$B$345*Multi!J$893+Loads!$C$345*Multi!J$922+Loads!$D$345*Multi!J$942)*LAFs!J$272/(24*Input!$F$60)*1000</f>
        <v>373167.30287619616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68130.198616977883</v>
      </c>
      <c r="C54" s="42">
        <f>(Loads!$B$346*Multi!C$894+Loads!$C$346*Multi!C$923+Loads!$D$346*Multi!C$943)*LAFs!C$273/(24*Input!$F$60)*1000</f>
        <v>68328.565702162145</v>
      </c>
      <c r="D54" s="42">
        <f>(Loads!$B$346*Multi!D$894+Loads!$C$346*Multi!D$923+Loads!$D$346*Multi!D$943)*LAFs!D$273/(24*Input!$F$60)*1000</f>
        <v>68125.206875667602</v>
      </c>
      <c r="E54" s="42">
        <f>(Loads!$B$346*Multi!E$894+Loads!$C$346*Multi!E$923+Loads!$D$346*Multi!E$943)*LAFs!E$273/(24*Input!$F$60)*1000</f>
        <v>68768.874521243895</v>
      </c>
      <c r="F54" s="42">
        <f>(Loads!$B$346*Multi!F$894+Loads!$C$346*Multi!F$923+Loads!$D$346*Multi!F$943)*LAFs!F$273/(24*Input!$F$60)*1000</f>
        <v>68362.759120527902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67762.500747762286</v>
      </c>
      <c r="I54" s="42">
        <f>(Loads!$B$346*Multi!I$894+Loads!$C$346*Multi!I$923+Loads!$D$346*Multi!I$943)*LAFs!I$273/(24*Input!$F$60)*1000</f>
        <v>66785.15698697725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366994.01315182651</v>
      </c>
      <c r="C55" s="42">
        <f>(Loads!$B$347*Multi!C$895+Loads!$C$347*Multi!C$924+Loads!$D$347*Multi!C$944)*LAFs!C$274/(24*Input!$F$60)*1000</f>
        <v>367149.87825831585</v>
      </c>
      <c r="D55" s="42">
        <f>(Loads!$B$347*Multi!D$895+Loads!$C$347*Multi!D$924+Loads!$D$347*Multi!D$944)*LAFs!D$274/(24*Input!$F$60)*1000</f>
        <v>366057.17028730898</v>
      </c>
      <c r="E55" s="42">
        <f>(Loads!$B$347*Multi!E$895+Loads!$C$347*Multi!E$924+Loads!$D$347*Multi!E$944)*LAFs!E$274/(24*Input!$F$60)*1000</f>
        <v>369027.61852971243</v>
      </c>
      <c r="F55" s="42">
        <f>(Loads!$B$347*Multi!F$895+Loads!$C$347*Multi!F$924+Loads!$D$347*Multi!F$944)*LAFs!F$274/(24*Input!$F$60)*1000</f>
        <v>366848.32156989118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363627.21435610682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13760.849711411131</v>
      </c>
      <c r="C56" s="42">
        <f>(Loads!$B$352*Multi!C$900+Loads!$C$352*Multi!C$925+Loads!$D$352*Multi!C$945)*LAFs!C$279/(24*Input!$F$60)*1000</f>
        <v>11038.395922808528</v>
      </c>
      <c r="D56" s="42">
        <f>(Loads!$B$352*Multi!D$900+Loads!$C$352*Multi!D$925+Loads!$D$352*Multi!D$945)*LAFs!D$279/(24*Input!$F$60)*1000</f>
        <v>11005.543553990643</v>
      </c>
      <c r="E56" s="42">
        <f>(Loads!$B$352*Multi!E$900+Loads!$C$352*Multi!E$925+Loads!$D$352*Multi!E$945)*LAFs!E$279/(24*Input!$F$60)*1000</f>
        <v>11080.928480150176</v>
      </c>
      <c r="F56" s="42">
        <f>(Loads!$B$352*Multi!F$900+Loads!$C$352*Multi!F$925+Loads!$D$352*Multi!F$945)*LAFs!F$279/(24*Input!$F$60)*1000</f>
        <v>11015.489926133541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10918.768551172372</v>
      </c>
      <c r="I56" s="42">
        <f>(Loads!$B$352*Multi!I$900+Loads!$C$352*Multi!I$925+Loads!$D$352*Multi!I$945)*LAFs!I$279/(24*Input!$F$60)*1000</f>
        <v>10761.286312453536</v>
      </c>
      <c r="J56" s="42">
        <f>(Loads!$B$352*Multi!J$900+Loads!$C$352*Multi!J$925+Loads!$D$352*Multi!J$945)*LAFs!J$279/(24*Input!$F$60)*1000</f>
        <v>10230.107646208113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-2322.4366517380063</v>
      </c>
      <c r="C57" s="42">
        <f>(Loads!$B$357*Multi!C$901+Loads!$C$357*Multi!C$926+Loads!$D$357*Multi!C$946)*LAFs!C$284/(24*Input!$F$60)*1000</f>
        <v>-2293.5802576925093</v>
      </c>
      <c r="D57" s="42">
        <f>(Loads!$B$357*Multi!D$901+Loads!$C$357*Multi!D$926+Loads!$D$357*Multi!D$946)*LAFs!D$284/(24*Input!$F$60)*1000</f>
        <v>-2286.7541259731856</v>
      </c>
      <c r="E57" s="42">
        <f>(Loads!$B$357*Multi!E$901+Loads!$C$357*Multi!E$926+Loads!$D$357*Multi!E$946)*LAFs!E$284/(24*Input!$F$60)*1000</f>
        <v>-2284.8050373798305</v>
      </c>
      <c r="F57" s="42">
        <f>(Loads!$B$357*Multi!F$901+Loads!$C$357*Multi!F$926+Loads!$D$357*Multi!F$946)*LAFs!F$284/(24*Input!$F$60)*1000</f>
        <v>-2271.3120942456976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-2251.368866101102</v>
      </c>
      <c r="I57" s="42">
        <f>(Loads!$B$357*Multi!I$901+Loads!$C$357*Multi!I$926+Loads!$D$357*Multi!I$946)*LAFs!I$284/(24*Input!$F$60)*1000</f>
        <v>-2218.8971997631043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-15.926066469975533</v>
      </c>
      <c r="C59" s="42">
        <f>(Loads!$B$361*Multi!C$903+Loads!$C$361*Multi!C$928+Loads!$D$361*Multi!C$948)*LAFs!C$288/(24*Input!$F$60)*1000</f>
        <v>-14.363605587287354</v>
      </c>
      <c r="D59" s="42">
        <f>(Loads!$B$361*Multi!D$903+Loads!$C$361*Multi!D$928+Loads!$D$361*Multi!D$948)*LAFs!D$288/(24*Input!$F$60)*1000</f>
        <v>-14.320856761134712</v>
      </c>
      <c r="E59" s="42">
        <f>(Loads!$B$361*Multi!E$903+Loads!$C$361*Multi!E$928+Loads!$D$361*Multi!E$948)*LAFs!E$288/(24*Input!$F$60)*1000</f>
        <v>-14.604991098555917</v>
      </c>
      <c r="F59" s="42">
        <f>(Loads!$B$361*Multi!F$903+Loads!$C$361*Multi!F$928+Loads!$D$361*Multi!F$948)*LAFs!F$288/(24*Input!$F$60)*1000</f>
        <v>-14.518741151123502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-14.39125952150388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-39627.249964477582</v>
      </c>
      <c r="C61" s="42">
        <f>(Loads!$B$365*Multi!C$905+Loads!$C$365*Multi!C$930+Loads!$D$365*Multi!C$950)*LAFs!C$292/(24*Input!$F$60)*1000</f>
        <v>-38385.003234142612</v>
      </c>
      <c r="D61" s="42">
        <f>(Loads!$B$365*Multi!D$905+Loads!$C$365*Multi!D$930+Loads!$D$365*Multi!D$950)*LAFs!D$292/(24*Input!$F$60)*1000</f>
        <v>-38270.76215308861</v>
      </c>
      <c r="E61" s="42">
        <f>(Loads!$B$365*Multi!E$905+Loads!$C$365*Multi!E$930+Loads!$D$365*Multi!E$950)*LAFs!E$292/(24*Input!$F$60)*1000</f>
        <v>-38507.828821531606</v>
      </c>
      <c r="F61" s="42">
        <f>(Loads!$B$365*Multi!F$905+Loads!$C$365*Multi!F$930+Loads!$D$365*Multi!F$950)*LAFs!F$292/(24*Input!$F$60)*1000</f>
        <v>-38280.420383609169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1150512.4024357281</v>
      </c>
      <c r="C73" s="42">
        <f>Multi!$B128*Loads!$B46*LAFs!C261/(24*Input!$F$60)*1000</f>
        <v>1144788.4601350527</v>
      </c>
      <c r="D73" s="42">
        <f>Multi!$B128*Loads!$B46*LAFs!D261/(24*Input!$F$60)*1000</f>
        <v>1141381.3516227461</v>
      </c>
      <c r="E73" s="42">
        <f>Multi!$B128*Loads!$B46*LAFs!E261/(24*Input!$F$60)*1000</f>
        <v>1139121.1905304235</v>
      </c>
      <c r="F73" s="42">
        <f>Multi!$B128*Loads!$B46*LAFs!F261/(24*Input!$F$60)*1000</f>
        <v>1132394.0968855589</v>
      </c>
      <c r="G73" s="42">
        <f>Multi!$B128*Loads!$B46*LAFs!G261/(24*Input!$F$60)*1000</f>
        <v>0</v>
      </c>
      <c r="H73" s="42">
        <f>Multi!$B128*Loads!$B46*LAFs!H261/(24*Input!$F$60)*1000</f>
        <v>1122451.1243275397</v>
      </c>
      <c r="I73" s="42">
        <f>Multi!$B128*Loads!$B46*LAFs!I261/(24*Input!$F$60)*1000</f>
        <v>1106261.9254189692</v>
      </c>
      <c r="J73" s="42">
        <f>Multi!$B128*Loads!$B46*LAFs!J261/(24*Input!$F$60)*1000</f>
        <v>1051656.6749869541</v>
      </c>
      <c r="K73" s="17"/>
    </row>
    <row r="74" spans="1:11" x14ac:dyDescent="0.25">
      <c r="A74" s="4" t="s">
        <v>182</v>
      </c>
      <c r="B74" s="42">
        <f>Multi!$B129*Loads!$B47*LAFs!B262/(24*Input!$F$60)*1000</f>
        <v>68341.994719214068</v>
      </c>
      <c r="C74" s="42">
        <f>Multi!$B129*Loads!$B47*LAFs!C262/(24*Input!$F$60)*1000</f>
        <v>68001.984795237891</v>
      </c>
      <c r="D74" s="42">
        <f>Multi!$B129*Loads!$B47*LAFs!D262/(24*Input!$F$60)*1000</f>
        <v>67799.597935728249</v>
      </c>
      <c r="E74" s="42">
        <f>Multi!$B129*Loads!$B47*LAFs!E262/(24*Input!$F$60)*1000</f>
        <v>67665.341306152535</v>
      </c>
      <c r="F74" s="42">
        <f>Multi!$B129*Loads!$B47*LAFs!F262/(24*Input!$F$60)*1000</f>
        <v>67265.742833872107</v>
      </c>
      <c r="G74" s="42">
        <f>Multi!$B129*Loads!$B47*LAFs!G262/(24*Input!$F$60)*1000</f>
        <v>0</v>
      </c>
      <c r="H74" s="42">
        <f>Multi!$B129*Loads!$B47*LAFs!H262/(24*Input!$F$60)*1000</f>
        <v>66675.116799233248</v>
      </c>
      <c r="I74" s="42">
        <f>Multi!$B129*Loads!$B47*LAFs!I262/(24*Input!$F$60)*1000</f>
        <v>65713.456460782749</v>
      </c>
      <c r="J74" s="42">
        <f>Multi!$B129*Loads!$B47*LAFs!J262/(24*Input!$F$60)*1000</f>
        <v>62469.83063913534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197399.06296233871</v>
      </c>
      <c r="C76" s="42">
        <f>Multi!$B131*Loads!$B49*LAFs!C264/(24*Input!$F$60)*1000</f>
        <v>196416.97807197887</v>
      </c>
      <c r="D76" s="42">
        <f>Multi!$B131*Loads!$B49*LAFs!D264/(24*Input!$F$60)*1000</f>
        <v>195832.40373247888</v>
      </c>
      <c r="E76" s="42">
        <f>Multi!$B131*Loads!$B49*LAFs!E264/(24*Input!$F$60)*1000</f>
        <v>195444.61679439479</v>
      </c>
      <c r="F76" s="42">
        <f>Multi!$B131*Loads!$B49*LAFs!F264/(24*Input!$F$60)*1000</f>
        <v>194290.41630151452</v>
      </c>
      <c r="G76" s="42">
        <f>Multi!$B131*Loads!$B49*LAFs!G264/(24*Input!$F$60)*1000</f>
        <v>0</v>
      </c>
      <c r="H76" s="42">
        <f>Multi!$B131*Loads!$B49*LAFs!H264/(24*Input!$F$60)*1000</f>
        <v>192584.4516705744</v>
      </c>
      <c r="I76" s="42">
        <f>Multi!$B131*Loads!$B49*LAFs!I264/(24*Input!$F$60)*1000</f>
        <v>189806.79130994107</v>
      </c>
      <c r="J76" s="42">
        <f>Multi!$B131*Loads!$B49*LAFs!J264/(24*Input!$F$60)*1000</f>
        <v>180437.90033120543</v>
      </c>
      <c r="K76" s="17"/>
    </row>
    <row r="77" spans="1:11" x14ac:dyDescent="0.25">
      <c r="A77" s="4" t="s">
        <v>184</v>
      </c>
      <c r="B77" s="42">
        <f>Multi!$B132*Loads!$B50*LAFs!B265/(24*Input!$F$60)*1000</f>
        <v>65905.076054971796</v>
      </c>
      <c r="C77" s="42">
        <f>Multi!$B132*Loads!$B50*LAFs!C265/(24*Input!$F$60)*1000</f>
        <v>65577.190104449575</v>
      </c>
      <c r="D77" s="42">
        <f>Multi!$B132*Loads!$B50*LAFs!D265/(24*Input!$F$60)*1000</f>
        <v>65382.019895805373</v>
      </c>
      <c r="E77" s="42">
        <f>Multi!$B132*Loads!$B50*LAFs!E265/(24*Input!$F$60)*1000</f>
        <v>65252.550549477033</v>
      </c>
      <c r="F77" s="42">
        <f>Multi!$B132*Loads!$B50*LAFs!F265/(24*Input!$F$60)*1000</f>
        <v>64867.200841507685</v>
      </c>
      <c r="G77" s="42">
        <f>Multi!$B132*Loads!$B50*LAFs!G265/(24*Input!$F$60)*1000</f>
        <v>0</v>
      </c>
      <c r="H77" s="42">
        <f>Multi!$B132*Loads!$B50*LAFs!H265/(24*Input!$F$60)*1000</f>
        <v>64297.635175582254</v>
      </c>
      <c r="I77" s="42">
        <f>Multi!$B132*Loads!$B50*LAFs!I265/(24*Input!$F$60)*1000</f>
        <v>63370.265437472888</v>
      </c>
      <c r="J77" s="42">
        <f>Multi!$B132*Loads!$B50*LAFs!J265/(24*Input!$F$60)*1000</f>
        <v>60242.299867433088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2.011694681892733E-4</v>
      </c>
      <c r="C79" s="42">
        <f>Multi!$B134*Loads!$B52*LAFs!C267/(24*Input!$F$60)*1000</f>
        <v>2.0016862506395353E-4</v>
      </c>
      <c r="D79" s="42">
        <f>Multi!$B134*Loads!$B52*LAFs!D267/(24*Input!$F$60)*1000</f>
        <v>1.9957288510840605E-4</v>
      </c>
      <c r="E79" s="42">
        <f>Multi!$B134*Loads!$B52*LAFs!E267/(24*Input!$F$60)*1000</f>
        <v>1.9917769127650818E-4</v>
      </c>
      <c r="F79" s="42">
        <f>Multi!$B134*Loads!$B52*LAFs!F267/(24*Input!$F$60)*1000</f>
        <v>1.9800144506818237E-4</v>
      </c>
      <c r="G79" s="42">
        <f>Multi!$B134*Loads!$B52*LAFs!G267/(24*Input!$F$60)*1000</f>
        <v>0</v>
      </c>
      <c r="H79" s="42">
        <f>Multi!$B134*Loads!$B52*LAFs!H267/(24*Input!$F$60)*1000</f>
        <v>1.9626289579441298E-4</v>
      </c>
      <c r="I79" s="42">
        <f>Multi!$B134*Loads!$B52*LAFs!I267/(24*Input!$F$60)*1000</f>
        <v>1.934321809512243E-4</v>
      </c>
      <c r="J79" s="42">
        <f>Multi!$B134*Loads!$B52*LAFs!J267/(24*Input!$F$60)*1000</f>
        <v>1.8388434020957337E-4</v>
      </c>
      <c r="K79" s="17"/>
    </row>
    <row r="80" spans="1:11" x14ac:dyDescent="0.25">
      <c r="A80" s="4" t="s">
        <v>186</v>
      </c>
      <c r="B80" s="42">
        <f>Multi!$B135*Loads!$B53*LAFs!B268/(24*Input!$F$60)*1000</f>
        <v>2.1669248024235838E-4</v>
      </c>
      <c r="C80" s="42">
        <f>Multi!$B135*Loads!$B53*LAFs!C268/(24*Input!$F$60)*1000</f>
        <v>2.1561440820135167E-4</v>
      </c>
      <c r="D80" s="42">
        <f>Multi!$B135*Loads!$B53*LAFs!D268/(24*Input!$F$60)*1000</f>
        <v>2.1497269865313333E-4</v>
      </c>
      <c r="E80" s="42">
        <f>Multi!$B135*Loads!$B53*LAFs!E268/(24*Input!$F$60)*1000</f>
        <v>2.1454701014094889E-4</v>
      </c>
      <c r="F80" s="42">
        <f>Multi!$B135*Loads!$B53*LAFs!F268/(24*Input!$F$60)*1000</f>
        <v>2.1328000023854171E-4</v>
      </c>
      <c r="G80" s="42">
        <f>Multi!$B135*Loads!$B53*LAFs!G268/(24*Input!$F$60)*1000</f>
        <v>0</v>
      </c>
      <c r="H80" s="42">
        <f>Multi!$B135*Loads!$B53*LAFs!H268/(24*Input!$F$60)*1000</f>
        <v>2.1140729779742278E-4</v>
      </c>
      <c r="I80" s="42">
        <f>Multi!$B135*Loads!$B53*LAFs!I268/(24*Input!$F$60)*1000</f>
        <v>2.0835815407919074E-4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2.0141687374343033E-4</v>
      </c>
      <c r="C81" s="42">
        <f>Multi!$B136*Loads!$B54*LAFs!C269/(24*Input!$F$60)*1000</f>
        <v>2.0041479974470682E-4</v>
      </c>
      <c r="D81" s="42">
        <f>Multi!$B136*Loads!$B54*LAFs!D269/(24*Input!$F$60)*1000</f>
        <v>1.9981832712641899E-4</v>
      </c>
      <c r="E81" s="42">
        <f>Multi!$B136*Loads!$B54*LAFs!E269/(24*Input!$F$60)*1000</f>
        <v>1.9942264727072312E-4</v>
      </c>
      <c r="F81" s="42">
        <f>Multi!$B136*Loads!$B54*LAFs!F269/(24*Input!$F$60)*1000</f>
        <v>1.9824495447188026E-4</v>
      </c>
      <c r="G81" s="42">
        <f>Multi!$B136*Loads!$B54*LAFs!G269/(24*Input!$F$60)*1000</f>
        <v>0</v>
      </c>
      <c r="H81" s="42">
        <f>Multi!$B136*Loads!$B54*LAFs!H269/(24*Input!$F$60)*1000</f>
        <v>1.9650426706676133E-4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40.842891177243892</v>
      </c>
      <c r="C82" s="42">
        <f>Multi!$B137*Loads!$B55*LAFs!C270/(24*Input!$F$60)*1000</f>
        <v>40.639692713675522</v>
      </c>
      <c r="D82" s="42">
        <f>Multi!$B137*Loads!$B55*LAFs!D270/(24*Input!$F$60)*1000</f>
        <v>40.518741247265766</v>
      </c>
      <c r="E82" s="42">
        <f>Multi!$B137*Loads!$B55*LAFs!E270/(24*Input!$F$60)*1000</f>
        <v>40.438506116083062</v>
      </c>
      <c r="F82" s="42">
        <f>Multi!$B137*Loads!$B55*LAFs!F270/(24*Input!$F$60)*1000</f>
        <v>40.199696040594375</v>
      </c>
      <c r="G82" s="42">
        <f>Multi!$B137*Loads!$B55*LAFs!G270/(24*Input!$F$60)*1000</f>
        <v>0</v>
      </c>
      <c r="H82" s="42">
        <f>Multi!$B137*Loads!$B55*LAFs!H270/(24*Input!$F$60)*1000</f>
        <v>39.846723099750136</v>
      </c>
      <c r="I82" s="42">
        <f>Multi!$B137*Loads!$B55*LAFs!I270/(24*Input!$F$60)*1000</f>
        <v>39.272010747349896</v>
      </c>
      <c r="J82" s="42">
        <f>Multi!$B137*Loads!$B55*LAFs!J270/(24*Input!$F$60)*1000</f>
        <v>37.333538553239386</v>
      </c>
      <c r="K82" s="17"/>
    </row>
    <row r="83" spans="1:11" x14ac:dyDescent="0.25">
      <c r="A83" s="4" t="s">
        <v>188</v>
      </c>
      <c r="B83" s="42">
        <f>Multi!$B138*Loads!$B56*LAFs!B271/(24*Input!$F$60)*1000</f>
        <v>93972.264879825176</v>
      </c>
      <c r="C83" s="42">
        <f>Multi!$B138*Loads!$B56*LAFs!C271/(24*Input!$F$60)*1000</f>
        <v>93504.741173955423</v>
      </c>
      <c r="D83" s="42">
        <f>Multi!$B138*Loads!$B56*LAFs!D271/(24*Input!$F$60)*1000</f>
        <v>93226.453253794825</v>
      </c>
      <c r="E83" s="42">
        <f>Multi!$B138*Loads!$B56*LAFs!E271/(24*Input!$F$60)*1000</f>
        <v>93041.846415668508</v>
      </c>
      <c r="F83" s="42">
        <f>Multi!$B138*Loads!$B56*LAFs!F271/(24*Input!$F$60)*1000</f>
        <v>92492.386692741318</v>
      </c>
      <c r="G83" s="42">
        <f>Multi!$B138*Loads!$B56*LAFs!G271/(24*Input!$F$60)*1000</f>
        <v>0</v>
      </c>
      <c r="H83" s="42">
        <f>Multi!$B138*Loads!$B56*LAFs!H271/(24*Input!$F$60)*1000</f>
        <v>91680.258419341655</v>
      </c>
      <c r="I83" s="42">
        <f>Multi!$B138*Loads!$B56*LAFs!I271/(24*Input!$F$60)*1000</f>
        <v>90357.946999831896</v>
      </c>
      <c r="J83" s="42">
        <f>Multi!$B138*Loads!$B56*LAFs!J271/(24*Input!$F$60)*1000</f>
        <v>85897.865520863954</v>
      </c>
      <c r="K83" s="17"/>
    </row>
    <row r="84" spans="1:11" x14ac:dyDescent="0.25">
      <c r="A84" s="4" t="s">
        <v>189</v>
      </c>
      <c r="B84" s="42">
        <f>Multi!$B139*Loads!$B57*LAFs!B272/(24*Input!$F$60)*1000</f>
        <v>396102.36539838125</v>
      </c>
      <c r="C84" s="42">
        <f>Multi!$B139*Loads!$B57*LAFs!C272/(24*Input!$F$60)*1000</f>
        <v>394131.70686406107</v>
      </c>
      <c r="D84" s="42">
        <f>Multi!$B139*Loads!$B57*LAFs!D272/(24*Input!$F$60)*1000</f>
        <v>392958.69583172747</v>
      </c>
      <c r="E84" s="42">
        <f>Multi!$B139*Loads!$B57*LAFs!E272/(24*Input!$F$60)*1000</f>
        <v>392180.55980037752</v>
      </c>
      <c r="F84" s="42">
        <f>Multi!$B139*Loads!$B57*LAFs!F272/(24*Input!$F$60)*1000</f>
        <v>389864.53287242254</v>
      </c>
      <c r="G84" s="42">
        <f>Multi!$B139*Loads!$B57*LAFs!G272/(24*Input!$F$60)*1000</f>
        <v>0</v>
      </c>
      <c r="H84" s="42">
        <f>Multi!$B139*Loads!$B57*LAFs!H272/(24*Input!$F$60)*1000</f>
        <v>386441.33209598187</v>
      </c>
      <c r="I84" s="42">
        <f>Multi!$B139*Loads!$B57*LAFs!I272/(24*Input!$F$60)*1000</f>
        <v>380867.6590369051</v>
      </c>
      <c r="J84" s="42">
        <f>Multi!$B139*Loads!$B57*LAFs!J272/(24*Input!$F$60)*1000</f>
        <v>362067.97568407794</v>
      </c>
      <c r="K84" s="17"/>
    </row>
    <row r="85" spans="1:11" x14ac:dyDescent="0.25">
      <c r="A85" s="4" t="s">
        <v>190</v>
      </c>
      <c r="B85" s="42">
        <f>Multi!$B140*Loads!$B58*LAFs!B273/(24*Input!$F$60)*1000</f>
        <v>67790.710846711852</v>
      </c>
      <c r="C85" s="42">
        <f>Multi!$B140*Loads!$B58*LAFs!C273/(24*Input!$F$60)*1000</f>
        <v>67453.443628569003</v>
      </c>
      <c r="D85" s="42">
        <f>Multi!$B140*Loads!$B58*LAFs!D273/(24*Input!$F$60)*1000</f>
        <v>67252.689332055394</v>
      </c>
      <c r="E85" s="42">
        <f>Multi!$B140*Loads!$B58*LAFs!E273/(24*Input!$F$60)*1000</f>
        <v>67119.515689813692</v>
      </c>
      <c r="F85" s="42">
        <f>Multi!$B140*Loads!$B58*LAFs!F273/(24*Input!$F$60)*1000</f>
        <v>66723.140597157311</v>
      </c>
      <c r="G85" s="42">
        <f>Multi!$B140*Loads!$B58*LAFs!G273/(24*Input!$F$60)*1000</f>
        <v>0</v>
      </c>
      <c r="H85" s="42">
        <f>Multi!$B140*Loads!$B58*LAFs!H273/(24*Input!$F$60)*1000</f>
        <v>66137.27887484082</v>
      </c>
      <c r="I85" s="42">
        <f>Multi!$B140*Loads!$B58*LAFs!I273/(24*Input!$F$60)*1000</f>
        <v>65183.375814146006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365621.85222329141</v>
      </c>
      <c r="C86" s="42">
        <f>Multi!$B141*Loads!$B59*LAFs!C274/(24*Input!$F$60)*1000</f>
        <v>363802.83803312579</v>
      </c>
      <c r="D86" s="42">
        <f>Multi!$B141*Loads!$B59*LAFs!D274/(24*Input!$F$60)*1000</f>
        <v>362720.09149136057</v>
      </c>
      <c r="E86" s="42">
        <f>Multi!$B141*Loads!$B59*LAFs!E274/(24*Input!$F$60)*1000</f>
        <v>362001.833884447</v>
      </c>
      <c r="F86" s="42">
        <f>Multi!$B141*Loads!$B59*LAFs!F274/(24*Input!$F$60)*1000</f>
        <v>359864.0277788302</v>
      </c>
      <c r="G86" s="42">
        <f>Multi!$B141*Loads!$B59*LAFs!G274/(24*Input!$F$60)*1000</f>
        <v>0</v>
      </c>
      <c r="H86" s="42">
        <f>Multi!$B141*Loads!$B59*LAFs!H274/(24*Input!$F$60)*1000</f>
        <v>356704.24607150385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1823.1024494329049</v>
      </c>
      <c r="C87" s="42">
        <f>Multi!$B142*Loads!$B60*LAFs!C275/(24*Input!$F$60)*1000</f>
        <v>1814.0322879929404</v>
      </c>
      <c r="D87" s="42">
        <f>Multi!$B142*Loads!$B60*LAFs!D275/(24*Input!$F$60)*1000</f>
        <v>1808.6333823739135</v>
      </c>
      <c r="E87" s="42">
        <f>Multi!$B142*Loads!$B60*LAFs!E275/(24*Input!$F$60)*1000</f>
        <v>1805.051930131589</v>
      </c>
      <c r="F87" s="42">
        <f>Multi!$B142*Loads!$B60*LAFs!F275/(24*Input!$F$60)*1000</f>
        <v>1794.3921746386859</v>
      </c>
      <c r="G87" s="42">
        <f>Multi!$B142*Loads!$B60*LAFs!G275/(24*Input!$F$60)*1000</f>
        <v>0</v>
      </c>
      <c r="H87" s="42">
        <f>Multi!$B142*Loads!$B60*LAFs!H275/(24*Input!$F$60)*1000</f>
        <v>1778.6365360321026</v>
      </c>
      <c r="I87" s="42">
        <f>Multi!$B142*Loads!$B60*LAFs!I275/(24*Input!$F$60)*1000</f>
        <v>1752.9831244547161</v>
      </c>
      <c r="J87" s="42">
        <f>Multi!$B142*Loads!$B60*LAFs!J275/(24*Input!$F$60)*1000</f>
        <v>1666.4556210538435</v>
      </c>
      <c r="K87" s="17"/>
    </row>
    <row r="88" spans="1:11" x14ac:dyDescent="0.25">
      <c r="A88" s="4" t="s">
        <v>230</v>
      </c>
      <c r="B88" s="42">
        <f>Multi!$B143*Loads!$B61*LAFs!B276/(24*Input!$F$60)*1000</f>
        <v>23477.811171589576</v>
      </c>
      <c r="C88" s="42">
        <f>Multi!$B143*Loads!$B61*LAFs!C276/(24*Input!$F$60)*1000</f>
        <v>23361.006140885151</v>
      </c>
      <c r="D88" s="42">
        <f>Multi!$B143*Loads!$B61*LAFs!D276/(24*Input!$F$60)*1000</f>
        <v>23291.479336894419</v>
      </c>
      <c r="E88" s="42">
        <f>Multi!$B143*Loads!$B61*LAFs!E276/(24*Input!$F$60)*1000</f>
        <v>23245.357595633242</v>
      </c>
      <c r="F88" s="42">
        <f>Multi!$B143*Loads!$B61*LAFs!F276/(24*Input!$F$60)*1000</f>
        <v>23108.081861800762</v>
      </c>
      <c r="G88" s="42">
        <f>Multi!$B143*Loads!$B61*LAFs!G276/(24*Input!$F$60)*1000</f>
        <v>0</v>
      </c>
      <c r="H88" s="42">
        <f>Multi!$B143*Loads!$B61*LAFs!H276/(24*Input!$F$60)*1000</f>
        <v>22905.181630819097</v>
      </c>
      <c r="I88" s="42">
        <f>Multi!$B143*Loads!$B61*LAFs!I276/(24*Input!$F$60)*1000</f>
        <v>22574.818434220746</v>
      </c>
      <c r="J88" s="42">
        <f>Multi!$B143*Loads!$B61*LAFs!J276/(24*Input!$F$60)*1000</f>
        <v>21460.522094688822</v>
      </c>
      <c r="K88" s="17"/>
    </row>
    <row r="89" spans="1:11" x14ac:dyDescent="0.25">
      <c r="A89" s="4" t="s">
        <v>231</v>
      </c>
      <c r="B89" s="42">
        <f>Multi!$B144*Loads!$B62*LAFs!B277/(24*Input!$F$60)*1000</f>
        <v>1477.1692968187676</v>
      </c>
      <c r="C89" s="42">
        <f>Multi!$B144*Loads!$B62*LAFs!C277/(24*Input!$F$60)*1000</f>
        <v>1469.82019583957</v>
      </c>
      <c r="D89" s="42">
        <f>Multi!$B144*Loads!$B62*LAFs!D277/(24*Input!$F$60)*1000</f>
        <v>1465.4457309709996</v>
      </c>
      <c r="E89" s="42">
        <f>Multi!$B144*Loads!$B62*LAFs!E277/(24*Input!$F$60)*1000</f>
        <v>1462.5438582364034</v>
      </c>
      <c r="F89" s="42">
        <f>Multi!$B144*Loads!$B62*LAFs!F277/(24*Input!$F$60)*1000</f>
        <v>1453.9067882074485</v>
      </c>
      <c r="G89" s="42">
        <f>Multi!$B144*Loads!$B62*LAFs!G277/(24*Input!$F$60)*1000</f>
        <v>0</v>
      </c>
      <c r="H89" s="42">
        <f>Multi!$B144*Loads!$B62*LAFs!H277/(24*Input!$F$60)*1000</f>
        <v>1441.1407773841638</v>
      </c>
      <c r="I89" s="42">
        <f>Multi!$B144*Loads!$B62*LAFs!I277/(24*Input!$F$60)*1000</f>
        <v>1420.3550930949689</v>
      </c>
      <c r="J89" s="42">
        <f>Multi!$B144*Loads!$B62*LAFs!J277/(24*Input!$F$60)*1000</f>
        <v>1350.246157969623</v>
      </c>
      <c r="K89" s="17"/>
    </row>
    <row r="90" spans="1:11" x14ac:dyDescent="0.25">
      <c r="A90" s="4" t="s">
        <v>232</v>
      </c>
      <c r="B90" s="42">
        <f>Multi!$B145*Loads!$B63*LAFs!B278/(24*Input!$F$60)*1000</f>
        <v>8.1381280356646784</v>
      </c>
      <c r="C90" s="42">
        <f>Multi!$B145*Loads!$B63*LAFs!C278/(24*Input!$F$60)*1000</f>
        <v>8.0976398364822675</v>
      </c>
      <c r="D90" s="42">
        <f>Multi!$B145*Loads!$B63*LAFs!D278/(24*Input!$F$60)*1000</f>
        <v>8.0735397179213066</v>
      </c>
      <c r="E90" s="42">
        <f>Multi!$B145*Loads!$B63*LAFs!E278/(24*Input!$F$60)*1000</f>
        <v>8.0575525105590877</v>
      </c>
      <c r="F90" s="42">
        <f>Multi!$B145*Loads!$B63*LAFs!F278/(24*Input!$F$60)*1000</f>
        <v>8.0099685390400381</v>
      </c>
      <c r="G90" s="42">
        <f>Multi!$B145*Loads!$B63*LAFs!G278/(24*Input!$F$60)*1000</f>
        <v>0</v>
      </c>
      <c r="H90" s="42">
        <f>Multi!$B145*Loads!$B63*LAFs!H278/(24*Input!$F$60)*1000</f>
        <v>7.9396371079655408</v>
      </c>
      <c r="I90" s="42">
        <f>Multi!$B145*Loads!$B63*LAFs!I278/(24*Input!$F$60)*1000</f>
        <v>7.825123111216036</v>
      </c>
      <c r="J90" s="42">
        <f>Multi!$B145*Loads!$B63*LAFs!J278/(24*Input!$F$60)*1000</f>
        <v>7.4388738900042757</v>
      </c>
      <c r="K90" s="17"/>
    </row>
    <row r="91" spans="1:11" x14ac:dyDescent="0.25">
      <c r="A91" s="4" t="s">
        <v>233</v>
      </c>
      <c r="B91" s="42">
        <f>Multi!$B146*Loads!$B64*LAFs!B279/(24*Input!$F$60)*1000</f>
        <v>16903.358468742044</v>
      </c>
      <c r="C91" s="42">
        <f>Multi!$B146*Loads!$B64*LAFs!C279/(24*Input!$F$60)*1000</f>
        <v>16819.262157952286</v>
      </c>
      <c r="D91" s="42">
        <f>Multi!$B146*Loads!$B64*LAFs!D279/(24*Input!$F$60)*1000</f>
        <v>16769.204830101233</v>
      </c>
      <c r="E91" s="42">
        <f>Multi!$B146*Loads!$B64*LAFs!E279/(24*Input!$F$60)*1000</f>
        <v>16735.998483903015</v>
      </c>
      <c r="F91" s="42">
        <f>Multi!$B146*Loads!$B64*LAFs!F279/(24*Input!$F$60)*1000</f>
        <v>16637.16384718705</v>
      </c>
      <c r="G91" s="42">
        <f>Multi!$B146*Loads!$B64*LAFs!G279/(24*Input!$F$60)*1000</f>
        <v>0</v>
      </c>
      <c r="H91" s="42">
        <f>Multi!$B146*Loads!$B64*LAFs!H279/(24*Input!$F$60)*1000</f>
        <v>16491.081432919069</v>
      </c>
      <c r="I91" s="42">
        <f>Multi!$B146*Loads!$B64*LAFs!I279/(24*Input!$F$60)*1000</f>
        <v>16253.22929686735</v>
      </c>
      <c r="J91" s="42">
        <f>Multi!$B146*Loads!$B64*LAFs!J279/(24*Input!$F$60)*1000</f>
        <v>15450.967521702049</v>
      </c>
      <c r="K91" s="17"/>
    </row>
    <row r="92" spans="1:11" x14ac:dyDescent="0.25">
      <c r="A92" s="4" t="s">
        <v>191</v>
      </c>
      <c r="B92" s="42">
        <f>Multi!$B147*Loads!$B65*LAFs!B280/(24*Input!$F$60)*1000</f>
        <v>-97.930685336976325</v>
      </c>
      <c r="C92" s="42">
        <f>Multi!$B147*Loads!$B65*LAFs!C280/(24*Input!$F$60)*1000</f>
        <v>-97.443467996991387</v>
      </c>
      <c r="D92" s="42">
        <f>Multi!$B147*Loads!$B65*LAFs!D280/(24*Input!$F$60)*1000</f>
        <v>-97.153457675571758</v>
      </c>
      <c r="E92" s="42">
        <f>Multi!$B147*Loads!$B65*LAFs!E280/(24*Input!$F$60)*1000</f>
        <v>-96.961074591065668</v>
      </c>
      <c r="F92" s="42">
        <f>Multi!$B147*Loads!$B65*LAFs!F280/(24*Input!$F$60)*1000</f>
        <v>-96.388469819858571</v>
      </c>
      <c r="G92" s="42">
        <f>Multi!$B147*Loads!$B65*LAFs!G280/(24*Input!$F$60)*1000</f>
        <v>0</v>
      </c>
      <c r="H92" s="42">
        <f>Multi!$B147*Loads!$B65*LAFs!H280/(24*Input!$F$60)*1000</f>
        <v>-95.542132036074477</v>
      </c>
      <c r="I92" s="42">
        <f>Multi!$B147*Loads!$B65*LAFs!I280/(24*Input!$F$60)*1000</f>
        <v>-94.164120516323393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-2438.3125056010927</v>
      </c>
      <c r="C94" s="42">
        <f>Multi!$B149*Loads!$B67*LAFs!C282/(24*Input!$F$60)*1000</f>
        <v>-2426.1815976130283</v>
      </c>
      <c r="D94" s="42">
        <f>Multi!$B149*Loads!$B67*LAFs!D282/(24*Input!$F$60)*1000</f>
        <v>-2418.9608190487033</v>
      </c>
      <c r="E94" s="42">
        <f>Multi!$B149*Loads!$B67*LAFs!E282/(24*Input!$F$60)*1000</f>
        <v>-2414.1707976248445</v>
      </c>
      <c r="F94" s="42">
        <f>Multi!$B149*Loads!$B67*LAFs!F282/(24*Input!$F$60)*1000</f>
        <v>-2399.9138834656428</v>
      </c>
      <c r="G94" s="42">
        <f>Multi!$B149*Loads!$B67*LAFs!G282/(24*Input!$F$60)*1000</f>
        <v>0</v>
      </c>
      <c r="H94" s="42">
        <f>Multi!$B149*Loads!$B67*LAFs!H282/(24*Input!$F$60)*1000</f>
        <v>-2378.8414688791154</v>
      </c>
      <c r="I94" s="42">
        <f>Multi!$B149*Loads!$B67*LAFs!I282/(24*Input!$F$60)*1000</f>
        <v>-2344.5312553856656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-2270.9133184426228</v>
      </c>
      <c r="C96" s="42">
        <f>Multi!$B151*Loads!$B69*LAFs!C284/(24*Input!$F$60)*1000</f>
        <v>-2259.6152422314663</v>
      </c>
      <c r="D96" s="42">
        <f>Multi!$B151*Loads!$B69*LAFs!D284/(24*Input!$F$60)*1000</f>
        <v>-2252.8901968676814</v>
      </c>
      <c r="E96" s="42">
        <f>Multi!$B151*Loads!$B69*LAFs!E284/(24*Input!$F$60)*1000</f>
        <v>-2248.4290281610129</v>
      </c>
      <c r="F96" s="42">
        <f>Multi!$B151*Loads!$B69*LAFs!F284/(24*Input!$F$60)*1000</f>
        <v>-2235.1509039789594</v>
      </c>
      <c r="G96" s="42">
        <f>Multi!$B151*Loads!$B69*LAFs!G284/(24*Input!$F$60)*1000</f>
        <v>0</v>
      </c>
      <c r="H96" s="42">
        <f>Multi!$B151*Loads!$B69*LAFs!H284/(24*Input!$F$60)*1000</f>
        <v>-2215.5251887245108</v>
      </c>
      <c r="I96" s="42">
        <f>Multi!$B151*Loads!$B69*LAFs!I284/(24*Input!$F$60)*1000</f>
        <v>-2183.5704985025213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-62.401858834244081</v>
      </c>
      <c r="C98" s="42">
        <f>Multi!$B153*Loads!$B71*LAFs!C286/(24*Input!$F$60)*1000</f>
        <v>-62.091401825118496</v>
      </c>
      <c r="D98" s="42">
        <f>Multi!$B153*Loads!$B71*LAFs!D286/(24*Input!$F$60)*1000</f>
        <v>-61.906605986353263</v>
      </c>
      <c r="E98" s="42">
        <f>Multi!$B153*Loads!$B71*LAFs!E286/(24*Input!$F$60)*1000</f>
        <v>-61.784018647766416</v>
      </c>
      <c r="F98" s="42">
        <f>Multi!$B153*Loads!$B71*LAFs!F286/(24*Input!$F$60)*1000</f>
        <v>-61.419152395909535</v>
      </c>
      <c r="G98" s="42">
        <f>Multi!$B153*Loads!$B71*LAFs!G286/(24*Input!$F$60)*1000</f>
        <v>0</v>
      </c>
      <c r="H98" s="42">
        <f>Multi!$B153*Loads!$B71*LAFs!H286/(24*Input!$F$60)*1000</f>
        <v>-60.879862277311297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-10.581384335154826</v>
      </c>
      <c r="C100" s="42">
        <f>Multi!$B155*Loads!$B73*LAFs!C288/(24*Input!$F$60)*1000</f>
        <v>-10.528740631994852</v>
      </c>
      <c r="D100" s="42">
        <f>Multi!$B155*Loads!$B73*LAFs!D288/(24*Input!$F$60)*1000</f>
        <v>-10.497405094399628</v>
      </c>
      <c r="E100" s="42">
        <f>Multi!$B155*Loads!$B73*LAFs!E288/(24*Input!$F$60)*1000</f>
        <v>-10.476618153618638</v>
      </c>
      <c r="F100" s="42">
        <f>Multi!$B155*Loads!$B73*LAFs!F288/(24*Input!$F$60)*1000</f>
        <v>-10.414748361372858</v>
      </c>
      <c r="G100" s="42">
        <f>Multi!$B155*Loads!$B73*LAFs!G288/(24*Input!$F$60)*1000</f>
        <v>0</v>
      </c>
      <c r="H100" s="42">
        <f>Multi!$B155*Loads!$B73*LAFs!H288/(24*Input!$F$60)*1000</f>
        <v>-10.32330179039495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-54994.670132342886</v>
      </c>
      <c r="C102" s="42">
        <f>Multi!$B157*Loads!$B75*LAFs!C290/(24*Input!$F$60)*1000</f>
        <v>-54721.06480830138</v>
      </c>
      <c r="D102" s="42">
        <f>Multi!$B157*Loads!$B75*LAFs!D290/(24*Input!$F$60)*1000</f>
        <v>-54558.204496371916</v>
      </c>
      <c r="E102" s="42">
        <f>Multi!$B157*Loads!$B75*LAFs!E290/(24*Input!$F$60)*1000</f>
        <v>-54450.168447864249</v>
      </c>
      <c r="F102" s="42">
        <f>Multi!$B157*Loads!$B75*LAFs!F290/(24*Input!$F$60)*1000</f>
        <v>-54128.612334983161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-34920.626444102913</v>
      </c>
      <c r="C104" s="42">
        <f>Multi!$B159*Loads!$B77*LAFs!C292/(24*Input!$F$60)*1000</f>
        <v>-34746.89198418201</v>
      </c>
      <c r="D104" s="42">
        <f>Multi!$B159*Loads!$B77*LAFs!D292/(24*Input!$F$60)*1000</f>
        <v>-34643.478615181462</v>
      </c>
      <c r="E104" s="42">
        <f>Multi!$B159*Loads!$B77*LAFs!E292/(24*Input!$F$60)*1000</f>
        <v>-34574.877667428627</v>
      </c>
      <c r="F104" s="42">
        <f>Multi!$B159*Loads!$B77*LAFs!F292/(24*Input!$F$60)*1000</f>
        <v>-34370.695318998936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1121306.6385054823</v>
      </c>
      <c r="C116" s="44">
        <f t="shared" si="0"/>
        <v>1039328.2796266173</v>
      </c>
      <c r="D116" s="44">
        <f t="shared" si="0"/>
        <v>1036235.0406991573</v>
      </c>
      <c r="E116" s="44">
        <f t="shared" si="0"/>
        <v>1054213.24082085</v>
      </c>
      <c r="F116" s="44">
        <f t="shared" si="0"/>
        <v>1047987.5720758451</v>
      </c>
      <c r="G116" s="44">
        <f t="shared" si="0"/>
        <v>0</v>
      </c>
      <c r="H116" s="44">
        <f t="shared" si="0"/>
        <v>1038785.7299795694</v>
      </c>
      <c r="I116" s="44">
        <f t="shared" si="0"/>
        <v>1023803.2434894794</v>
      </c>
      <c r="J116" s="44">
        <f t="shared" si="0"/>
        <v>973268.16565727477</v>
      </c>
      <c r="K116" s="17"/>
    </row>
    <row r="117" spans="1:11" x14ac:dyDescent="0.25">
      <c r="A117" s="4" t="s">
        <v>182</v>
      </c>
      <c r="B117" s="44">
        <f t="shared" ref="B117:J117" si="1">B$32</f>
        <v>67512.660151652846</v>
      </c>
      <c r="C117" s="44">
        <f t="shared" si="1"/>
        <v>65673.065271576736</v>
      </c>
      <c r="D117" s="44">
        <f t="shared" si="1"/>
        <v>65477.609720173219</v>
      </c>
      <c r="E117" s="44">
        <f t="shared" si="1"/>
        <v>63994.053035658602</v>
      </c>
      <c r="F117" s="44">
        <f t="shared" si="1"/>
        <v>63616.135399621242</v>
      </c>
      <c r="G117" s="44">
        <f t="shared" si="1"/>
        <v>0</v>
      </c>
      <c r="H117" s="44">
        <f t="shared" si="1"/>
        <v>63057.554698551416</v>
      </c>
      <c r="I117" s="44">
        <f t="shared" si="1"/>
        <v>62148.070736553069</v>
      </c>
      <c r="J117" s="44">
        <f t="shared" si="1"/>
        <v>59080.432875699436</v>
      </c>
      <c r="K117" s="17"/>
    </row>
    <row r="118" spans="1:11" x14ac:dyDescent="0.25">
      <c r="A118" s="4" t="s">
        <v>227</v>
      </c>
      <c r="B118" s="44">
        <f t="shared" ref="B118:J118" si="2">B$13</f>
        <v>1208.5455618761246</v>
      </c>
      <c r="C118" s="44">
        <f t="shared" si="2"/>
        <v>2045.8136137915983</v>
      </c>
      <c r="D118" s="44">
        <f t="shared" si="2"/>
        <v>2039.7248827981712</v>
      </c>
      <c r="E118" s="44">
        <f t="shared" si="2"/>
        <v>1691.2179537713141</v>
      </c>
      <c r="F118" s="44">
        <f t="shared" si="2"/>
        <v>1681.2304461703025</v>
      </c>
      <c r="G118" s="44">
        <f t="shared" si="2"/>
        <v>0</v>
      </c>
      <c r="H118" s="44">
        <f t="shared" si="2"/>
        <v>1666.4684227405146</v>
      </c>
      <c r="I118" s="44">
        <f t="shared" si="2"/>
        <v>1642.4328204894491</v>
      </c>
      <c r="J118" s="44">
        <f t="shared" si="2"/>
        <v>1561.3620962605369</v>
      </c>
      <c r="K118" s="17"/>
    </row>
    <row r="119" spans="1:11" x14ac:dyDescent="0.25">
      <c r="A119" s="4" t="s">
        <v>183</v>
      </c>
      <c r="B119" s="44">
        <f t="shared" ref="B119:J119" si="3">B$14</f>
        <v>201366.76421571866</v>
      </c>
      <c r="C119" s="44">
        <f t="shared" si="3"/>
        <v>208048.98422192974</v>
      </c>
      <c r="D119" s="44">
        <f t="shared" si="3"/>
        <v>207429.7908165073</v>
      </c>
      <c r="E119" s="44">
        <f t="shared" si="3"/>
        <v>211189.58967000191</v>
      </c>
      <c r="F119" s="44">
        <f t="shared" si="3"/>
        <v>209942.40705384049</v>
      </c>
      <c r="G119" s="44">
        <f t="shared" si="3"/>
        <v>0</v>
      </c>
      <c r="H119" s="44">
        <f t="shared" si="3"/>
        <v>208099.01030897754</v>
      </c>
      <c r="I119" s="44">
        <f t="shared" si="3"/>
        <v>205097.58227567494</v>
      </c>
      <c r="J119" s="44">
        <f t="shared" si="3"/>
        <v>194973.9356185575</v>
      </c>
      <c r="K119" s="17"/>
    </row>
    <row r="120" spans="1:11" x14ac:dyDescent="0.25">
      <c r="A120" s="4" t="s">
        <v>184</v>
      </c>
      <c r="B120" s="44">
        <f t="shared" ref="B120:J120" si="4">B$33</f>
        <v>66564.876317821647</v>
      </c>
      <c r="C120" s="44">
        <f t="shared" si="4"/>
        <v>67540.471953756889</v>
      </c>
      <c r="D120" s="44">
        <f t="shared" si="4"/>
        <v>67339.458644370708</v>
      </c>
      <c r="E120" s="44">
        <f t="shared" si="4"/>
        <v>67669.770119098801</v>
      </c>
      <c r="F120" s="44">
        <f t="shared" si="4"/>
        <v>67270.145492411219</v>
      </c>
      <c r="G120" s="44">
        <f t="shared" si="4"/>
        <v>0</v>
      </c>
      <c r="H120" s="44">
        <f t="shared" si="4"/>
        <v>66679.480800282734</v>
      </c>
      <c r="I120" s="44">
        <f t="shared" si="4"/>
        <v>65717.757519509425</v>
      </c>
      <c r="J120" s="44">
        <f t="shared" si="4"/>
        <v>62473.919396974212</v>
      </c>
      <c r="K120" s="17"/>
    </row>
    <row r="121" spans="1:11" x14ac:dyDescent="0.25">
      <c r="A121" s="4" t="s">
        <v>228</v>
      </c>
      <c r="B121" s="44">
        <f t="shared" ref="B121:J121" si="5">B$15</f>
        <v>235.99312431923886</v>
      </c>
      <c r="C121" s="44">
        <f t="shared" si="5"/>
        <v>295.98608510691076</v>
      </c>
      <c r="D121" s="44">
        <f t="shared" si="5"/>
        <v>295.10517413933064</v>
      </c>
      <c r="E121" s="44">
        <f t="shared" si="5"/>
        <v>257.93195869729664</v>
      </c>
      <c r="F121" s="44">
        <f t="shared" si="5"/>
        <v>256.40873846876929</v>
      </c>
      <c r="G121" s="44">
        <f t="shared" si="5"/>
        <v>0</v>
      </c>
      <c r="H121" s="44">
        <f t="shared" si="5"/>
        <v>254.15734466758011</v>
      </c>
      <c r="I121" s="44">
        <f t="shared" si="5"/>
        <v>250.49161373487456</v>
      </c>
      <c r="J121" s="44">
        <f t="shared" si="5"/>
        <v>238.12731104595022</v>
      </c>
      <c r="K121" s="17"/>
    </row>
    <row r="122" spans="1:11" x14ac:dyDescent="0.25">
      <c r="A122" s="4" t="s">
        <v>185</v>
      </c>
      <c r="B122" s="44">
        <f t="shared" ref="B122:J122" si="6">B$34</f>
        <v>2.0216823356194159E-4</v>
      </c>
      <c r="C122" s="44">
        <f t="shared" si="6"/>
        <v>2.024164328207478E-4</v>
      </c>
      <c r="D122" s="44">
        <f t="shared" si="6"/>
        <v>2.0181400296116222E-4</v>
      </c>
      <c r="E122" s="44">
        <f t="shared" si="6"/>
        <v>2.046477977373407E-4</v>
      </c>
      <c r="F122" s="44">
        <f t="shared" si="6"/>
        <v>2.0343924775070285E-4</v>
      </c>
      <c r="G122" s="44">
        <f t="shared" si="6"/>
        <v>0</v>
      </c>
      <c r="H122" s="44">
        <f t="shared" si="6"/>
        <v>2.0165295191679428E-4</v>
      </c>
      <c r="I122" s="44">
        <f t="shared" si="6"/>
        <v>1.9874449587953277E-4</v>
      </c>
      <c r="J122" s="44">
        <f t="shared" si="6"/>
        <v>1.8893443849608233E-4</v>
      </c>
      <c r="K122" s="17"/>
    </row>
    <row r="123" spans="1:11" x14ac:dyDescent="0.25">
      <c r="A123" s="4" t="s">
        <v>186</v>
      </c>
      <c r="B123" s="44">
        <f t="shared" ref="B123:J123" si="7">B$35</f>
        <v>2.1724724523104649E-4</v>
      </c>
      <c r="C123" s="44">
        <f t="shared" si="7"/>
        <v>2.1625866450690023E-4</v>
      </c>
      <c r="D123" s="44">
        <f t="shared" si="7"/>
        <v>2.156150375292011E-4</v>
      </c>
      <c r="E123" s="44">
        <f t="shared" si="7"/>
        <v>2.1872770166057461E-4</v>
      </c>
      <c r="F123" s="44">
        <f t="shared" si="7"/>
        <v>2.1743600263502005E-4</v>
      </c>
      <c r="G123" s="44">
        <f t="shared" si="7"/>
        <v>0</v>
      </c>
      <c r="H123" s="44">
        <f t="shared" si="7"/>
        <v>2.1552680846554181E-4</v>
      </c>
      <c r="I123" s="44">
        <f t="shared" si="7"/>
        <v>2.1241824872805803E-4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2.0125658721639874E-4</v>
      </c>
      <c r="C124" s="44">
        <f t="shared" si="8"/>
        <v>1.98635676082755E-4</v>
      </c>
      <c r="D124" s="44">
        <f t="shared" si="8"/>
        <v>1.9804449847536586E-4</v>
      </c>
      <c r="E124" s="44">
        <f t="shared" si="8"/>
        <v>2.0122601531848033E-4</v>
      </c>
      <c r="F124" s="44">
        <f t="shared" si="8"/>
        <v>2.0003767270833182E-4</v>
      </c>
      <c r="G124" s="44">
        <f t="shared" si="8"/>
        <v>0</v>
      </c>
      <c r="H124" s="44">
        <f t="shared" si="8"/>
        <v>1.9828124436260016E-4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32.341015169367516</v>
      </c>
      <c r="C125" s="44">
        <f t="shared" si="9"/>
        <v>32.183172923055203</v>
      </c>
      <c r="D125" s="44">
        <f t="shared" si="9"/>
        <v>32.087389670308006</v>
      </c>
      <c r="E125" s="44">
        <f t="shared" si="9"/>
        <v>32.391471874671083</v>
      </c>
      <c r="F125" s="44">
        <f t="shared" si="9"/>
        <v>32.200183654938776</v>
      </c>
      <c r="G125" s="44">
        <f t="shared" si="9"/>
        <v>0</v>
      </c>
      <c r="H125" s="44">
        <f t="shared" si="9"/>
        <v>31.917450335041757</v>
      </c>
      <c r="I125" s="44">
        <f t="shared" si="9"/>
        <v>31.457102493670959</v>
      </c>
      <c r="J125" s="44">
        <f t="shared" si="9"/>
        <v>29.904375313910236</v>
      </c>
      <c r="K125" s="17"/>
    </row>
    <row r="126" spans="1:11" x14ac:dyDescent="0.25">
      <c r="A126" s="4" t="s">
        <v>188</v>
      </c>
      <c r="B126" s="44">
        <f t="shared" ref="B126:J126" si="10">B$52</f>
        <v>94599.37054349095</v>
      </c>
      <c r="C126" s="44">
        <f t="shared" si="10"/>
        <v>95527.845919090832</v>
      </c>
      <c r="D126" s="44">
        <f t="shared" si="10"/>
        <v>95243.536853855418</v>
      </c>
      <c r="E126" s="44">
        <f t="shared" si="10"/>
        <v>96490.388410568965</v>
      </c>
      <c r="F126" s="44">
        <f t="shared" si="10"/>
        <v>95920.563282160103</v>
      </c>
      <c r="G126" s="44">
        <f t="shared" si="10"/>
        <v>0</v>
      </c>
      <c r="H126" s="44">
        <f t="shared" si="10"/>
        <v>95078.333946024068</v>
      </c>
      <c r="I126" s="44">
        <f t="shared" si="10"/>
        <v>93707.01182180256</v>
      </c>
      <c r="J126" s="44">
        <f t="shared" si="10"/>
        <v>89081.620013413762</v>
      </c>
      <c r="K126" s="17"/>
    </row>
    <row r="127" spans="1:11" x14ac:dyDescent="0.25">
      <c r="A127" s="4" t="s">
        <v>189</v>
      </c>
      <c r="B127" s="44">
        <f t="shared" ref="B127:J127" si="11">B$53</f>
        <v>398417.2559611933</v>
      </c>
      <c r="C127" s="44">
        <f t="shared" si="11"/>
        <v>399688.54783961107</v>
      </c>
      <c r="D127" s="44">
        <f t="shared" si="11"/>
        <v>398498.99859008839</v>
      </c>
      <c r="E127" s="44">
        <f t="shared" si="11"/>
        <v>404202.99935302843</v>
      </c>
      <c r="F127" s="44">
        <f t="shared" si="11"/>
        <v>401815.97376629792</v>
      </c>
      <c r="G127" s="44">
        <f t="shared" si="11"/>
        <v>0</v>
      </c>
      <c r="H127" s="44">
        <f t="shared" si="11"/>
        <v>398287.83350883774</v>
      </c>
      <c r="I127" s="44">
        <f t="shared" si="11"/>
        <v>392543.29744861409</v>
      </c>
      <c r="J127" s="44">
        <f t="shared" si="11"/>
        <v>373167.30287619616</v>
      </c>
      <c r="K127" s="17"/>
    </row>
    <row r="128" spans="1:11" x14ac:dyDescent="0.25">
      <c r="A128" s="4" t="s">
        <v>190</v>
      </c>
      <c r="B128" s="44">
        <f t="shared" ref="B128:J128" si="12">B$54</f>
        <v>68130.198616977883</v>
      </c>
      <c r="C128" s="44">
        <f t="shared" si="12"/>
        <v>68328.565702162145</v>
      </c>
      <c r="D128" s="44">
        <f t="shared" si="12"/>
        <v>68125.206875667602</v>
      </c>
      <c r="E128" s="44">
        <f t="shared" si="12"/>
        <v>68768.874521243895</v>
      </c>
      <c r="F128" s="44">
        <f t="shared" si="12"/>
        <v>68362.759120527902</v>
      </c>
      <c r="G128" s="44">
        <f t="shared" si="12"/>
        <v>0</v>
      </c>
      <c r="H128" s="44">
        <f t="shared" si="12"/>
        <v>67762.500747762286</v>
      </c>
      <c r="I128" s="44">
        <f t="shared" si="12"/>
        <v>66785.15698697725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366994.01315182651</v>
      </c>
      <c r="C129" s="44">
        <f t="shared" si="13"/>
        <v>367149.87825831585</v>
      </c>
      <c r="D129" s="44">
        <f t="shared" si="13"/>
        <v>366057.17028730898</v>
      </c>
      <c r="E129" s="44">
        <f t="shared" si="13"/>
        <v>369027.61852971243</v>
      </c>
      <c r="F129" s="44">
        <f t="shared" si="13"/>
        <v>366848.32156989118</v>
      </c>
      <c r="G129" s="44">
        <f t="shared" si="13"/>
        <v>0</v>
      </c>
      <c r="H129" s="44">
        <f t="shared" si="13"/>
        <v>363627.21435610682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2228.7700853935853</v>
      </c>
      <c r="C130" s="44">
        <f t="shared" si="14"/>
        <v>2218.7515984942247</v>
      </c>
      <c r="D130" s="44">
        <f t="shared" si="14"/>
        <v>2212.1481711177535</v>
      </c>
      <c r="E130" s="44">
        <f t="shared" si="14"/>
        <v>2207.5249402075115</v>
      </c>
      <c r="F130" s="44">
        <f t="shared" si="14"/>
        <v>2194.4883755999863</v>
      </c>
      <c r="G130" s="44">
        <f t="shared" si="14"/>
        <v>0</v>
      </c>
      <c r="H130" s="44">
        <f t="shared" si="14"/>
        <v>2175.2196971800849</v>
      </c>
      <c r="I130" s="44">
        <f t="shared" si="14"/>
        <v>2143.8463361630638</v>
      </c>
      <c r="J130" s="44">
        <f t="shared" si="14"/>
        <v>2038.0257674676293</v>
      </c>
      <c r="K130" s="17"/>
    </row>
    <row r="131" spans="1:11" x14ac:dyDescent="0.25">
      <c r="A131" s="4" t="s">
        <v>230</v>
      </c>
      <c r="B131" s="44">
        <f t="shared" ref="B131:J131" si="15">B$17</f>
        <v>22619.133057907926</v>
      </c>
      <c r="C131" s="44">
        <f t="shared" si="15"/>
        <v>17523.530717685851</v>
      </c>
      <c r="D131" s="44">
        <f t="shared" si="15"/>
        <v>17471.377352454638</v>
      </c>
      <c r="E131" s="44">
        <f t="shared" si="15"/>
        <v>17577.685545261877</v>
      </c>
      <c r="F131" s="44">
        <f t="shared" si="15"/>
        <v>17473.880315663871</v>
      </c>
      <c r="G131" s="44">
        <f t="shared" si="15"/>
        <v>0</v>
      </c>
      <c r="H131" s="44">
        <f t="shared" si="15"/>
        <v>17320.45112264829</v>
      </c>
      <c r="I131" s="44">
        <f t="shared" si="15"/>
        <v>17070.636923763937</v>
      </c>
      <c r="J131" s="44">
        <f t="shared" si="15"/>
        <v>16228.027788587287</v>
      </c>
      <c r="K131" s="17"/>
    </row>
    <row r="132" spans="1:11" x14ac:dyDescent="0.25">
      <c r="A132" s="4" t="s">
        <v>231</v>
      </c>
      <c r="B132" s="44">
        <f t="shared" ref="B132:J132" si="16">B$18</f>
        <v>1459.9681848520966</v>
      </c>
      <c r="C132" s="44">
        <f t="shared" si="16"/>
        <v>1089.6745330586082</v>
      </c>
      <c r="D132" s="44">
        <f t="shared" si="16"/>
        <v>1086.4314540911719</v>
      </c>
      <c r="E132" s="44">
        <f t="shared" si="16"/>
        <v>1127.4067844789367</v>
      </c>
      <c r="F132" s="44">
        <f t="shared" si="16"/>
        <v>1120.7488703973684</v>
      </c>
      <c r="G132" s="44">
        <f t="shared" si="16"/>
        <v>0</v>
      </c>
      <c r="H132" s="44">
        <f t="shared" si="16"/>
        <v>1110.9081486085136</v>
      </c>
      <c r="I132" s="44">
        <f t="shared" si="16"/>
        <v>1094.8854349266596</v>
      </c>
      <c r="J132" s="44">
        <f t="shared" si="16"/>
        <v>1040.8417297291828</v>
      </c>
      <c r="K132" s="17"/>
    </row>
    <row r="133" spans="1:11" x14ac:dyDescent="0.25">
      <c r="A133" s="4" t="s">
        <v>232</v>
      </c>
      <c r="B133" s="44">
        <f t="shared" ref="B133:J133" si="17">B$19</f>
        <v>107.12381810981219</v>
      </c>
      <c r="C133" s="44">
        <f t="shared" si="17"/>
        <v>164.90781300528869</v>
      </c>
      <c r="D133" s="44">
        <f t="shared" si="17"/>
        <v>164.41701594277293</v>
      </c>
      <c r="E133" s="44">
        <f t="shared" si="17"/>
        <v>162.99391116814428</v>
      </c>
      <c r="F133" s="44">
        <f t="shared" si="17"/>
        <v>162.03134870061584</v>
      </c>
      <c r="G133" s="44">
        <f t="shared" si="17"/>
        <v>0</v>
      </c>
      <c r="H133" s="44">
        <f t="shared" si="17"/>
        <v>160.60863441934217</v>
      </c>
      <c r="I133" s="44">
        <f t="shared" si="17"/>
        <v>158.29216373060163</v>
      </c>
      <c r="J133" s="44">
        <f t="shared" si="17"/>
        <v>150.47883937826845</v>
      </c>
      <c r="K133" s="17"/>
    </row>
    <row r="134" spans="1:11" x14ac:dyDescent="0.25">
      <c r="A134" s="4" t="s">
        <v>233</v>
      </c>
      <c r="B134" s="44">
        <f t="shared" ref="B134:J134" si="18">B$56</f>
        <v>13760.849711411131</v>
      </c>
      <c r="C134" s="44">
        <f t="shared" si="18"/>
        <v>11038.395922808528</v>
      </c>
      <c r="D134" s="44">
        <f t="shared" si="18"/>
        <v>11005.543553990643</v>
      </c>
      <c r="E134" s="44">
        <f t="shared" si="18"/>
        <v>11080.928480150176</v>
      </c>
      <c r="F134" s="44">
        <f t="shared" si="18"/>
        <v>11015.489926133541</v>
      </c>
      <c r="G134" s="44">
        <f t="shared" si="18"/>
        <v>0</v>
      </c>
      <c r="H134" s="44">
        <f t="shared" si="18"/>
        <v>10918.768551172372</v>
      </c>
      <c r="I134" s="44">
        <f t="shared" si="18"/>
        <v>10761.286312453536</v>
      </c>
      <c r="J134" s="44">
        <f t="shared" si="18"/>
        <v>10230.107646208113</v>
      </c>
      <c r="K134" s="17"/>
    </row>
    <row r="135" spans="1:11" x14ac:dyDescent="0.25">
      <c r="A135" s="4" t="s">
        <v>191</v>
      </c>
      <c r="B135" s="44">
        <f t="shared" ref="B135:J135" si="19">B92</f>
        <v>-97.930685336976325</v>
      </c>
      <c r="C135" s="44">
        <f t="shared" si="19"/>
        <v>-97.443467996991387</v>
      </c>
      <c r="D135" s="44">
        <f t="shared" si="19"/>
        <v>-97.153457675571758</v>
      </c>
      <c r="E135" s="44">
        <f t="shared" si="19"/>
        <v>-96.961074591065668</v>
      </c>
      <c r="F135" s="44">
        <f t="shared" si="19"/>
        <v>-96.388469819858571</v>
      </c>
      <c r="G135" s="44">
        <f t="shared" si="19"/>
        <v>0</v>
      </c>
      <c r="H135" s="44">
        <f t="shared" si="19"/>
        <v>-95.542132036074477</v>
      </c>
      <c r="I135" s="44">
        <f t="shared" si="19"/>
        <v>-94.164120516323393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-2438.3125056010927</v>
      </c>
      <c r="C137" s="44">
        <f t="shared" si="21"/>
        <v>-2426.1815976130283</v>
      </c>
      <c r="D137" s="44">
        <f t="shared" si="21"/>
        <v>-2418.9608190487033</v>
      </c>
      <c r="E137" s="44">
        <f t="shared" si="21"/>
        <v>-2414.1707976248445</v>
      </c>
      <c r="F137" s="44">
        <f t="shared" si="21"/>
        <v>-2399.9138834656428</v>
      </c>
      <c r="G137" s="44">
        <f t="shared" si="21"/>
        <v>0</v>
      </c>
      <c r="H137" s="44">
        <f t="shared" si="21"/>
        <v>-2378.8414688791154</v>
      </c>
      <c r="I137" s="44">
        <f t="shared" si="21"/>
        <v>-2344.5312553856656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-2322.4366517380063</v>
      </c>
      <c r="C139" s="44">
        <f t="shared" si="23"/>
        <v>-2293.5802576925093</v>
      </c>
      <c r="D139" s="44">
        <f t="shared" si="23"/>
        <v>-2286.7541259731856</v>
      </c>
      <c r="E139" s="44">
        <f t="shared" si="23"/>
        <v>-2284.8050373798305</v>
      </c>
      <c r="F139" s="44">
        <f t="shared" si="23"/>
        <v>-2271.3120942456976</v>
      </c>
      <c r="G139" s="44">
        <f t="shared" si="23"/>
        <v>0</v>
      </c>
      <c r="H139" s="44">
        <f t="shared" si="23"/>
        <v>-2251.368866101102</v>
      </c>
      <c r="I139" s="44">
        <f t="shared" si="23"/>
        <v>-2218.8971997631043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-62.401858834244081</v>
      </c>
      <c r="C141" s="44">
        <f t="shared" si="25"/>
        <v>-62.091401825118496</v>
      </c>
      <c r="D141" s="44">
        <f t="shared" si="25"/>
        <v>-61.906605986353263</v>
      </c>
      <c r="E141" s="44">
        <f t="shared" si="25"/>
        <v>-61.784018647766416</v>
      </c>
      <c r="F141" s="44">
        <f t="shared" si="25"/>
        <v>-61.419152395909535</v>
      </c>
      <c r="G141" s="44">
        <f t="shared" si="25"/>
        <v>0</v>
      </c>
      <c r="H141" s="44">
        <f t="shared" si="25"/>
        <v>-60.879862277311297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-15.926066469975533</v>
      </c>
      <c r="C143" s="44">
        <f t="shared" si="27"/>
        <v>-14.363605587287354</v>
      </c>
      <c r="D143" s="44">
        <f t="shared" si="27"/>
        <v>-14.320856761134712</v>
      </c>
      <c r="E143" s="44">
        <f t="shared" si="27"/>
        <v>-14.604991098555917</v>
      </c>
      <c r="F143" s="44">
        <f t="shared" si="27"/>
        <v>-14.518741151123502</v>
      </c>
      <c r="G143" s="44">
        <f t="shared" si="27"/>
        <v>0</v>
      </c>
      <c r="H143" s="44">
        <f t="shared" si="27"/>
        <v>-14.39125952150388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-54994.670132342886</v>
      </c>
      <c r="C145" s="44">
        <f t="shared" si="29"/>
        <v>-54721.06480830138</v>
      </c>
      <c r="D145" s="44">
        <f t="shared" si="29"/>
        <v>-54558.204496371916</v>
      </c>
      <c r="E145" s="44">
        <f t="shared" si="29"/>
        <v>-54450.168447864249</v>
      </c>
      <c r="F145" s="44">
        <f t="shared" si="29"/>
        <v>-54128.612334983161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-39627.249964477582</v>
      </c>
      <c r="C147" s="44">
        <f t="shared" si="31"/>
        <v>-38385.003234142612</v>
      </c>
      <c r="D147" s="44">
        <f t="shared" si="31"/>
        <v>-38270.76215308861</v>
      </c>
      <c r="E147" s="44">
        <f t="shared" si="31"/>
        <v>-38507.828821531606</v>
      </c>
      <c r="F147" s="44">
        <f t="shared" si="31"/>
        <v>-38280.420383609169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2326985.5747790751</v>
      </c>
      <c r="C156" s="42">
        <f t="shared" si="33"/>
        <v>2247695.1544940867</v>
      </c>
      <c r="D156" s="42">
        <f t="shared" si="33"/>
        <v>2241005.5855819019</v>
      </c>
      <c r="E156" s="42">
        <f t="shared" si="33"/>
        <v>2271864.2929416369</v>
      </c>
      <c r="F156" s="42">
        <f t="shared" si="33"/>
        <v>2258447.7715266272</v>
      </c>
      <c r="G156" s="42">
        <f t="shared" si="33"/>
        <v>0</v>
      </c>
      <c r="H156" s="42">
        <f t="shared" si="33"/>
        <v>2330215.1347445291</v>
      </c>
      <c r="I156" s="42">
        <f t="shared" si="33"/>
        <v>1938297.8568218639</v>
      </c>
      <c r="J156" s="42">
        <f t="shared" si="33"/>
        <v>1783562.2521810413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(Northeast) in 2019/20 (April 2019 - Final Charges)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359341.70473009732</v>
      </c>
      <c r="I71" s="42">
        <f>(Loads!$F$345+Loads!$G$345)*Input!$E$60*I$52*LAFs!I$272</f>
        <v>1770794.4584055271</v>
      </c>
      <c r="J71" s="42">
        <f>(Loads!$F$345+Loads!$G$345)*Input!$E$60*J$52*LAFs!J$272</f>
        <v>1683387.7849558941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202696.94554296628</v>
      </c>
      <c r="I72" s="42">
        <f>(Loads!$F$346+Loads!$G$346)*Input!$E$60*I$53*LAFs!I$273</f>
        <v>199773.43190532734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217394.25011747668</v>
      </c>
      <c r="F73" s="42">
        <f>(Loads!$F$347+Loads!$G$347)*Input!$E$60*F$54*LAFs!F$274</f>
        <v>1080552.1290287965</v>
      </c>
      <c r="G73" s="42">
        <f>(Loads!$F$347+Loads!$G$347)*Input!$E$60*G$54*LAFs!G$274</f>
        <v>0</v>
      </c>
      <c r="H73" s="42">
        <f>(Loads!$F$347+Loads!$G$347)*Input!$E$60*H$54*LAFs!H$274</f>
        <v>1071064.3542373241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1215603.8352986297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182927.71585205835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253191.01368689022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128624.39456352433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2.1917135364943978E-4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2.5339170318625212E-4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5.2200664874991179E-5</v>
      </c>
      <c r="F91" s="42">
        <f>Multi!$B$136/Input!$C$176*F$49*LAFs!F$269/(24*Input!$F$60)*1000</f>
        <v>2.5946196616014316E-4</v>
      </c>
      <c r="G91" s="42">
        <f>Multi!$B$136/Input!$C$176*G$49*LAFs!G$269/(24*Input!$F$60)*1000</f>
        <v>0</v>
      </c>
      <c r="H91" s="42">
        <f>Multi!$B$136/Input!$C$176*H$49*LAFs!H$269/(24*Input!$F$60)*1000</f>
        <v>2.5718376353044435E-4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43.153620121462197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115196.58769423084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1215603.8352986297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182927.71585205835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253191.01368689022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128624.39456352433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2.1917135364943978E-4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2.5339170318625212E-4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5.2200664874991179E-5</v>
      </c>
      <c r="F108" s="44">
        <f t="shared" si="14"/>
        <v>2.5946196616014316E-4</v>
      </c>
      <c r="G108" s="44">
        <f t="shared" si="14"/>
        <v>0</v>
      </c>
      <c r="H108" s="44">
        <f t="shared" si="14"/>
        <v>2.5718376353044435E-4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43.153620121462197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115196.58769423084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359341.70473009732</v>
      </c>
      <c r="I111" s="44">
        <f t="shared" si="17"/>
        <v>1770794.4584055271</v>
      </c>
      <c r="J111" s="44">
        <f t="shared" si="17"/>
        <v>1683387.7849558941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202696.94554296628</v>
      </c>
      <c r="I112" s="44">
        <f t="shared" si="18"/>
        <v>199773.43190532734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217394.25011747668</v>
      </c>
      <c r="F113" s="44">
        <f t="shared" si="19"/>
        <v>1080552.1290287965</v>
      </c>
      <c r="G113" s="44">
        <f t="shared" si="19"/>
        <v>0</v>
      </c>
      <c r="H113" s="44">
        <f t="shared" si="19"/>
        <v>1071064.3542373241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217394.25016967734</v>
      </c>
      <c r="F121" s="42">
        <f t="shared" si="20"/>
        <v>1080552.1292882585</v>
      </c>
      <c r="G121" s="42">
        <f t="shared" si="20"/>
        <v>0</v>
      </c>
      <c r="H121" s="42">
        <f t="shared" si="20"/>
        <v>1633103.0047675716</v>
      </c>
      <c r="I121" s="42">
        <f t="shared" si="20"/>
        <v>1970567.8905642461</v>
      </c>
      <c r="J121" s="42">
        <f t="shared" si="20"/>
        <v>3578974.4858905203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973268.16565727477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59080.432875699436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1561.3620962605369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194973.9356185575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62473.919396974212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238.12731104595022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1.8893443849608233E-4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2.1241824872805803E-4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4.0245203063696072E-5</v>
      </c>
      <c r="F138" s="42">
        <f>SMD!F$124*F49</f>
        <v>2.0003767270833182E-4</v>
      </c>
      <c r="G138" s="42">
        <f>SMD!G$124*G49</f>
        <v>0</v>
      </c>
      <c r="H138" s="42">
        <f>SMD!H$124*H49</f>
        <v>1.9828124436260016E-4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29.904375313910236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89081.620013413762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79657.566701767559</v>
      </c>
      <c r="I141" s="42">
        <f>SMD!I$127*I52</f>
        <v>392543.29744861409</v>
      </c>
      <c r="J141" s="42">
        <f>SMD!J$127*J52</f>
        <v>373167.30287619616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67762.500747762286</v>
      </c>
      <c r="I142" s="42">
        <f>SMD!I$128*I53</f>
        <v>66785.15698697725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73805.523705942484</v>
      </c>
      <c r="F143" s="42">
        <f>SMD!F$129*F54</f>
        <v>366848.32156989118</v>
      </c>
      <c r="G143" s="42">
        <f>SMD!G$129*G54</f>
        <v>0</v>
      </c>
      <c r="H143" s="42">
        <f>SMD!H$129*H54</f>
        <v>363627.21435610682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73805.523746187682</v>
      </c>
      <c r="F156" s="42">
        <f t="shared" si="21"/>
        <v>366848.32176992885</v>
      </c>
      <c r="G156" s="42">
        <f t="shared" si="21"/>
        <v>0</v>
      </c>
      <c r="H156" s="42">
        <f t="shared" si="21"/>
        <v>511047.28200391791</v>
      </c>
      <c r="I156" s="42">
        <f t="shared" si="21"/>
        <v>459328.45464800962</v>
      </c>
      <c r="J156" s="42">
        <f t="shared" si="21"/>
        <v>1753874.7704096707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1.0406100516826196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0.10716580321875924</v>
      </c>
      <c r="C186" s="17"/>
    </row>
    <row r="187" spans="1:11" x14ac:dyDescent="0.25">
      <c r="A187" s="4" t="s">
        <v>150</v>
      </c>
      <c r="B187" s="39">
        <f>SUMPRODUCT(DRM!D$48:D$55,$C$170:$C$177)</f>
        <v>0.27782444260194405</v>
      </c>
      <c r="C187" s="17"/>
    </row>
    <row r="188" spans="1:11" x14ac:dyDescent="0.25">
      <c r="A188" s="4" t="s">
        <v>151</v>
      </c>
      <c r="B188" s="39">
        <f>SUMPRODUCT(DRM!D$48:D$55,$D$170:$D$177)</f>
        <v>0.27782444260194405</v>
      </c>
      <c r="C188" s="17"/>
    </row>
    <row r="189" spans="1:11" x14ac:dyDescent="0.25">
      <c r="A189" s="4" t="s">
        <v>152</v>
      </c>
      <c r="B189" s="39">
        <f>SUMPRODUCT(DRM!D$48:D$55,$E$170:$E$177)</f>
        <v>0.62005588719488047</v>
      </c>
      <c r="C189" s="17"/>
    </row>
    <row r="190" spans="1:11" x14ac:dyDescent="0.25">
      <c r="A190" s="4" t="s">
        <v>153</v>
      </c>
      <c r="B190" s="39">
        <f>SUMPRODUCT(DRM!D$48:D$55,$F$170:$F$177)</f>
        <v>0.62005588719488047</v>
      </c>
      <c r="C190" s="17"/>
    </row>
    <row r="191" spans="1:11" x14ac:dyDescent="0.25">
      <c r="A191" s="4" t="s">
        <v>158</v>
      </c>
      <c r="B191" s="39">
        <f>SUMPRODUCT(DRM!D$48:D$55,$G$170:$G$177)</f>
        <v>0.27782444260194405</v>
      </c>
      <c r="C191" s="17"/>
    </row>
    <row r="192" spans="1:11" x14ac:dyDescent="0.25">
      <c r="A192" s="4" t="s">
        <v>154</v>
      </c>
      <c r="B192" s="39">
        <f>SUMPRODUCT(DRM!D$48:D$55,$H$170:$H$177)</f>
        <v>1.1708748888411398</v>
      </c>
      <c r="C192" s="17"/>
    </row>
    <row r="193" spans="1:11" x14ac:dyDescent="0.25">
      <c r="A193" s="4" t="s">
        <v>155</v>
      </c>
      <c r="B193" s="39">
        <f>SUMPRODUCT(DRM!D$48:D$55,$I$170:$I$177)</f>
        <v>1.1708748888411398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0.10716580321875924</v>
      </c>
      <c r="C203" s="41">
        <f>$B$187</f>
        <v>0.27782444260194405</v>
      </c>
      <c r="D203" s="41">
        <f>$B$188</f>
        <v>0.27782444260194405</v>
      </c>
      <c r="E203" s="41">
        <f>$B$189</f>
        <v>0.62005588719488047</v>
      </c>
      <c r="F203" s="41">
        <f>$B$190</f>
        <v>0.62005588719488047</v>
      </c>
      <c r="G203" s="41">
        <f>$B$191</f>
        <v>0.27782444260194405</v>
      </c>
      <c r="H203" s="41">
        <f>$B$192</f>
        <v>1.1708748888411398</v>
      </c>
      <c r="I203" s="41">
        <f>$B$193</f>
        <v>1.1708748888411398</v>
      </c>
      <c r="J203" s="41">
        <f>$B165</f>
        <v>1.0406100516826196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2326985.5747790751</v>
      </c>
      <c r="C214" s="42">
        <f>SMD!C156-C156+C121/(1+C203)</f>
        <v>2247695.1544940867</v>
      </c>
      <c r="D214" s="42">
        <f>SMD!D156-D156+D121/(1+D203)</f>
        <v>2241005.5855819019</v>
      </c>
      <c r="E214" s="42">
        <f>SMD!E156-E156+E121/(1+E203)</f>
        <v>2332248.121481372</v>
      </c>
      <c r="F214" s="42">
        <f>SMD!F156-F156+F121/(1+F203)</f>
        <v>2558583.9271621229</v>
      </c>
      <c r="G214" s="42">
        <f>SMD!G156-G156+G121/(1+G203)</f>
        <v>0</v>
      </c>
      <c r="H214" s="42">
        <f>SMD!H156-H156+H121/(1+H203)</f>
        <v>2571446.5829254529</v>
      </c>
      <c r="I214" s="42">
        <f>SMD!I156-I156+I121/(1+I203)</f>
        <v>2386699.2306837682</v>
      </c>
      <c r="J214" s="42">
        <f>SMD!J156-J156+J121/(1+J203)</f>
        <v>1783562.2521810411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(Northeast) in 2019/20 (April 2019 - Final Charges)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12963972.012682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215002800.50087404</v>
      </c>
      <c r="C20" s="42">
        <f>IF(DRM!$B$114,AMD!$D214*Input!$B$93/DRM!$B$114/1000,0)</f>
        <v>85737402.313408911</v>
      </c>
      <c r="D20" s="42">
        <f>IF(DRM!$B$115,AMD!$E214*Input!$B$94/DRM!$B$115/1000,0)</f>
        <v>442658225.41972858</v>
      </c>
      <c r="E20" s="42">
        <f>IF(DRM!$B$116,AMD!$F214*Input!$B$95/DRM!$B$116/1000,0)</f>
        <v>174972632.411127</v>
      </c>
      <c r="F20" s="42">
        <f>IF(DRM!$B$117,AMD!$G214*Input!$B$96/DRM!$B$117/1000,0)</f>
        <v>0</v>
      </c>
      <c r="G20" s="42">
        <f>IF(DRM!$B$118,AMD!$H214*Input!$B$97/DRM!$B$118/1000,0)</f>
        <v>868976361.41275191</v>
      </c>
      <c r="H20" s="42">
        <f>IF(DRM!$B$119,AMD!$I214*Input!$B$98/DRM!$B$119/1000,0)</f>
        <v>276506402.4695127</v>
      </c>
      <c r="I20" s="42">
        <f>IF(DRM!$B$120,AMD!$J214*Input!$B$99/DRM!$B$120/1000,0)</f>
        <v>449750767.50198478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14638.14617533696</v>
      </c>
      <c r="C28" s="17"/>
    </row>
    <row r="29" spans="1:10" x14ac:dyDescent="0.25">
      <c r="A29" s="4" t="s">
        <v>230</v>
      </c>
      <c r="B29" s="44">
        <f>Multi!B$143</f>
        <v>89104.333270017101</v>
      </c>
      <c r="C29" s="17"/>
    </row>
    <row r="30" spans="1:10" x14ac:dyDescent="0.25">
      <c r="A30" s="4" t="s">
        <v>231</v>
      </c>
      <c r="B30" s="44">
        <f>Multi!B$144</f>
        <v>3089.2306192074366</v>
      </c>
      <c r="C30" s="17"/>
    </row>
    <row r="31" spans="1:10" x14ac:dyDescent="0.25">
      <c r="A31" s="4" t="s">
        <v>232</v>
      </c>
      <c r="B31" s="44">
        <f>Multi!B$145</f>
        <v>1358.4731770907495</v>
      </c>
      <c r="C31" s="17"/>
    </row>
    <row r="32" spans="1:10" x14ac:dyDescent="0.25">
      <c r="A32" s="4" t="s">
        <v>233</v>
      </c>
      <c r="B32" s="44">
        <f>Multi!B$146</f>
        <v>57231.093648499336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165421.27689015158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1110034057.058985</v>
      </c>
      <c r="C56" s="42">
        <f>SUMPRODUCT(SM!C$72:C$104,Loads!$E$334:$E$366)</f>
        <v>22090376.555620909</v>
      </c>
      <c r="D56" s="42">
        <f>SM!B39*$B40</f>
        <v>0</v>
      </c>
      <c r="E56" s="44">
        <f>$D56</f>
        <v>0</v>
      </c>
      <c r="F56" s="10"/>
      <c r="G56" s="42">
        <f>B56+E56</f>
        <v>1110034057.058985</v>
      </c>
      <c r="H56" s="42">
        <f>C56+F56</f>
        <v>22090376.555620909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215002800.50087404</v>
      </c>
      <c r="D68" s="44">
        <f>$C20</f>
        <v>85737402.313408911</v>
      </c>
      <c r="E68" s="44">
        <f>$D20</f>
        <v>442658225.41972858</v>
      </c>
      <c r="F68" s="44">
        <f>$E20</f>
        <v>174972632.411127</v>
      </c>
      <c r="G68" s="44">
        <f>$F20</f>
        <v>0</v>
      </c>
      <c r="H68" s="44">
        <f>$G20</f>
        <v>868976361.41275191</v>
      </c>
      <c r="I68" s="44">
        <f>$H20</f>
        <v>276506402.4695127</v>
      </c>
      <c r="J68" s="44">
        <f>$I20</f>
        <v>449750767.50198478</v>
      </c>
      <c r="K68" s="44">
        <f>$G56</f>
        <v>1110034057.058985</v>
      </c>
      <c r="L68" s="44">
        <f>$H56</f>
        <v>22090376.555620909</v>
      </c>
      <c r="M68" s="44">
        <f>SUM($B68:$L68)</f>
        <v>3645729025.6439943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88244327.646339953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12963972.012682</v>
      </c>
      <c r="C90" s="42">
        <f t="shared" si="0"/>
        <v>5204110.7385726161</v>
      </c>
      <c r="D90" s="42">
        <f t="shared" si="0"/>
        <v>2075261.0432844951</v>
      </c>
      <c r="E90" s="42">
        <f t="shared" si="0"/>
        <v>10714476.365227357</v>
      </c>
      <c r="F90" s="42">
        <f t="shared" si="0"/>
        <v>4235186.4867144525</v>
      </c>
      <c r="G90" s="42">
        <f t="shared" si="0"/>
        <v>0</v>
      </c>
      <c r="H90" s="42">
        <f t="shared" si="0"/>
        <v>21033443.301476799</v>
      </c>
      <c r="I90" s="42">
        <f t="shared" si="0"/>
        <v>6692796.2567158425</v>
      </c>
      <c r="J90" s="42">
        <f t="shared" si="0"/>
        <v>10886150.289139329</v>
      </c>
      <c r="K90" s="42">
        <f t="shared" si="0"/>
        <v>26868208.893393036</v>
      </c>
      <c r="L90" s="42">
        <f t="shared" si="0"/>
        <v>534694.2718160185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2.4204850943564615E-2</v>
      </c>
      <c r="D99" s="39">
        <f t="shared" si="1"/>
        <v>2.4204850943564619E-2</v>
      </c>
      <c r="E99" s="39">
        <f t="shared" si="1"/>
        <v>2.4204850943564619E-2</v>
      </c>
      <c r="F99" s="39">
        <f t="shared" si="1"/>
        <v>2.4204850943564619E-2</v>
      </c>
      <c r="G99" s="39">
        <f t="shared" si="1"/>
        <v>0</v>
      </c>
      <c r="H99" s="39">
        <f t="shared" si="1"/>
        <v>2.4204850943564622E-2</v>
      </c>
      <c r="I99" s="39">
        <f t="shared" si="1"/>
        <v>2.4204850943564619E-2</v>
      </c>
      <c r="J99" s="39">
        <f t="shared" si="1"/>
        <v>2.4204850943564622E-2</v>
      </c>
      <c r="K99" s="39">
        <f t="shared" si="1"/>
        <v>2.4204850943564619E-2</v>
      </c>
      <c r="L99" s="39">
        <f t="shared" si="1"/>
        <v>2.4204850943564619E-2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5.5711441244807904</v>
      </c>
      <c r="C108" s="37">
        <f>IF(AMD!C214&gt;0,$C90/AMD!C214,0)</f>
        <v>2.3153098533702012</v>
      </c>
      <c r="D108" s="37">
        <f>IF(AMD!D214&gt;0,$D90/AMD!D214,0)</f>
        <v>0.92604010299493766</v>
      </c>
      <c r="E108" s="37">
        <f>IF(AMD!E214&gt;0,$E90/AMD!E214,0)</f>
        <v>4.5940550949707069</v>
      </c>
      <c r="F108" s="37">
        <f>IF(AMD!F214&gt;0,$F90/AMD!F214,0)</f>
        <v>1.6552853481777121</v>
      </c>
      <c r="G108" s="37">
        <f>IF(AMD!G214&gt;0,$G90/AMD!G214,0)</f>
        <v>0</v>
      </c>
      <c r="H108" s="37">
        <f>IF(AMD!H214&gt;0,$H90/AMD!H214,0)</f>
        <v>8.1796151011419109</v>
      </c>
      <c r="I108" s="37">
        <f>IF(AMD!I214&gt;0,$I90/AMD!I214,0)</f>
        <v>2.8042059806582396</v>
      </c>
      <c r="J108" s="37">
        <f>IF(AMD!J214&gt;0,$J90/AMD!J214,0)</f>
        <v>6.1035998467825427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4.4111026173108208</v>
      </c>
      <c r="C121" s="37">
        <f>100/Input!$F$60*$L$99*SM!$C72</f>
        <v>0</v>
      </c>
      <c r="D121" s="37">
        <f t="shared" ref="D121:D153" si="2">SUM($B121:$C121)</f>
        <v>4.4111026173108208</v>
      </c>
      <c r="E121" s="17"/>
    </row>
    <row r="122" spans="1:5" x14ac:dyDescent="0.25">
      <c r="A122" s="4" t="s">
        <v>182</v>
      </c>
      <c r="B122" s="37">
        <f>100/Input!$F$60*$K$99*SM!$B73</f>
        <v>4.4111026173108208</v>
      </c>
      <c r="C122" s="37">
        <f>100/Input!$F$60*$L$99*SM!$C73</f>
        <v>0</v>
      </c>
      <c r="D122" s="37">
        <f t="shared" si="2"/>
        <v>4.4111026173108208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4.7616100216848434</v>
      </c>
      <c r="C124" s="37">
        <f>100/Input!$F$60*$L$99*SM!$C75</f>
        <v>0</v>
      </c>
      <c r="D124" s="37">
        <f t="shared" si="2"/>
        <v>4.7616100216848434</v>
      </c>
      <c r="E124" s="17"/>
    </row>
    <row r="125" spans="1:5" x14ac:dyDescent="0.25">
      <c r="A125" s="4" t="s">
        <v>184</v>
      </c>
      <c r="B125" s="37">
        <f>100/Input!$F$60*$K$99*SM!$B76</f>
        <v>4.7616100216848434</v>
      </c>
      <c r="C125" s="37">
        <f>100/Input!$F$60*$L$99*SM!$C76</f>
        <v>0</v>
      </c>
      <c r="D125" s="37">
        <f t="shared" si="2"/>
        <v>4.7616100216848434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15.898486794625505</v>
      </c>
      <c r="C127" s="37">
        <f>100/Input!$F$60*$L$99*SM!$C78</f>
        <v>0</v>
      </c>
      <c r="D127" s="37">
        <f t="shared" si="2"/>
        <v>15.898486794625505</v>
      </c>
      <c r="E127" s="17"/>
    </row>
    <row r="128" spans="1:5" x14ac:dyDescent="0.25">
      <c r="A128" s="4" t="s">
        <v>186</v>
      </c>
      <c r="B128" s="37">
        <f>100/Input!$F$60*$K$99*SM!$B79</f>
        <v>15.898486794625505</v>
      </c>
      <c r="C128" s="37">
        <f>100/Input!$F$60*$L$99*SM!$C79</f>
        <v>0</v>
      </c>
      <c r="D128" s="37">
        <f t="shared" si="2"/>
        <v>15.898486794625505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151.05546459069933</v>
      </c>
      <c r="D129" s="37">
        <f t="shared" si="2"/>
        <v>151.05546459069933</v>
      </c>
      <c r="E129" s="17"/>
    </row>
    <row r="130" spans="1:5" x14ac:dyDescent="0.25">
      <c r="A130" s="4" t="s">
        <v>187</v>
      </c>
      <c r="B130" s="37">
        <f>100/Input!$F$60*$K$99*SM!$B81</f>
        <v>4.4111026173108208</v>
      </c>
      <c r="C130" s="37">
        <f>100/Input!$F$60*$L$99*SM!$C81</f>
        <v>0</v>
      </c>
      <c r="D130" s="37">
        <f t="shared" si="2"/>
        <v>4.4111026173108208</v>
      </c>
      <c r="E130" s="17"/>
    </row>
    <row r="131" spans="1:5" x14ac:dyDescent="0.25">
      <c r="A131" s="4" t="s">
        <v>188</v>
      </c>
      <c r="B131" s="37">
        <f>100/Input!$F$60*$K$99*SM!$B82</f>
        <v>4.7616100216848434</v>
      </c>
      <c r="C131" s="37">
        <f>100/Input!$F$60*$L$99*SM!$C82</f>
        <v>0</v>
      </c>
      <c r="D131" s="37">
        <f t="shared" si="2"/>
        <v>4.7616100216848434</v>
      </c>
      <c r="E131" s="17"/>
    </row>
    <row r="132" spans="1:5" x14ac:dyDescent="0.25">
      <c r="A132" s="4" t="s">
        <v>189</v>
      </c>
      <c r="B132" s="37">
        <f>100/Input!$F$60*$K$99*SM!$B83</f>
        <v>15.898486794625505</v>
      </c>
      <c r="C132" s="37">
        <f>100/Input!$F$60*$L$99*SM!$C83</f>
        <v>0</v>
      </c>
      <c r="D132" s="37">
        <f t="shared" si="2"/>
        <v>15.898486794625505</v>
      </c>
      <c r="E132" s="17"/>
    </row>
    <row r="133" spans="1:5" x14ac:dyDescent="0.25">
      <c r="A133" s="4" t="s">
        <v>190</v>
      </c>
      <c r="B133" s="37">
        <f>100/Input!$F$60*$K$99*SM!$B84</f>
        <v>15.898486794625505</v>
      </c>
      <c r="C133" s="37">
        <f>100/Input!$F$60*$L$99*SM!$C84</f>
        <v>0</v>
      </c>
      <c r="D133" s="37">
        <f t="shared" si="2"/>
        <v>15.898486794625505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151.05546459069933</v>
      </c>
      <c r="D134" s="37">
        <f t="shared" si="2"/>
        <v>151.05546459069933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84.918063739030828</v>
      </c>
      <c r="D150" s="37">
        <f t="shared" si="2"/>
        <v>84.918063739030828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84.918063739030828</v>
      </c>
      <c r="D151" s="37">
        <f t="shared" si="2"/>
        <v>84.918063739030828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84.918063739030828</v>
      </c>
      <c r="D152" s="37">
        <f t="shared" si="2"/>
        <v>84.918063739030828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84.918063739030828</v>
      </c>
      <c r="D153" s="37">
        <f t="shared" si="2"/>
        <v>84.918063739030828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</v>
      </c>
      <c r="C162" s="17"/>
    </row>
    <row r="163" spans="1:3" x14ac:dyDescent="0.25">
      <c r="A163" s="4" t="s">
        <v>230</v>
      </c>
      <c r="B163" s="37">
        <f>0.1*$K$99*SM!$B$39</f>
        <v>0</v>
      </c>
      <c r="C163" s="17"/>
    </row>
    <row r="164" spans="1:3" x14ac:dyDescent="0.25">
      <c r="A164" s="4" t="s">
        <v>231</v>
      </c>
      <c r="B164" s="37">
        <f>0.1*$K$99*SM!$B$39</f>
        <v>0</v>
      </c>
      <c r="C164" s="17"/>
    </row>
    <row r="165" spans="1:3" x14ac:dyDescent="0.25">
      <c r="A165" s="4" t="s">
        <v>232</v>
      </c>
      <c r="B165" s="37">
        <f>0.1*$K$99*SM!$B$39</f>
        <v>0</v>
      </c>
      <c r="C165" s="17"/>
    </row>
    <row r="166" spans="1:3" x14ac:dyDescent="0.25">
      <c r="A166" s="4" t="s">
        <v>233</v>
      </c>
      <c r="B166" s="37">
        <f>0.1*$K$99*SM!$B$39</f>
        <v>0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(Northeast) in 2019/20 (April 2019 - Final Charges)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1E-3</v>
      </c>
      <c r="C48" s="39">
        <f>Input!$B$322*(1-Input!$D$60)</f>
        <v>1E-3</v>
      </c>
      <c r="D48" s="39">
        <f>Input!$B$323*(1-Input!$D$60)</f>
        <v>3.0000000000000001E-3</v>
      </c>
      <c r="E48" s="39">
        <f>Input!$B$324*(1-Input!$D$60)</f>
        <v>3.0000000000000001E-3</v>
      </c>
      <c r="F48" s="17"/>
    </row>
    <row r="49" spans="1:10" x14ac:dyDescent="0.25">
      <c r="A49" s="4" t="s">
        <v>481</v>
      </c>
      <c r="B49" s="39">
        <f>Input!$C$321*(1-Input!$D$60)</f>
        <v>2E-3</v>
      </c>
      <c r="C49" s="39">
        <f>Input!$C$322*(1-Input!$D$60)</f>
        <v>2E-3</v>
      </c>
      <c r="D49" s="39">
        <f>Input!$C$323*(1-Input!$D$60)</f>
        <v>2.5999999999999999E-2</v>
      </c>
      <c r="E49" s="39">
        <f>Input!$C$324*(1-Input!$D$60)</f>
        <v>2.5999999999999999E-2</v>
      </c>
      <c r="F49" s="17"/>
    </row>
    <row r="50" spans="1:10" x14ac:dyDescent="0.25">
      <c r="A50" s="4" t="s">
        <v>482</v>
      </c>
      <c r="B50" s="39">
        <f>Input!$D$321*(1-Input!$D$60)</f>
        <v>3.1E-2</v>
      </c>
      <c r="C50" s="39">
        <f>Input!$D$322*(1-Input!$D$60)</f>
        <v>3.1E-2</v>
      </c>
      <c r="D50" s="39">
        <f>Input!$D$323*(1-Input!$D$60)</f>
        <v>8.6999999999999994E-2</v>
      </c>
      <c r="E50" s="39">
        <f>Input!$D$324*(1-Input!$D$60)</f>
        <v>8.6999999999999994E-2</v>
      </c>
      <c r="F50" s="17"/>
    </row>
    <row r="51" spans="1:10" x14ac:dyDescent="0.25">
      <c r="A51" s="4" t="s">
        <v>483</v>
      </c>
      <c r="B51" s="39">
        <f>Input!$E$321*(1-Input!$D$60)</f>
        <v>0.13300000000000001</v>
      </c>
      <c r="C51" s="39">
        <f>Input!$E$322*(1-Input!$D$60)</f>
        <v>0.13300000000000001</v>
      </c>
      <c r="D51" s="39">
        <f>Input!$E$323*(1-Input!$D$60)</f>
        <v>0.371</v>
      </c>
      <c r="E51" s="39">
        <f>Input!$E$324*(1-Input!$D$60)</f>
        <v>0.626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0.498</v>
      </c>
      <c r="C53" s="39">
        <f>Input!$G$322*(1-Input!$D$60)</f>
        <v>0.498</v>
      </c>
      <c r="D53" s="39">
        <f>Input!$G$323*(1-Input!$D$60)</f>
        <v>0.82799999999999996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0.83399999999999996</v>
      </c>
      <c r="C54" s="39">
        <f>Input!$H$322*(1-Input!$D$60)</f>
        <v>0.83399999999999996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0.94199999999999995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1E-3</v>
      </c>
      <c r="C64" s="39">
        <f t="shared" ref="C64:C96" si="1">SUMPRODUCT($B7:$E7,$B$49:$E$49)</f>
        <v>2E-3</v>
      </c>
      <c r="D64" s="39">
        <f t="shared" ref="D64:D96" si="2">SUMPRODUCT($B7:$E7,$B$50:$E$50)</f>
        <v>3.1E-2</v>
      </c>
      <c r="E64" s="39">
        <f t="shared" ref="E64:E96" si="3">SUMPRODUCT($B7:$E7,$B$51:$E$51)</f>
        <v>0.13300000000000001</v>
      </c>
      <c r="F64" s="39">
        <f t="shared" ref="F64:F96" si="4">SUMPRODUCT($B7:$E7,$B$52:$E$52)</f>
        <v>0</v>
      </c>
      <c r="G64" s="39">
        <f t="shared" ref="G64:G96" si="5">SUMPRODUCT($B7:$E7,$B$53:$E$53)</f>
        <v>0.498</v>
      </c>
      <c r="H64" s="39">
        <f t="shared" ref="H64:H96" si="6">SUMPRODUCT($B7:$E7,$B$54:$E$54)</f>
        <v>0.83399999999999996</v>
      </c>
      <c r="I64" s="39">
        <f t="shared" ref="I64:I96" si="7">SUMPRODUCT($B7:$E7,$B$55:$E$55)</f>
        <v>0.94199999999999995</v>
      </c>
      <c r="J64" s="17"/>
    </row>
    <row r="65" spans="1:10" x14ac:dyDescent="0.25">
      <c r="A65" s="4" t="s">
        <v>182</v>
      </c>
      <c r="B65" s="39">
        <f t="shared" si="0"/>
        <v>1E-3</v>
      </c>
      <c r="C65" s="39">
        <f t="shared" si="1"/>
        <v>2E-3</v>
      </c>
      <c r="D65" s="39">
        <f t="shared" si="2"/>
        <v>3.1E-2</v>
      </c>
      <c r="E65" s="39">
        <f t="shared" si="3"/>
        <v>0.13300000000000001</v>
      </c>
      <c r="F65" s="39">
        <f t="shared" si="4"/>
        <v>0</v>
      </c>
      <c r="G65" s="39">
        <f t="shared" si="5"/>
        <v>0.498</v>
      </c>
      <c r="H65" s="39">
        <f t="shared" si="6"/>
        <v>0.83399999999999996</v>
      </c>
      <c r="I65" s="39">
        <f t="shared" si="7"/>
        <v>0.94199999999999995</v>
      </c>
      <c r="J65" s="17"/>
    </row>
    <row r="66" spans="1:10" x14ac:dyDescent="0.25">
      <c r="A66" s="4" t="s">
        <v>227</v>
      </c>
      <c r="B66" s="39">
        <f t="shared" si="0"/>
        <v>1E-3</v>
      </c>
      <c r="C66" s="39">
        <f t="shared" si="1"/>
        <v>2E-3</v>
      </c>
      <c r="D66" s="39">
        <f t="shared" si="2"/>
        <v>3.1E-2</v>
      </c>
      <c r="E66" s="39">
        <f t="shared" si="3"/>
        <v>0.13300000000000001</v>
      </c>
      <c r="F66" s="39">
        <f t="shared" si="4"/>
        <v>0</v>
      </c>
      <c r="G66" s="39">
        <f t="shared" si="5"/>
        <v>0.498</v>
      </c>
      <c r="H66" s="39">
        <f t="shared" si="6"/>
        <v>0.83399999999999996</v>
      </c>
      <c r="I66" s="39">
        <f t="shared" si="7"/>
        <v>0.94199999999999995</v>
      </c>
      <c r="J66" s="17"/>
    </row>
    <row r="67" spans="1:10" x14ac:dyDescent="0.25">
      <c r="A67" s="4" t="s">
        <v>183</v>
      </c>
      <c r="B67" s="39">
        <f t="shared" si="0"/>
        <v>1E-3</v>
      </c>
      <c r="C67" s="39">
        <f t="shared" si="1"/>
        <v>2E-3</v>
      </c>
      <c r="D67" s="39">
        <f t="shared" si="2"/>
        <v>3.1E-2</v>
      </c>
      <c r="E67" s="39">
        <f t="shared" si="3"/>
        <v>0.13300000000000001</v>
      </c>
      <c r="F67" s="39">
        <f t="shared" si="4"/>
        <v>0</v>
      </c>
      <c r="G67" s="39">
        <f t="shared" si="5"/>
        <v>0.498</v>
      </c>
      <c r="H67" s="39">
        <f t="shared" si="6"/>
        <v>0.83399999999999996</v>
      </c>
      <c r="I67" s="39">
        <f t="shared" si="7"/>
        <v>0.94199999999999995</v>
      </c>
      <c r="J67" s="17"/>
    </row>
    <row r="68" spans="1:10" x14ac:dyDescent="0.25">
      <c r="A68" s="4" t="s">
        <v>184</v>
      </c>
      <c r="B68" s="39">
        <f t="shared" si="0"/>
        <v>1E-3</v>
      </c>
      <c r="C68" s="39">
        <f t="shared" si="1"/>
        <v>2E-3</v>
      </c>
      <c r="D68" s="39">
        <f t="shared" si="2"/>
        <v>3.1E-2</v>
      </c>
      <c r="E68" s="39">
        <f t="shared" si="3"/>
        <v>0.13300000000000001</v>
      </c>
      <c r="F68" s="39">
        <f t="shared" si="4"/>
        <v>0</v>
      </c>
      <c r="G68" s="39">
        <f t="shared" si="5"/>
        <v>0.498</v>
      </c>
      <c r="H68" s="39">
        <f t="shared" si="6"/>
        <v>0.83399999999999996</v>
      </c>
      <c r="I68" s="39">
        <f t="shared" si="7"/>
        <v>0.94199999999999995</v>
      </c>
      <c r="J68" s="17"/>
    </row>
    <row r="69" spans="1:10" x14ac:dyDescent="0.25">
      <c r="A69" s="4" t="s">
        <v>228</v>
      </c>
      <c r="B69" s="39">
        <f t="shared" si="0"/>
        <v>1E-3</v>
      </c>
      <c r="C69" s="39">
        <f t="shared" si="1"/>
        <v>2E-3</v>
      </c>
      <c r="D69" s="39">
        <f t="shared" si="2"/>
        <v>3.1E-2</v>
      </c>
      <c r="E69" s="39">
        <f t="shared" si="3"/>
        <v>0.13300000000000001</v>
      </c>
      <c r="F69" s="39">
        <f t="shared" si="4"/>
        <v>0</v>
      </c>
      <c r="G69" s="39">
        <f t="shared" si="5"/>
        <v>0.498</v>
      </c>
      <c r="H69" s="39">
        <f t="shared" si="6"/>
        <v>0.83399999999999996</v>
      </c>
      <c r="I69" s="39">
        <f t="shared" si="7"/>
        <v>0.94199999999999995</v>
      </c>
      <c r="J69" s="17"/>
    </row>
    <row r="70" spans="1:10" x14ac:dyDescent="0.25">
      <c r="A70" s="4" t="s">
        <v>185</v>
      </c>
      <c r="B70" s="39">
        <f t="shared" si="0"/>
        <v>1E-3</v>
      </c>
      <c r="C70" s="39">
        <f t="shared" si="1"/>
        <v>2E-3</v>
      </c>
      <c r="D70" s="39">
        <f t="shared" si="2"/>
        <v>3.1E-2</v>
      </c>
      <c r="E70" s="39">
        <f t="shared" si="3"/>
        <v>0.13300000000000001</v>
      </c>
      <c r="F70" s="39">
        <f t="shared" si="4"/>
        <v>0</v>
      </c>
      <c r="G70" s="39">
        <f t="shared" si="5"/>
        <v>0.498</v>
      </c>
      <c r="H70" s="39">
        <f t="shared" si="6"/>
        <v>0.83399999999999996</v>
      </c>
      <c r="I70" s="39">
        <f t="shared" si="7"/>
        <v>0.94199999999999995</v>
      </c>
      <c r="J70" s="17"/>
    </row>
    <row r="71" spans="1:10" x14ac:dyDescent="0.25">
      <c r="A71" s="4" t="s">
        <v>186</v>
      </c>
      <c r="B71" s="39">
        <f t="shared" si="0"/>
        <v>1E-3</v>
      </c>
      <c r="C71" s="39">
        <f t="shared" si="1"/>
        <v>2E-3</v>
      </c>
      <c r="D71" s="39">
        <f t="shared" si="2"/>
        <v>3.1E-2</v>
      </c>
      <c r="E71" s="39">
        <f t="shared" si="3"/>
        <v>0.13300000000000001</v>
      </c>
      <c r="F71" s="39">
        <f t="shared" si="4"/>
        <v>0</v>
      </c>
      <c r="G71" s="39">
        <f t="shared" si="5"/>
        <v>0.498</v>
      </c>
      <c r="H71" s="39">
        <f t="shared" si="6"/>
        <v>0.83399999999999996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3.0000000000000001E-3</v>
      </c>
      <c r="C72" s="39">
        <f t="shared" si="1"/>
        <v>2.5999999999999999E-2</v>
      </c>
      <c r="D72" s="39">
        <f t="shared" si="2"/>
        <v>8.6999999999999994E-2</v>
      </c>
      <c r="E72" s="39">
        <f t="shared" si="3"/>
        <v>0.371</v>
      </c>
      <c r="F72" s="39">
        <f t="shared" si="4"/>
        <v>0</v>
      </c>
      <c r="G72" s="39">
        <f t="shared" si="5"/>
        <v>0.82799999999999996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1E-3</v>
      </c>
      <c r="C73" s="39">
        <f t="shared" si="1"/>
        <v>2E-3</v>
      </c>
      <c r="D73" s="39">
        <f t="shared" si="2"/>
        <v>3.1E-2</v>
      </c>
      <c r="E73" s="39">
        <f t="shared" si="3"/>
        <v>0.13300000000000001</v>
      </c>
      <c r="F73" s="39">
        <f t="shared" si="4"/>
        <v>0</v>
      </c>
      <c r="G73" s="39">
        <f t="shared" si="5"/>
        <v>0.498</v>
      </c>
      <c r="H73" s="39">
        <f t="shared" si="6"/>
        <v>0.83399999999999996</v>
      </c>
      <c r="I73" s="39">
        <f t="shared" si="7"/>
        <v>0.94199999999999995</v>
      </c>
      <c r="J73" s="17"/>
    </row>
    <row r="74" spans="1:10" x14ac:dyDescent="0.25">
      <c r="A74" s="4" t="s">
        <v>188</v>
      </c>
      <c r="B74" s="39">
        <f t="shared" si="0"/>
        <v>1E-3</v>
      </c>
      <c r="C74" s="39">
        <f t="shared" si="1"/>
        <v>2E-3</v>
      </c>
      <c r="D74" s="39">
        <f t="shared" si="2"/>
        <v>3.1E-2</v>
      </c>
      <c r="E74" s="39">
        <f t="shared" si="3"/>
        <v>0.13300000000000001</v>
      </c>
      <c r="F74" s="39">
        <f t="shared" si="4"/>
        <v>0</v>
      </c>
      <c r="G74" s="39">
        <f t="shared" si="5"/>
        <v>0.498</v>
      </c>
      <c r="H74" s="39">
        <f t="shared" si="6"/>
        <v>0.83399999999999996</v>
      </c>
      <c r="I74" s="39">
        <f t="shared" si="7"/>
        <v>0.94199999999999995</v>
      </c>
      <c r="J74" s="17"/>
    </row>
    <row r="75" spans="1:10" x14ac:dyDescent="0.25">
      <c r="A75" s="4" t="s">
        <v>189</v>
      </c>
      <c r="B75" s="39">
        <f t="shared" si="0"/>
        <v>1E-3</v>
      </c>
      <c r="C75" s="39">
        <f t="shared" si="1"/>
        <v>2E-3</v>
      </c>
      <c r="D75" s="39">
        <f t="shared" si="2"/>
        <v>3.1E-2</v>
      </c>
      <c r="E75" s="39">
        <f t="shared" si="3"/>
        <v>0.13300000000000001</v>
      </c>
      <c r="F75" s="39">
        <f t="shared" si="4"/>
        <v>0</v>
      </c>
      <c r="G75" s="39">
        <f t="shared" si="5"/>
        <v>0.498</v>
      </c>
      <c r="H75" s="39">
        <f t="shared" si="6"/>
        <v>0.83399999999999996</v>
      </c>
      <c r="I75" s="39">
        <f t="shared" si="7"/>
        <v>0.94199999999999995</v>
      </c>
      <c r="J75" s="17"/>
    </row>
    <row r="76" spans="1:10" x14ac:dyDescent="0.25">
      <c r="A76" s="4" t="s">
        <v>190</v>
      </c>
      <c r="B76" s="39">
        <f t="shared" si="0"/>
        <v>1E-3</v>
      </c>
      <c r="C76" s="39">
        <f t="shared" si="1"/>
        <v>2E-3</v>
      </c>
      <c r="D76" s="39">
        <f t="shared" si="2"/>
        <v>3.1E-2</v>
      </c>
      <c r="E76" s="39">
        <f t="shared" si="3"/>
        <v>0.13300000000000001</v>
      </c>
      <c r="F76" s="39">
        <f t="shared" si="4"/>
        <v>0</v>
      </c>
      <c r="G76" s="39">
        <f t="shared" si="5"/>
        <v>0.498</v>
      </c>
      <c r="H76" s="39">
        <f t="shared" si="6"/>
        <v>0.83399999999999996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3.0000000000000001E-3</v>
      </c>
      <c r="C77" s="39">
        <f t="shared" si="1"/>
        <v>2.5999999999999999E-2</v>
      </c>
      <c r="D77" s="39">
        <f t="shared" si="2"/>
        <v>8.6999999999999994E-2</v>
      </c>
      <c r="E77" s="39">
        <f t="shared" si="3"/>
        <v>0.371</v>
      </c>
      <c r="F77" s="39">
        <f t="shared" si="4"/>
        <v>0</v>
      </c>
      <c r="G77" s="39">
        <f t="shared" si="5"/>
        <v>0.82799999999999996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1E-3</v>
      </c>
      <c r="C78" s="39">
        <f t="shared" si="1"/>
        <v>2E-3</v>
      </c>
      <c r="D78" s="39">
        <f t="shared" si="2"/>
        <v>3.1E-2</v>
      </c>
      <c r="E78" s="39">
        <f t="shared" si="3"/>
        <v>0.13300000000000001</v>
      </c>
      <c r="F78" s="39">
        <f t="shared" si="4"/>
        <v>0</v>
      </c>
      <c r="G78" s="39">
        <f t="shared" si="5"/>
        <v>0.498</v>
      </c>
      <c r="H78" s="39">
        <f t="shared" si="6"/>
        <v>0.83399999999999996</v>
      </c>
      <c r="I78" s="39">
        <f t="shared" si="7"/>
        <v>0.94199999999999995</v>
      </c>
      <c r="J78" s="17"/>
    </row>
    <row r="79" spans="1:10" x14ac:dyDescent="0.25">
      <c r="A79" s="4" t="s">
        <v>230</v>
      </c>
      <c r="B79" s="39">
        <f t="shared" si="0"/>
        <v>1E-3</v>
      </c>
      <c r="C79" s="39">
        <f t="shared" si="1"/>
        <v>2E-3</v>
      </c>
      <c r="D79" s="39">
        <f t="shared" si="2"/>
        <v>3.1E-2</v>
      </c>
      <c r="E79" s="39">
        <f t="shared" si="3"/>
        <v>0.13300000000000001</v>
      </c>
      <c r="F79" s="39">
        <f t="shared" si="4"/>
        <v>0</v>
      </c>
      <c r="G79" s="39">
        <f t="shared" si="5"/>
        <v>0.498</v>
      </c>
      <c r="H79" s="39">
        <f t="shared" si="6"/>
        <v>0.83399999999999996</v>
      </c>
      <c r="I79" s="39">
        <f t="shared" si="7"/>
        <v>0.94199999999999995</v>
      </c>
      <c r="J79" s="17"/>
    </row>
    <row r="80" spans="1:10" x14ac:dyDescent="0.25">
      <c r="A80" s="4" t="s">
        <v>231</v>
      </c>
      <c r="B80" s="39">
        <f t="shared" si="0"/>
        <v>1E-3</v>
      </c>
      <c r="C80" s="39">
        <f t="shared" si="1"/>
        <v>2E-3</v>
      </c>
      <c r="D80" s="39">
        <f t="shared" si="2"/>
        <v>3.1E-2</v>
      </c>
      <c r="E80" s="39">
        <f t="shared" si="3"/>
        <v>0.13300000000000001</v>
      </c>
      <c r="F80" s="39">
        <f t="shared" si="4"/>
        <v>0</v>
      </c>
      <c r="G80" s="39">
        <f t="shared" si="5"/>
        <v>0.498</v>
      </c>
      <c r="H80" s="39">
        <f t="shared" si="6"/>
        <v>0.83399999999999996</v>
      </c>
      <c r="I80" s="39">
        <f t="shared" si="7"/>
        <v>0.94199999999999995</v>
      </c>
      <c r="J80" s="17"/>
    </row>
    <row r="81" spans="1:10" x14ac:dyDescent="0.25">
      <c r="A81" s="4" t="s">
        <v>232</v>
      </c>
      <c r="B81" s="39">
        <f t="shared" si="0"/>
        <v>1E-3</v>
      </c>
      <c r="C81" s="39">
        <f t="shared" si="1"/>
        <v>2E-3</v>
      </c>
      <c r="D81" s="39">
        <f t="shared" si="2"/>
        <v>3.1E-2</v>
      </c>
      <c r="E81" s="39">
        <f t="shared" si="3"/>
        <v>0.13300000000000001</v>
      </c>
      <c r="F81" s="39">
        <f t="shared" si="4"/>
        <v>0</v>
      </c>
      <c r="G81" s="39">
        <f t="shared" si="5"/>
        <v>0.498</v>
      </c>
      <c r="H81" s="39">
        <f t="shared" si="6"/>
        <v>0.83399999999999996</v>
      </c>
      <c r="I81" s="39">
        <f t="shared" si="7"/>
        <v>0.94199999999999995</v>
      </c>
      <c r="J81" s="17"/>
    </row>
    <row r="82" spans="1:10" x14ac:dyDescent="0.25">
      <c r="A82" s="4" t="s">
        <v>233</v>
      </c>
      <c r="B82" s="39">
        <f t="shared" si="0"/>
        <v>1E-3</v>
      </c>
      <c r="C82" s="39">
        <f t="shared" si="1"/>
        <v>2E-3</v>
      </c>
      <c r="D82" s="39">
        <f t="shared" si="2"/>
        <v>3.1E-2</v>
      </c>
      <c r="E82" s="39">
        <f t="shared" si="3"/>
        <v>0.13300000000000001</v>
      </c>
      <c r="F82" s="39">
        <f t="shared" si="4"/>
        <v>0</v>
      </c>
      <c r="G82" s="39">
        <f t="shared" si="5"/>
        <v>0.498</v>
      </c>
      <c r="H82" s="39">
        <f t="shared" si="6"/>
        <v>0.83399999999999996</v>
      </c>
      <c r="I82" s="39">
        <f t="shared" si="7"/>
        <v>0.94199999999999995</v>
      </c>
      <c r="J82" s="17"/>
    </row>
    <row r="83" spans="1:10" x14ac:dyDescent="0.25">
      <c r="A83" s="4" t="s">
        <v>191</v>
      </c>
      <c r="B83" s="39">
        <f t="shared" si="0"/>
        <v>1E-3</v>
      </c>
      <c r="C83" s="39">
        <f t="shared" si="1"/>
        <v>2E-3</v>
      </c>
      <c r="D83" s="39">
        <f t="shared" si="2"/>
        <v>3.1E-2</v>
      </c>
      <c r="E83" s="39">
        <f t="shared" si="3"/>
        <v>0.13300000000000001</v>
      </c>
      <c r="F83" s="39">
        <f t="shared" si="4"/>
        <v>0</v>
      </c>
      <c r="G83" s="39">
        <f t="shared" si="5"/>
        <v>0.498</v>
      </c>
      <c r="H83" s="39">
        <f t="shared" si="6"/>
        <v>0.83399999999999996</v>
      </c>
      <c r="I83" s="39">
        <f t="shared" si="7"/>
        <v>0.94199999999999995</v>
      </c>
      <c r="J83" s="17"/>
    </row>
    <row r="84" spans="1:10" x14ac:dyDescent="0.25">
      <c r="A84" s="4" t="s">
        <v>192</v>
      </c>
      <c r="B84" s="39">
        <f t="shared" si="0"/>
        <v>1E-3</v>
      </c>
      <c r="C84" s="39">
        <f t="shared" si="1"/>
        <v>2E-3</v>
      </c>
      <c r="D84" s="39">
        <f t="shared" si="2"/>
        <v>3.1E-2</v>
      </c>
      <c r="E84" s="39">
        <f t="shared" si="3"/>
        <v>0.13300000000000001</v>
      </c>
      <c r="F84" s="39">
        <f t="shared" si="4"/>
        <v>0</v>
      </c>
      <c r="G84" s="39">
        <f t="shared" si="5"/>
        <v>0.498</v>
      </c>
      <c r="H84" s="39">
        <f t="shared" si="6"/>
        <v>0.83399999999999996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1E-3</v>
      </c>
      <c r="C85" s="39">
        <f t="shared" si="1"/>
        <v>2E-3</v>
      </c>
      <c r="D85" s="39">
        <f t="shared" si="2"/>
        <v>3.1E-2</v>
      </c>
      <c r="E85" s="39">
        <f t="shared" si="3"/>
        <v>0.13300000000000001</v>
      </c>
      <c r="F85" s="39">
        <f t="shared" si="4"/>
        <v>0</v>
      </c>
      <c r="G85" s="39">
        <f t="shared" si="5"/>
        <v>0.498</v>
      </c>
      <c r="H85" s="39">
        <f t="shared" si="6"/>
        <v>0.83399999999999996</v>
      </c>
      <c r="I85" s="39">
        <f t="shared" si="7"/>
        <v>0.94199999999999995</v>
      </c>
      <c r="J85" s="17"/>
    </row>
    <row r="86" spans="1:10" x14ac:dyDescent="0.25">
      <c r="A86" s="4" t="s">
        <v>194</v>
      </c>
      <c r="B86" s="39">
        <f t="shared" si="0"/>
        <v>1E-3</v>
      </c>
      <c r="C86" s="39">
        <f t="shared" si="1"/>
        <v>2E-3</v>
      </c>
      <c r="D86" s="39">
        <f t="shared" si="2"/>
        <v>3.1E-2</v>
      </c>
      <c r="E86" s="39">
        <f t="shared" si="3"/>
        <v>0.13300000000000001</v>
      </c>
      <c r="F86" s="39">
        <f t="shared" si="4"/>
        <v>0</v>
      </c>
      <c r="G86" s="39">
        <f t="shared" si="5"/>
        <v>0.498</v>
      </c>
      <c r="H86" s="39">
        <f t="shared" si="6"/>
        <v>0.83399999999999996</v>
      </c>
      <c r="I86" s="39">
        <f t="shared" si="7"/>
        <v>0.94199999999999995</v>
      </c>
      <c r="J86" s="17"/>
    </row>
    <row r="87" spans="1:10" x14ac:dyDescent="0.25">
      <c r="A87" s="4" t="s">
        <v>195</v>
      </c>
      <c r="B87" s="39">
        <f t="shared" si="0"/>
        <v>1E-3</v>
      </c>
      <c r="C87" s="39">
        <f t="shared" si="1"/>
        <v>2E-3</v>
      </c>
      <c r="D87" s="39">
        <f t="shared" si="2"/>
        <v>3.1E-2</v>
      </c>
      <c r="E87" s="39">
        <f t="shared" si="3"/>
        <v>0.13300000000000001</v>
      </c>
      <c r="F87" s="39">
        <f t="shared" si="4"/>
        <v>0</v>
      </c>
      <c r="G87" s="39">
        <f t="shared" si="5"/>
        <v>0.498</v>
      </c>
      <c r="H87" s="39">
        <f t="shared" si="6"/>
        <v>0.83399999999999996</v>
      </c>
      <c r="I87" s="39">
        <f t="shared" si="7"/>
        <v>0.94199999999999995</v>
      </c>
      <c r="J87" s="17"/>
    </row>
    <row r="88" spans="1:10" x14ac:dyDescent="0.25">
      <c r="A88" s="4" t="s">
        <v>196</v>
      </c>
      <c r="B88" s="39">
        <f t="shared" si="0"/>
        <v>1E-3</v>
      </c>
      <c r="C88" s="39">
        <f t="shared" si="1"/>
        <v>2E-3</v>
      </c>
      <c r="D88" s="39">
        <f t="shared" si="2"/>
        <v>3.1E-2</v>
      </c>
      <c r="E88" s="39">
        <f t="shared" si="3"/>
        <v>0.13300000000000001</v>
      </c>
      <c r="F88" s="39">
        <f t="shared" si="4"/>
        <v>0</v>
      </c>
      <c r="G88" s="39">
        <f t="shared" si="5"/>
        <v>0.498</v>
      </c>
      <c r="H88" s="39">
        <f t="shared" si="6"/>
        <v>0.83399999999999996</v>
      </c>
      <c r="I88" s="39">
        <f t="shared" si="7"/>
        <v>0.94199999999999995</v>
      </c>
      <c r="J88" s="17"/>
    </row>
    <row r="89" spans="1:10" x14ac:dyDescent="0.25">
      <c r="A89" s="4" t="s">
        <v>197</v>
      </c>
      <c r="B89" s="39">
        <f t="shared" si="0"/>
        <v>1E-3</v>
      </c>
      <c r="C89" s="39">
        <f t="shared" si="1"/>
        <v>2E-3</v>
      </c>
      <c r="D89" s="39">
        <f t="shared" si="2"/>
        <v>3.1E-2</v>
      </c>
      <c r="E89" s="39">
        <f t="shared" si="3"/>
        <v>0.13300000000000001</v>
      </c>
      <c r="F89" s="39">
        <f t="shared" si="4"/>
        <v>0</v>
      </c>
      <c r="G89" s="39">
        <f t="shared" si="5"/>
        <v>0.498</v>
      </c>
      <c r="H89" s="39">
        <f t="shared" si="6"/>
        <v>0.83399999999999996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1E-3</v>
      </c>
      <c r="C90" s="39">
        <f t="shared" si="1"/>
        <v>2E-3</v>
      </c>
      <c r="D90" s="39">
        <f t="shared" si="2"/>
        <v>3.1E-2</v>
      </c>
      <c r="E90" s="39">
        <f t="shared" si="3"/>
        <v>0.13300000000000001</v>
      </c>
      <c r="F90" s="39">
        <f t="shared" si="4"/>
        <v>0</v>
      </c>
      <c r="G90" s="39">
        <f t="shared" si="5"/>
        <v>0.498</v>
      </c>
      <c r="H90" s="39">
        <f t="shared" si="6"/>
        <v>0.83399999999999996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1E-3</v>
      </c>
      <c r="C91" s="39">
        <f t="shared" si="1"/>
        <v>2E-3</v>
      </c>
      <c r="D91" s="39">
        <f t="shared" si="2"/>
        <v>3.1E-2</v>
      </c>
      <c r="E91" s="39">
        <f t="shared" si="3"/>
        <v>0.13300000000000001</v>
      </c>
      <c r="F91" s="39">
        <f t="shared" si="4"/>
        <v>0</v>
      </c>
      <c r="G91" s="39">
        <f t="shared" si="5"/>
        <v>0.498</v>
      </c>
      <c r="H91" s="39">
        <f t="shared" si="6"/>
        <v>0.83399999999999996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1E-3</v>
      </c>
      <c r="C92" s="39">
        <f t="shared" si="1"/>
        <v>2E-3</v>
      </c>
      <c r="D92" s="39">
        <f t="shared" si="2"/>
        <v>3.1E-2</v>
      </c>
      <c r="E92" s="39">
        <f t="shared" si="3"/>
        <v>0.13300000000000001</v>
      </c>
      <c r="F92" s="39">
        <f t="shared" si="4"/>
        <v>0</v>
      </c>
      <c r="G92" s="39">
        <f t="shared" si="5"/>
        <v>0.498</v>
      </c>
      <c r="H92" s="39">
        <f t="shared" si="6"/>
        <v>0.83399999999999996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3.0000000000000001E-3</v>
      </c>
      <c r="C93" s="39">
        <f t="shared" si="1"/>
        <v>2.5999999999999999E-2</v>
      </c>
      <c r="D93" s="39">
        <f t="shared" si="2"/>
        <v>8.6999999999999994E-2</v>
      </c>
      <c r="E93" s="39">
        <f t="shared" si="3"/>
        <v>0.371</v>
      </c>
      <c r="F93" s="39">
        <f t="shared" si="4"/>
        <v>0</v>
      </c>
      <c r="G93" s="39">
        <f t="shared" si="5"/>
        <v>0.82799999999999996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3.0000000000000001E-3</v>
      </c>
      <c r="C94" s="39">
        <f t="shared" si="1"/>
        <v>2.5999999999999999E-2</v>
      </c>
      <c r="D94" s="39">
        <f t="shared" si="2"/>
        <v>8.6999999999999994E-2</v>
      </c>
      <c r="E94" s="39">
        <f t="shared" si="3"/>
        <v>0.371</v>
      </c>
      <c r="F94" s="39">
        <f t="shared" si="4"/>
        <v>0</v>
      </c>
      <c r="G94" s="39">
        <f t="shared" si="5"/>
        <v>0.82799999999999996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3.0000000000000001E-3</v>
      </c>
      <c r="C95" s="39">
        <f t="shared" si="1"/>
        <v>2.5999999999999999E-2</v>
      </c>
      <c r="D95" s="39">
        <f t="shared" si="2"/>
        <v>8.6999999999999994E-2</v>
      </c>
      <c r="E95" s="39">
        <f t="shared" si="3"/>
        <v>0.371</v>
      </c>
      <c r="F95" s="39">
        <f t="shared" si="4"/>
        <v>0</v>
      </c>
      <c r="G95" s="39">
        <f t="shared" si="5"/>
        <v>0.82799999999999996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3.0000000000000001E-3</v>
      </c>
      <c r="C96" s="39">
        <f t="shared" si="1"/>
        <v>2.5999999999999999E-2</v>
      </c>
      <c r="D96" s="39">
        <f t="shared" si="2"/>
        <v>8.6999999999999994E-2</v>
      </c>
      <c r="E96" s="39">
        <f t="shared" si="3"/>
        <v>0.371</v>
      </c>
      <c r="F96" s="39">
        <f t="shared" si="4"/>
        <v>0</v>
      </c>
      <c r="G96" s="39">
        <f t="shared" si="5"/>
        <v>0.82799999999999996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1E-3</v>
      </c>
      <c r="D106" s="41">
        <f t="shared" ref="D106:D138" si="9">$C64</f>
        <v>2E-3</v>
      </c>
      <c r="E106" s="41">
        <f t="shared" ref="E106:E138" si="10">$D64</f>
        <v>3.1E-2</v>
      </c>
      <c r="F106" s="41">
        <f t="shared" ref="F106:F138" si="11">$E64</f>
        <v>0.13300000000000001</v>
      </c>
      <c r="G106" s="41">
        <f t="shared" ref="G106:G138" si="12">$F64</f>
        <v>0</v>
      </c>
      <c r="H106" s="41">
        <f t="shared" ref="H106:H138" si="13">$G64</f>
        <v>0.498</v>
      </c>
      <c r="I106" s="41">
        <f t="shared" ref="I106:I138" si="14">$H64</f>
        <v>0.83399999999999996</v>
      </c>
      <c r="J106" s="41">
        <f t="shared" ref="J106:J138" si="15">$I64</f>
        <v>0.94199999999999995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1E-3</v>
      </c>
      <c r="D107" s="41">
        <f t="shared" si="9"/>
        <v>2E-3</v>
      </c>
      <c r="E107" s="41">
        <f t="shared" si="10"/>
        <v>3.1E-2</v>
      </c>
      <c r="F107" s="41">
        <f t="shared" si="11"/>
        <v>0.13300000000000001</v>
      </c>
      <c r="G107" s="41">
        <f t="shared" si="12"/>
        <v>0</v>
      </c>
      <c r="H107" s="41">
        <f t="shared" si="13"/>
        <v>0.498</v>
      </c>
      <c r="I107" s="41">
        <f t="shared" si="14"/>
        <v>0.83399999999999996</v>
      </c>
      <c r="J107" s="41">
        <f t="shared" si="15"/>
        <v>0.94199999999999995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1E-3</v>
      </c>
      <c r="D108" s="41">
        <f t="shared" si="9"/>
        <v>2E-3</v>
      </c>
      <c r="E108" s="41">
        <f t="shared" si="10"/>
        <v>3.1E-2</v>
      </c>
      <c r="F108" s="41">
        <f t="shared" si="11"/>
        <v>0.13300000000000001</v>
      </c>
      <c r="G108" s="41">
        <f t="shared" si="12"/>
        <v>0</v>
      </c>
      <c r="H108" s="41">
        <f t="shared" si="13"/>
        <v>0.498</v>
      </c>
      <c r="I108" s="41">
        <f t="shared" si="14"/>
        <v>0.83399999999999996</v>
      </c>
      <c r="J108" s="41">
        <f t="shared" si="15"/>
        <v>0.94199999999999995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1E-3</v>
      </c>
      <c r="D109" s="41">
        <f t="shared" si="9"/>
        <v>2E-3</v>
      </c>
      <c r="E109" s="41">
        <f t="shared" si="10"/>
        <v>3.1E-2</v>
      </c>
      <c r="F109" s="41">
        <f t="shared" si="11"/>
        <v>0.13300000000000001</v>
      </c>
      <c r="G109" s="41">
        <f t="shared" si="12"/>
        <v>0</v>
      </c>
      <c r="H109" s="41">
        <f t="shared" si="13"/>
        <v>0.498</v>
      </c>
      <c r="I109" s="41">
        <f t="shared" si="14"/>
        <v>0.83399999999999996</v>
      </c>
      <c r="J109" s="41">
        <f t="shared" si="15"/>
        <v>0.94199999999999995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1E-3</v>
      </c>
      <c r="D110" s="41">
        <f t="shared" si="9"/>
        <v>2E-3</v>
      </c>
      <c r="E110" s="41">
        <f t="shared" si="10"/>
        <v>3.1E-2</v>
      </c>
      <c r="F110" s="41">
        <f t="shared" si="11"/>
        <v>0.13300000000000001</v>
      </c>
      <c r="G110" s="41">
        <f t="shared" si="12"/>
        <v>0</v>
      </c>
      <c r="H110" s="41">
        <f t="shared" si="13"/>
        <v>0.498</v>
      </c>
      <c r="I110" s="41">
        <f t="shared" si="14"/>
        <v>0.83399999999999996</v>
      </c>
      <c r="J110" s="41">
        <f t="shared" si="15"/>
        <v>0.94199999999999995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1E-3</v>
      </c>
      <c r="D111" s="41">
        <f t="shared" si="9"/>
        <v>2E-3</v>
      </c>
      <c r="E111" s="41">
        <f t="shared" si="10"/>
        <v>3.1E-2</v>
      </c>
      <c r="F111" s="41">
        <f t="shared" si="11"/>
        <v>0.13300000000000001</v>
      </c>
      <c r="G111" s="41">
        <f t="shared" si="12"/>
        <v>0</v>
      </c>
      <c r="H111" s="41">
        <f t="shared" si="13"/>
        <v>0.498</v>
      </c>
      <c r="I111" s="41">
        <f t="shared" si="14"/>
        <v>0.83399999999999996</v>
      </c>
      <c r="J111" s="41">
        <f t="shared" si="15"/>
        <v>0.94199999999999995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1E-3</v>
      </c>
      <c r="D112" s="41">
        <f t="shared" si="9"/>
        <v>2E-3</v>
      </c>
      <c r="E112" s="41">
        <f t="shared" si="10"/>
        <v>3.1E-2</v>
      </c>
      <c r="F112" s="41">
        <f t="shared" si="11"/>
        <v>0.13300000000000001</v>
      </c>
      <c r="G112" s="41">
        <f t="shared" si="12"/>
        <v>0</v>
      </c>
      <c r="H112" s="41">
        <f t="shared" si="13"/>
        <v>0.498</v>
      </c>
      <c r="I112" s="41">
        <f t="shared" si="14"/>
        <v>0.83399999999999996</v>
      </c>
      <c r="J112" s="41">
        <f t="shared" si="15"/>
        <v>0.94199999999999995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1E-3</v>
      </c>
      <c r="D113" s="41">
        <f t="shared" si="9"/>
        <v>2E-3</v>
      </c>
      <c r="E113" s="41">
        <f t="shared" si="10"/>
        <v>3.1E-2</v>
      </c>
      <c r="F113" s="41">
        <f t="shared" si="11"/>
        <v>0.13300000000000001</v>
      </c>
      <c r="G113" s="41">
        <f t="shared" si="12"/>
        <v>0</v>
      </c>
      <c r="H113" s="41">
        <f t="shared" si="13"/>
        <v>0.498</v>
      </c>
      <c r="I113" s="41">
        <f t="shared" si="14"/>
        <v>0.83399999999999996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3.0000000000000001E-3</v>
      </c>
      <c r="D114" s="41">
        <f t="shared" si="9"/>
        <v>2.5999999999999999E-2</v>
      </c>
      <c r="E114" s="41">
        <f t="shared" si="10"/>
        <v>8.6999999999999994E-2</v>
      </c>
      <c r="F114" s="41">
        <f t="shared" si="11"/>
        <v>0.371</v>
      </c>
      <c r="G114" s="41">
        <f t="shared" si="12"/>
        <v>0</v>
      </c>
      <c r="H114" s="41">
        <f t="shared" si="13"/>
        <v>0.82799999999999996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1E-3</v>
      </c>
      <c r="D115" s="41">
        <f t="shared" si="9"/>
        <v>2E-3</v>
      </c>
      <c r="E115" s="41">
        <f t="shared" si="10"/>
        <v>3.1E-2</v>
      </c>
      <c r="F115" s="41">
        <f t="shared" si="11"/>
        <v>0.13300000000000001</v>
      </c>
      <c r="G115" s="41">
        <f t="shared" si="12"/>
        <v>0</v>
      </c>
      <c r="H115" s="41">
        <f t="shared" si="13"/>
        <v>0.498</v>
      </c>
      <c r="I115" s="41">
        <f t="shared" si="14"/>
        <v>0.83399999999999996</v>
      </c>
      <c r="J115" s="41">
        <f t="shared" si="15"/>
        <v>0.94199999999999995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1E-3</v>
      </c>
      <c r="D116" s="41">
        <f t="shared" si="9"/>
        <v>2E-3</v>
      </c>
      <c r="E116" s="41">
        <f t="shared" si="10"/>
        <v>3.1E-2</v>
      </c>
      <c r="F116" s="41">
        <f t="shared" si="11"/>
        <v>0.13300000000000001</v>
      </c>
      <c r="G116" s="41">
        <f t="shared" si="12"/>
        <v>0</v>
      </c>
      <c r="H116" s="41">
        <f t="shared" si="13"/>
        <v>0.498</v>
      </c>
      <c r="I116" s="41">
        <f t="shared" si="14"/>
        <v>0.83399999999999996</v>
      </c>
      <c r="J116" s="41">
        <f t="shared" si="15"/>
        <v>0.94199999999999995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1E-3</v>
      </c>
      <c r="D117" s="41">
        <f t="shared" si="9"/>
        <v>2E-3</v>
      </c>
      <c r="E117" s="41">
        <f t="shared" si="10"/>
        <v>3.1E-2</v>
      </c>
      <c r="F117" s="41">
        <f t="shared" si="11"/>
        <v>0.13300000000000001</v>
      </c>
      <c r="G117" s="41">
        <f t="shared" si="12"/>
        <v>0</v>
      </c>
      <c r="H117" s="41">
        <f t="shared" si="13"/>
        <v>0.498</v>
      </c>
      <c r="I117" s="41">
        <f t="shared" si="14"/>
        <v>0.83399999999999996</v>
      </c>
      <c r="J117" s="41">
        <f t="shared" si="15"/>
        <v>0.94199999999999995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1E-3</v>
      </c>
      <c r="D118" s="41">
        <f t="shared" si="9"/>
        <v>2E-3</v>
      </c>
      <c r="E118" s="41">
        <f t="shared" si="10"/>
        <v>3.1E-2</v>
      </c>
      <c r="F118" s="41">
        <f t="shared" si="11"/>
        <v>0.13300000000000001</v>
      </c>
      <c r="G118" s="41">
        <f t="shared" si="12"/>
        <v>0</v>
      </c>
      <c r="H118" s="41">
        <f t="shared" si="13"/>
        <v>0.498</v>
      </c>
      <c r="I118" s="41">
        <f t="shared" si="14"/>
        <v>0.83399999999999996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3.0000000000000001E-3</v>
      </c>
      <c r="D119" s="41">
        <f t="shared" si="9"/>
        <v>2.5999999999999999E-2</v>
      </c>
      <c r="E119" s="41">
        <f t="shared" si="10"/>
        <v>8.6999999999999994E-2</v>
      </c>
      <c r="F119" s="41">
        <f t="shared" si="11"/>
        <v>0.371</v>
      </c>
      <c r="G119" s="41">
        <f t="shared" si="12"/>
        <v>0</v>
      </c>
      <c r="H119" s="41">
        <f t="shared" si="13"/>
        <v>0.82799999999999996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1E-3</v>
      </c>
      <c r="D120" s="41">
        <f t="shared" si="9"/>
        <v>2E-3</v>
      </c>
      <c r="E120" s="41">
        <f t="shared" si="10"/>
        <v>3.1E-2</v>
      </c>
      <c r="F120" s="41">
        <f t="shared" si="11"/>
        <v>0.13300000000000001</v>
      </c>
      <c r="G120" s="41">
        <f t="shared" si="12"/>
        <v>0</v>
      </c>
      <c r="H120" s="41">
        <f t="shared" si="13"/>
        <v>0.498</v>
      </c>
      <c r="I120" s="41">
        <f t="shared" si="14"/>
        <v>0.83399999999999996</v>
      </c>
      <c r="J120" s="41">
        <f t="shared" si="15"/>
        <v>0.94199999999999995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1E-3</v>
      </c>
      <c r="D121" s="41">
        <f t="shared" si="9"/>
        <v>2E-3</v>
      </c>
      <c r="E121" s="41">
        <f t="shared" si="10"/>
        <v>3.1E-2</v>
      </c>
      <c r="F121" s="41">
        <f t="shared" si="11"/>
        <v>0.13300000000000001</v>
      </c>
      <c r="G121" s="41">
        <f t="shared" si="12"/>
        <v>0</v>
      </c>
      <c r="H121" s="41">
        <f t="shared" si="13"/>
        <v>0.498</v>
      </c>
      <c r="I121" s="41">
        <f t="shared" si="14"/>
        <v>0.83399999999999996</v>
      </c>
      <c r="J121" s="41">
        <f t="shared" si="15"/>
        <v>0.94199999999999995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1E-3</v>
      </c>
      <c r="D122" s="41">
        <f t="shared" si="9"/>
        <v>2E-3</v>
      </c>
      <c r="E122" s="41">
        <f t="shared" si="10"/>
        <v>3.1E-2</v>
      </c>
      <c r="F122" s="41">
        <f t="shared" si="11"/>
        <v>0.13300000000000001</v>
      </c>
      <c r="G122" s="41">
        <f t="shared" si="12"/>
        <v>0</v>
      </c>
      <c r="H122" s="41">
        <f t="shared" si="13"/>
        <v>0.498</v>
      </c>
      <c r="I122" s="41">
        <f t="shared" si="14"/>
        <v>0.83399999999999996</v>
      </c>
      <c r="J122" s="41">
        <f t="shared" si="15"/>
        <v>0.94199999999999995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1E-3</v>
      </c>
      <c r="D123" s="41">
        <f t="shared" si="9"/>
        <v>2E-3</v>
      </c>
      <c r="E123" s="41">
        <f t="shared" si="10"/>
        <v>3.1E-2</v>
      </c>
      <c r="F123" s="41">
        <f t="shared" si="11"/>
        <v>0.13300000000000001</v>
      </c>
      <c r="G123" s="41">
        <f t="shared" si="12"/>
        <v>0</v>
      </c>
      <c r="H123" s="41">
        <f t="shared" si="13"/>
        <v>0.498</v>
      </c>
      <c r="I123" s="41">
        <f t="shared" si="14"/>
        <v>0.83399999999999996</v>
      </c>
      <c r="J123" s="41">
        <f t="shared" si="15"/>
        <v>0.94199999999999995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1E-3</v>
      </c>
      <c r="D124" s="41">
        <f t="shared" si="9"/>
        <v>2E-3</v>
      </c>
      <c r="E124" s="41">
        <f t="shared" si="10"/>
        <v>3.1E-2</v>
      </c>
      <c r="F124" s="41">
        <f t="shared" si="11"/>
        <v>0.13300000000000001</v>
      </c>
      <c r="G124" s="41">
        <f t="shared" si="12"/>
        <v>0</v>
      </c>
      <c r="H124" s="41">
        <f t="shared" si="13"/>
        <v>0.498</v>
      </c>
      <c r="I124" s="41">
        <f t="shared" si="14"/>
        <v>0.83399999999999996</v>
      </c>
      <c r="J124" s="41">
        <f t="shared" si="15"/>
        <v>0.94199999999999995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1E-3</v>
      </c>
      <c r="D125" s="41">
        <f t="shared" si="9"/>
        <v>2E-3</v>
      </c>
      <c r="E125" s="41">
        <f t="shared" si="10"/>
        <v>3.1E-2</v>
      </c>
      <c r="F125" s="41">
        <f t="shared" si="11"/>
        <v>0.13300000000000001</v>
      </c>
      <c r="G125" s="41">
        <f t="shared" si="12"/>
        <v>0</v>
      </c>
      <c r="H125" s="41">
        <f t="shared" si="13"/>
        <v>0.498</v>
      </c>
      <c r="I125" s="41">
        <f t="shared" si="14"/>
        <v>0.83399999999999996</v>
      </c>
      <c r="J125" s="41">
        <f t="shared" si="15"/>
        <v>0.94199999999999995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1E-3</v>
      </c>
      <c r="D126" s="41">
        <f t="shared" si="9"/>
        <v>2E-3</v>
      </c>
      <c r="E126" s="41">
        <f t="shared" si="10"/>
        <v>3.1E-2</v>
      </c>
      <c r="F126" s="41">
        <f t="shared" si="11"/>
        <v>0.13300000000000001</v>
      </c>
      <c r="G126" s="41">
        <f t="shared" si="12"/>
        <v>0</v>
      </c>
      <c r="H126" s="41">
        <f t="shared" si="13"/>
        <v>0.498</v>
      </c>
      <c r="I126" s="41">
        <f t="shared" si="14"/>
        <v>0.83399999999999996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1E-3</v>
      </c>
      <c r="D127" s="41">
        <f t="shared" si="9"/>
        <v>2E-3</v>
      </c>
      <c r="E127" s="41">
        <f t="shared" si="10"/>
        <v>3.1E-2</v>
      </c>
      <c r="F127" s="41">
        <f t="shared" si="11"/>
        <v>0.13300000000000001</v>
      </c>
      <c r="G127" s="41">
        <f t="shared" si="12"/>
        <v>0</v>
      </c>
      <c r="H127" s="41">
        <f t="shared" si="13"/>
        <v>0.498</v>
      </c>
      <c r="I127" s="41">
        <f t="shared" si="14"/>
        <v>0.83399999999999996</v>
      </c>
      <c r="J127" s="41">
        <f t="shared" si="15"/>
        <v>0.94199999999999995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1E-3</v>
      </c>
      <c r="D128" s="41">
        <f t="shared" si="9"/>
        <v>2E-3</v>
      </c>
      <c r="E128" s="41">
        <f t="shared" si="10"/>
        <v>3.1E-2</v>
      </c>
      <c r="F128" s="41">
        <f t="shared" si="11"/>
        <v>0.13300000000000001</v>
      </c>
      <c r="G128" s="41">
        <f t="shared" si="12"/>
        <v>0</v>
      </c>
      <c r="H128" s="41">
        <f t="shared" si="13"/>
        <v>0.498</v>
      </c>
      <c r="I128" s="41">
        <f t="shared" si="14"/>
        <v>0.83399999999999996</v>
      </c>
      <c r="J128" s="41">
        <f t="shared" si="15"/>
        <v>0.94199999999999995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1E-3</v>
      </c>
      <c r="D129" s="41">
        <f t="shared" si="9"/>
        <v>2E-3</v>
      </c>
      <c r="E129" s="41">
        <f t="shared" si="10"/>
        <v>3.1E-2</v>
      </c>
      <c r="F129" s="41">
        <f t="shared" si="11"/>
        <v>0.13300000000000001</v>
      </c>
      <c r="G129" s="41">
        <f t="shared" si="12"/>
        <v>0</v>
      </c>
      <c r="H129" s="41">
        <f t="shared" si="13"/>
        <v>0.498</v>
      </c>
      <c r="I129" s="41">
        <f t="shared" si="14"/>
        <v>0.83399999999999996</v>
      </c>
      <c r="J129" s="41">
        <f t="shared" si="15"/>
        <v>0.94199999999999995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1E-3</v>
      </c>
      <c r="D130" s="41">
        <f t="shared" si="9"/>
        <v>2E-3</v>
      </c>
      <c r="E130" s="41">
        <f t="shared" si="10"/>
        <v>3.1E-2</v>
      </c>
      <c r="F130" s="41">
        <f t="shared" si="11"/>
        <v>0.13300000000000001</v>
      </c>
      <c r="G130" s="41">
        <f t="shared" si="12"/>
        <v>0</v>
      </c>
      <c r="H130" s="41">
        <f t="shared" si="13"/>
        <v>0.498</v>
      </c>
      <c r="I130" s="41">
        <f t="shared" si="14"/>
        <v>0.83399999999999996</v>
      </c>
      <c r="J130" s="41">
        <f t="shared" si="15"/>
        <v>0.94199999999999995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1E-3</v>
      </c>
      <c r="D131" s="41">
        <f t="shared" si="9"/>
        <v>2E-3</v>
      </c>
      <c r="E131" s="41">
        <f t="shared" si="10"/>
        <v>3.1E-2</v>
      </c>
      <c r="F131" s="41">
        <f t="shared" si="11"/>
        <v>0.13300000000000001</v>
      </c>
      <c r="G131" s="41">
        <f t="shared" si="12"/>
        <v>0</v>
      </c>
      <c r="H131" s="41">
        <f t="shared" si="13"/>
        <v>0.498</v>
      </c>
      <c r="I131" s="41">
        <f t="shared" si="14"/>
        <v>0.83399999999999996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1E-3</v>
      </c>
      <c r="D132" s="41">
        <f t="shared" si="9"/>
        <v>2E-3</v>
      </c>
      <c r="E132" s="41">
        <f t="shared" si="10"/>
        <v>3.1E-2</v>
      </c>
      <c r="F132" s="41">
        <f t="shared" si="11"/>
        <v>0.13300000000000001</v>
      </c>
      <c r="G132" s="41">
        <f t="shared" si="12"/>
        <v>0</v>
      </c>
      <c r="H132" s="41">
        <f t="shared" si="13"/>
        <v>0.498</v>
      </c>
      <c r="I132" s="41">
        <f t="shared" si="14"/>
        <v>0.83399999999999996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1E-3</v>
      </c>
      <c r="D133" s="41">
        <f t="shared" si="9"/>
        <v>2E-3</v>
      </c>
      <c r="E133" s="41">
        <f t="shared" si="10"/>
        <v>3.1E-2</v>
      </c>
      <c r="F133" s="41">
        <f t="shared" si="11"/>
        <v>0.13300000000000001</v>
      </c>
      <c r="G133" s="41">
        <f t="shared" si="12"/>
        <v>0</v>
      </c>
      <c r="H133" s="41">
        <f t="shared" si="13"/>
        <v>0.498</v>
      </c>
      <c r="I133" s="41">
        <f t="shared" si="14"/>
        <v>0.83399999999999996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1E-3</v>
      </c>
      <c r="D134" s="41">
        <f t="shared" si="9"/>
        <v>2E-3</v>
      </c>
      <c r="E134" s="41">
        <f t="shared" si="10"/>
        <v>3.1E-2</v>
      </c>
      <c r="F134" s="41">
        <f t="shared" si="11"/>
        <v>0.13300000000000001</v>
      </c>
      <c r="G134" s="41">
        <f t="shared" si="12"/>
        <v>0</v>
      </c>
      <c r="H134" s="41">
        <f t="shared" si="13"/>
        <v>0.498</v>
      </c>
      <c r="I134" s="41">
        <f t="shared" si="14"/>
        <v>0.83399999999999996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3.0000000000000001E-3</v>
      </c>
      <c r="D135" s="41">
        <f t="shared" si="9"/>
        <v>2.5999999999999999E-2</v>
      </c>
      <c r="E135" s="41">
        <f t="shared" si="10"/>
        <v>8.6999999999999994E-2</v>
      </c>
      <c r="F135" s="41">
        <f t="shared" si="11"/>
        <v>0.371</v>
      </c>
      <c r="G135" s="41">
        <f t="shared" si="12"/>
        <v>0</v>
      </c>
      <c r="H135" s="41">
        <f t="shared" si="13"/>
        <v>0.82799999999999996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3.0000000000000001E-3</v>
      </c>
      <c r="D136" s="41">
        <f t="shared" si="9"/>
        <v>2.5999999999999999E-2</v>
      </c>
      <c r="E136" s="41">
        <f t="shared" si="10"/>
        <v>8.6999999999999994E-2</v>
      </c>
      <c r="F136" s="41">
        <f t="shared" si="11"/>
        <v>0.371</v>
      </c>
      <c r="G136" s="41">
        <f t="shared" si="12"/>
        <v>0</v>
      </c>
      <c r="H136" s="41">
        <f t="shared" si="13"/>
        <v>0.82799999999999996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3.0000000000000001E-3</v>
      </c>
      <c r="D137" s="41">
        <f t="shared" si="9"/>
        <v>2.5999999999999999E-2</v>
      </c>
      <c r="E137" s="41">
        <f t="shared" si="10"/>
        <v>8.6999999999999994E-2</v>
      </c>
      <c r="F137" s="41">
        <f t="shared" si="11"/>
        <v>0.371</v>
      </c>
      <c r="G137" s="41">
        <f t="shared" si="12"/>
        <v>0</v>
      </c>
      <c r="H137" s="41">
        <f t="shared" si="13"/>
        <v>0.82799999999999996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3.0000000000000001E-3</v>
      </c>
      <c r="D138" s="41">
        <f t="shared" si="9"/>
        <v>2.5999999999999999E-2</v>
      </c>
      <c r="E138" s="41">
        <f t="shared" si="10"/>
        <v>8.6999999999999994E-2</v>
      </c>
      <c r="F138" s="41">
        <f t="shared" si="11"/>
        <v>0.371</v>
      </c>
      <c r="G138" s="41">
        <f t="shared" si="12"/>
        <v>0</v>
      </c>
      <c r="H138" s="41">
        <f t="shared" si="13"/>
        <v>0.82799999999999996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(Northeast) in 2019/20 (April 2019 - Final Charges)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4.8472067047290919</v>
      </c>
      <c r="D11" s="38">
        <f>DRM!$B$131</f>
        <v>1.9387071624781651</v>
      </c>
      <c r="E11" s="38">
        <f>DRM!$B$132</f>
        <v>9.6178637281842487</v>
      </c>
      <c r="F11" s="38">
        <f>DRM!$B$133</f>
        <v>3.4654153206525198</v>
      </c>
      <c r="G11" s="38">
        <f>DRM!$B$134</f>
        <v>0</v>
      </c>
      <c r="H11" s="38">
        <f>DRM!$B$135</f>
        <v>17.124397022992724</v>
      </c>
      <c r="I11" s="38">
        <f>DRM!$B$136</f>
        <v>5.870733030009994</v>
      </c>
      <c r="J11" s="38">
        <f>DRM!$B$137</f>
        <v>12.778164467810996</v>
      </c>
      <c r="K11" s="38">
        <f>Otex!$B108</f>
        <v>5.5711441244807904</v>
      </c>
      <c r="L11" s="38">
        <f>Otex!$C108</f>
        <v>2.3153098533702012</v>
      </c>
      <c r="M11" s="38">
        <f>Otex!$D108</f>
        <v>0.92604010299493766</v>
      </c>
      <c r="N11" s="38">
        <f>Otex!$E108</f>
        <v>4.5940550949707069</v>
      </c>
      <c r="O11" s="38">
        <f>Otex!$F108</f>
        <v>1.6552853481777121</v>
      </c>
      <c r="P11" s="38">
        <f>Otex!$G108</f>
        <v>0</v>
      </c>
      <c r="Q11" s="38">
        <f>Otex!$H108</f>
        <v>8.1796151011419109</v>
      </c>
      <c r="R11" s="38">
        <f>Otex!$I108</f>
        <v>2.8042059806582396</v>
      </c>
      <c r="S11" s="38">
        <f>Otex!$J108</f>
        <v>6.1035998467825427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0.12531406649171836</v>
      </c>
      <c r="D23" s="37">
        <f>D$11*Loads!$B46*LAFs!D261*(1-Contrib!D106)/(24*Input!$F$60)*100</f>
        <v>4.9921897072658698E-2</v>
      </c>
      <c r="E23" s="37">
        <f>E$11*Loads!$B46*LAFs!E261*(1-Contrib!E106)/(24*Input!$F$60)*100</f>
        <v>0.23998819496354323</v>
      </c>
      <c r="F23" s="37">
        <f>F$11*Loads!$B46*LAFs!F261*(1-Contrib!F106)/(24*Input!$F$60)*100</f>
        <v>7.6911191097255166E-2</v>
      </c>
      <c r="G23" s="37">
        <f>G$11*Loads!$B46*LAFs!G261*(1-Contrib!G106)/(24*Input!$F$60)*100</f>
        <v>0</v>
      </c>
      <c r="H23" s="37">
        <f>H$11*Loads!$B46*LAFs!H261*(1-Contrib!H106)/(24*Input!$F$60)*100</f>
        <v>0.21812427286833544</v>
      </c>
      <c r="I23" s="37">
        <f>I$11*Loads!$B46*LAFs!I261*(1-Contrib!I106)/(24*Input!$F$60)*100</f>
        <v>2.4371145174580569E-2</v>
      </c>
      <c r="J23" s="37">
        <f>J$11*Loads!$B46*LAFs!J261*(1-Contrib!J106)/(24*Input!$F$60)*100</f>
        <v>1.7619273690530204E-2</v>
      </c>
      <c r="K23" s="37">
        <f>K$11*Loads!$B46*LAFs!B261*(1-Contrib!K106)/(24*Input!$F$60)*100</f>
        <v>0.14489495031557284</v>
      </c>
      <c r="L23" s="37">
        <f>L$11*Loads!$B46*LAFs!C261*(1-Contrib!L106)/(24*Input!$F$60)*100</f>
        <v>5.9917255840368479E-2</v>
      </c>
      <c r="M23" s="37">
        <f>M$11*Loads!$B46*LAFs!D261*(1-Contrib!M106)/(24*Input!$F$60)*100</f>
        <v>2.3893409097618886E-2</v>
      </c>
      <c r="N23" s="37">
        <f>N$11*Loads!$B46*LAFs!E261*(1-Contrib!N106)/(24*Input!$F$60)*100</f>
        <v>0.11829971055014041</v>
      </c>
      <c r="O23" s="37">
        <f>O$11*Loads!$B46*LAFs!F261*(1-Contrib!O106)/(24*Input!$F$60)*100</f>
        <v>4.2372883549255121E-2</v>
      </c>
      <c r="P23" s="37">
        <f>P$11*Loads!$B46*LAFs!G261*(1-Contrib!P106)/(24*Input!$F$60)*100</f>
        <v>0</v>
      </c>
      <c r="Q23" s="37">
        <f>Q$11*Loads!$B46*LAFs!H261*(1-Contrib!Q106)/(24*Input!$F$60)*100</f>
        <v>0.20754766857340409</v>
      </c>
      <c r="R23" s="37">
        <f>R$11*Loads!$B46*LAFs!I261*(1-Contrib!R106)/(24*Input!$F$60)*100</f>
        <v>7.0127027142599108E-2</v>
      </c>
      <c r="S23" s="37">
        <f>S$11*Loads!$B46*LAFs!J261*(1-Contrib!S106)/(24*Input!$F$60)*100</f>
        <v>0.1451033997513308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7.8454145495467698E-2</v>
      </c>
      <c r="D24" s="37">
        <f>D$11*Loads!$B47*LAFs!D262*(1-Contrib!D107)/(24*Input!$F$60)*100</f>
        <v>3.1254111258187951E-2</v>
      </c>
      <c r="E24" s="37">
        <f>E$11*Loads!$B47*LAFs!E262*(1-Contrib!E107)/(24*Input!$F$60)*100</f>
        <v>0.15024704960882251</v>
      </c>
      <c r="F24" s="37">
        <f>F$11*Loads!$B47*LAFs!F262*(1-Contrib!F107)/(24*Input!$F$60)*100</f>
        <v>4.8151033204022198E-2</v>
      </c>
      <c r="G24" s="37">
        <f>G$11*Loads!$B47*LAFs!G262*(1-Contrib!G107)/(24*Input!$F$60)*100</f>
        <v>0</v>
      </c>
      <c r="H24" s="37">
        <f>H$11*Loads!$B47*LAFs!H262*(1-Contrib!H107)/(24*Input!$F$60)*100</f>
        <v>0.1365589188731372</v>
      </c>
      <c r="I24" s="37">
        <f>I$11*Loads!$B47*LAFs!I262*(1-Contrib!I107)/(24*Input!$F$60)*100</f>
        <v>1.5257803237468713E-2</v>
      </c>
      <c r="J24" s="37">
        <f>J$11*Loads!$B47*LAFs!J262*(1-Contrib!J107)/(24*Input!$F$60)*100</f>
        <v>1.1030725443202143E-2</v>
      </c>
      <c r="K24" s="37">
        <f>K$11*Loads!$B47*LAFs!B262*(1-Contrib!K107)/(24*Input!$F$60)*100</f>
        <v>9.0712956907896422E-2</v>
      </c>
      <c r="L24" s="37">
        <f>L$11*Loads!$B47*LAFs!C262*(1-Contrib!L107)/(24*Input!$F$60)*100</f>
        <v>3.7511807245518523E-2</v>
      </c>
      <c r="M24" s="37">
        <f>M$11*Loads!$B47*LAFs!D262*(1-Contrib!M107)/(24*Input!$F$60)*100</f>
        <v>1.4958711708962109E-2</v>
      </c>
      <c r="N24" s="37">
        <f>N$11*Loads!$B47*LAFs!E262*(1-Contrib!N107)/(24*Input!$F$60)*100</f>
        <v>7.4062736637676596E-2</v>
      </c>
      <c r="O24" s="37">
        <f>O$11*Loads!$B47*LAFs!F262*(1-Contrib!O107)/(24*Input!$F$60)*100</f>
        <v>2.6527974585003722E-2</v>
      </c>
      <c r="P24" s="37">
        <f>P$11*Loads!$B47*LAFs!G262*(1-Contrib!P107)/(24*Input!$F$60)*100</f>
        <v>0</v>
      </c>
      <c r="Q24" s="37">
        <f>Q$11*Loads!$B47*LAFs!H262*(1-Contrib!Q107)/(24*Input!$F$60)*100</f>
        <v>0.12993732821350143</v>
      </c>
      <c r="R24" s="37">
        <f>R$11*Loads!$B47*LAFs!I262*(1-Contrib!R107)/(24*Input!$F$60)*100</f>
        <v>4.3903738380189565E-2</v>
      </c>
      <c r="S24" s="37">
        <f>S$11*Loads!$B47*LAFs!J262*(1-Contrib!S107)/(24*Input!$F$60)*100</f>
        <v>9.0843458796624796E-2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0.11057985058263284</v>
      </c>
      <c r="D26" s="37">
        <f>D$11*Loads!$B49*LAFs!D264*(1-Contrib!D109)/(24*Input!$F$60)*100</f>
        <v>4.4052164881753314E-2</v>
      </c>
      <c r="E26" s="37">
        <f>E$11*Loads!$B49*LAFs!E264*(1-Contrib!E109)/(24*Input!$F$60)*100</f>
        <v>0.21177078905517915</v>
      </c>
      <c r="F26" s="37">
        <f>F$11*Loads!$B49*LAFs!F264*(1-Contrib!F109)/(24*Input!$F$60)*100</f>
        <v>6.7868103380308534E-2</v>
      </c>
      <c r="G26" s="37">
        <f>G$11*Loads!$B49*LAFs!G264*(1-Contrib!G109)/(24*Input!$F$60)*100</f>
        <v>0</v>
      </c>
      <c r="H26" s="37">
        <f>H$11*Loads!$B49*LAFs!H264*(1-Contrib!H109)/(24*Input!$F$60)*100</f>
        <v>0.19247758992658662</v>
      </c>
      <c r="I26" s="37">
        <f>I$11*Loads!$B49*LAFs!I264*(1-Contrib!I109)/(24*Input!$F$60)*100</f>
        <v>2.1505627160466261E-2</v>
      </c>
      <c r="J26" s="37">
        <f>J$11*Loads!$B49*LAFs!J264*(1-Contrib!J109)/(24*Input!$F$60)*100</f>
        <v>1.5547629301472743E-2</v>
      </c>
      <c r="K26" s="37">
        <f>K$11*Loads!$B49*LAFs!B264*(1-Contrib!K109)/(24*Input!$F$60)*100</f>
        <v>0.12785844721696055</v>
      </c>
      <c r="L26" s="37">
        <f>L$11*Loads!$B49*LAFs!C264*(1-Contrib!L109)/(24*Input!$F$60)*100</f>
        <v>5.2872286277512198E-2</v>
      </c>
      <c r="M26" s="37">
        <f>M$11*Loads!$B49*LAFs!D264*(1-Contrib!M109)/(24*Input!$F$60)*100</f>
        <v>2.1084062483113401E-2</v>
      </c>
      <c r="N26" s="37">
        <f>N$11*Loads!$B49*LAFs!E264*(1-Contrib!N109)/(24*Input!$F$60)*100</f>
        <v>0.10439023074450912</v>
      </c>
      <c r="O26" s="37">
        <f>O$11*Loads!$B49*LAFs!F264*(1-Contrib!O109)/(24*Input!$F$60)*100</f>
        <v>3.739075159564461E-2</v>
      </c>
      <c r="P26" s="37">
        <f>P$11*Loads!$B49*LAFs!G264*(1-Contrib!P109)/(24*Input!$F$60)*100</f>
        <v>0</v>
      </c>
      <c r="Q26" s="37">
        <f>Q$11*Loads!$B49*LAFs!H264*(1-Contrib!Q109)/(24*Input!$F$60)*100</f>
        <v>0.18314456486924049</v>
      </c>
      <c r="R26" s="37">
        <f>R$11*Loads!$B49*LAFs!I264*(1-Contrib!R109)/(24*Input!$F$60)*100</f>
        <v>6.1881609944764888E-2</v>
      </c>
      <c r="S26" s="37">
        <f>S$11*Loads!$B49*LAFs!J264*(1-Contrib!S109)/(24*Input!$F$60)*100</f>
        <v>0.12804238752075456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8.9175341089813967E-2</v>
      </c>
      <c r="D27" s="37">
        <f>D$11*Loads!$B50*LAFs!D265*(1-Contrib!D110)/(24*Input!$F$60)*100</f>
        <v>3.5525159496752362E-2</v>
      </c>
      <c r="E27" s="37">
        <f>E$11*Loads!$B50*LAFs!E265*(1-Contrib!E110)/(24*Input!$F$60)*100</f>
        <v>0.17077914509156142</v>
      </c>
      <c r="F27" s="37">
        <f>F$11*Loads!$B50*LAFs!F265*(1-Contrib!F110)/(24*Input!$F$60)*100</f>
        <v>5.4731139861101362E-2</v>
      </c>
      <c r="G27" s="37">
        <f>G$11*Loads!$B50*LAFs!G265*(1-Contrib!G110)/(24*Input!$F$60)*100</f>
        <v>0</v>
      </c>
      <c r="H27" s="37">
        <f>H$11*Loads!$B50*LAFs!H265*(1-Contrib!H110)/(24*Input!$F$60)*100</f>
        <v>0.1552204551137677</v>
      </c>
      <c r="I27" s="37">
        <f>I$11*Loads!$B50*LAFs!I265*(1-Contrib!I110)/(24*Input!$F$60)*100</f>
        <v>1.7342866962474827E-2</v>
      </c>
      <c r="J27" s="37">
        <f>J$11*Loads!$B50*LAFs!J265*(1-Contrib!J110)/(24*Input!$F$60)*100</f>
        <v>1.2538135463121793E-2</v>
      </c>
      <c r="K27" s="37">
        <f>K$11*Loads!$B50*LAFs!B265*(1-Contrib!K110)/(24*Input!$F$60)*100</f>
        <v>0.10310938730439148</v>
      </c>
      <c r="L27" s="37">
        <f>L$11*Loads!$B50*LAFs!C265*(1-Contrib!L110)/(24*Input!$F$60)*100</f>
        <v>4.2638004466031915E-2</v>
      </c>
      <c r="M27" s="37">
        <f>M$11*Loads!$B50*LAFs!D265*(1-Contrib!M110)/(24*Input!$F$60)*100</f>
        <v>1.7002902912095989E-2</v>
      </c>
      <c r="N27" s="37">
        <f>N$11*Loads!$B50*LAFs!E265*(1-Contrib!N110)/(24*Input!$F$60)*100</f>
        <v>8.4183821772571832E-2</v>
      </c>
      <c r="O27" s="37">
        <f>O$11*Loads!$B50*LAFs!F265*(1-Contrib!O110)/(24*Input!$F$60)*100</f>
        <v>3.0153169945319032E-2</v>
      </c>
      <c r="P27" s="37">
        <f>P$11*Loads!$B50*LAFs!G265*(1-Contrib!P110)/(24*Input!$F$60)*100</f>
        <v>0</v>
      </c>
      <c r="Q27" s="37">
        <f>Q$11*Loads!$B50*LAFs!H265*(1-Contrib!Q110)/(24*Input!$F$60)*100</f>
        <v>0.14769398724006871</v>
      </c>
      <c r="R27" s="37">
        <f>R$11*Loads!$B50*LAFs!I265*(1-Contrib!R110)/(24*Input!$F$60)*100</f>
        <v>4.9903428562580412E-2</v>
      </c>
      <c r="S27" s="37">
        <f>S$11*Loads!$B50*LAFs!J265*(1-Contrib!S110)/(24*Input!$F$60)*100</f>
        <v>0.10325772300248269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9.6928844278491286E-2</v>
      </c>
      <c r="D29" s="37">
        <f>D$11*Loads!$B52*LAFs!D267*(1-Contrib!D112)/(24*Input!$F$60)*100</f>
        <v>3.8613955503250655E-2</v>
      </c>
      <c r="E29" s="37">
        <f>E$11*Loads!$B52*LAFs!E267*(1-Contrib!E112)/(24*Input!$F$60)*100</f>
        <v>0.18562783117276624</v>
      </c>
      <c r="F29" s="37">
        <f>F$11*Loads!$B52*LAFs!F267*(1-Contrib!F112)/(24*Input!$F$60)*100</f>
        <v>5.9489832816428528E-2</v>
      </c>
      <c r="G29" s="37">
        <f>G$11*Loads!$B52*LAFs!G267*(1-Contrib!G112)/(24*Input!$F$60)*100</f>
        <v>0</v>
      </c>
      <c r="H29" s="37">
        <f>H$11*Loads!$B52*LAFs!H267*(1-Contrib!H112)/(24*Input!$F$60)*100</f>
        <v>0.168716364172982</v>
      </c>
      <c r="I29" s="37">
        <f>I$11*Loads!$B52*LAFs!I267*(1-Contrib!I112)/(24*Input!$F$60)*100</f>
        <v>1.8850772316701896E-2</v>
      </c>
      <c r="J29" s="37">
        <f>J$11*Loads!$B52*LAFs!J267*(1-Contrib!J112)/(24*Input!$F$60)*100</f>
        <v>1.3628285185066482E-2</v>
      </c>
      <c r="K29" s="37">
        <f>K$11*Loads!$B52*LAFs!B267*(1-Contrib!K112)/(24*Input!$F$60)*100</f>
        <v>0.11207441007275952</v>
      </c>
      <c r="L29" s="37">
        <f>L$11*Loads!$B52*LAFs!C267*(1-Contrib!L112)/(24*Input!$F$60)*100</f>
        <v>4.6345238994613715E-2</v>
      </c>
      <c r="M29" s="37">
        <f>M$11*Loads!$B52*LAFs!D267*(1-Contrib!M112)/(24*Input!$F$60)*100</f>
        <v>1.8481249508078518E-2</v>
      </c>
      <c r="N29" s="37">
        <f>N$11*Loads!$B52*LAFs!E267*(1-Contrib!N112)/(24*Input!$F$60)*100</f>
        <v>9.1503328741334503E-2</v>
      </c>
      <c r="O29" s="37">
        <f>O$11*Loads!$B52*LAFs!F267*(1-Contrib!O112)/(24*Input!$F$60)*100</f>
        <v>3.2774889093937637E-2</v>
      </c>
      <c r="P29" s="37">
        <f>P$11*Loads!$B52*LAFs!G267*(1-Contrib!P112)/(24*Input!$F$60)*100</f>
        <v>0</v>
      </c>
      <c r="Q29" s="37">
        <f>Q$11*Loads!$B52*LAFs!H267*(1-Contrib!Q112)/(24*Input!$F$60)*100</f>
        <v>0.16053549462338218</v>
      </c>
      <c r="R29" s="37">
        <f>R$11*Loads!$B52*LAFs!I267*(1-Contrib!R112)/(24*Input!$F$60)*100</f>
        <v>5.4242367867518994E-2</v>
      </c>
      <c r="S29" s="37">
        <f>S$11*Loads!$B52*LAFs!J267*(1-Contrib!S112)/(24*Input!$F$60)*100</f>
        <v>0.1122356430728861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0.10440824774647176</v>
      </c>
      <c r="D30" s="37">
        <f>D$11*Loads!$B53*LAFs!D268*(1-Contrib!D113)/(24*Input!$F$60)*100</f>
        <v>4.1593557239485768E-2</v>
      </c>
      <c r="E30" s="37">
        <f>E$11*Loads!$B53*LAFs!E268*(1-Contrib!E113)/(24*Input!$F$60)*100</f>
        <v>0.19995159057134357</v>
      </c>
      <c r="F30" s="37">
        <f>F$11*Loads!$B53*LAFs!F268*(1-Contrib!F113)/(24*Input!$F$60)*100</f>
        <v>6.4080297762016541E-2</v>
      </c>
      <c r="G30" s="37">
        <f>G$11*Loads!$B53*LAFs!G268*(1-Contrib!G113)/(24*Input!$F$60)*100</f>
        <v>0</v>
      </c>
      <c r="H30" s="37">
        <f>H$11*Loads!$B53*LAFs!H268*(1-Contrib!H113)/(24*Input!$F$60)*100</f>
        <v>0.18173516955226446</v>
      </c>
      <c r="I30" s="37">
        <f>I$11*Loads!$B53*LAFs!I268*(1-Contrib!I113)/(24*Input!$F$60)*100</f>
        <v>2.0305370613928644E-2</v>
      </c>
      <c r="J30" s="37">
        <f>J$11*Loads!$B53*LAFs!J268*(1-Contrib!J113)/(24*Input!$F$60)*100</f>
        <v>0</v>
      </c>
      <c r="K30" s="37">
        <f>K$11*Loads!$B53*LAFs!B268*(1-Contrib!K113)/(24*Input!$F$60)*100</f>
        <v>0.12072250381213849</v>
      </c>
      <c r="L30" s="37">
        <f>L$11*Loads!$B53*LAFs!C268*(1-Contrib!L113)/(24*Input!$F$60)*100</f>
        <v>4.9921416383717443E-2</v>
      </c>
      <c r="M30" s="37">
        <f>M$11*Loads!$B53*LAFs!D268*(1-Contrib!M113)/(24*Input!$F$60)*100</f>
        <v>1.9907334000184729E-2</v>
      </c>
      <c r="N30" s="37">
        <f>N$11*Loads!$B53*LAFs!E268*(1-Contrib!N113)/(24*Input!$F$60)*100</f>
        <v>9.8564078504875835E-2</v>
      </c>
      <c r="O30" s="37">
        <f>O$11*Loads!$B53*LAFs!F268*(1-Contrib!O113)/(24*Input!$F$60)*100</f>
        <v>3.5303925945419701E-2</v>
      </c>
      <c r="P30" s="37">
        <f>P$11*Loads!$B53*LAFs!G268*(1-Contrib!P113)/(24*Input!$F$60)*100</f>
        <v>0</v>
      </c>
      <c r="Q30" s="37">
        <f>Q$11*Loads!$B53*LAFs!H268*(1-Contrib!Q113)/(24*Input!$F$60)*100</f>
        <v>0.17292303255554051</v>
      </c>
      <c r="R30" s="37">
        <f>R$11*Loads!$B53*LAFs!I268*(1-Contrib!R113)/(24*Input!$F$60)*100</f>
        <v>5.8427918178777773E-2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9.6853760516633261E-2</v>
      </c>
      <c r="D31" s="37">
        <f>D$11*Loads!$B54*LAFs!D269*(1-Contrib!D114)/(24*Input!$F$60)*100</f>
        <v>3.7731710222253925E-2</v>
      </c>
      <c r="E31" s="37">
        <f>E$11*Loads!$B54*LAFs!E269*(1-Contrib!E114)/(24*Input!$F$60)*100</f>
        <v>0.17511521191821389</v>
      </c>
      <c r="F31" s="37">
        <f>F$11*Loads!$B54*LAFs!F269*(1-Contrib!F114)/(24*Input!$F$60)*100</f>
        <v>4.3212369345294759E-2</v>
      </c>
      <c r="G31" s="37">
        <f>G$11*Loads!$B54*LAFs!G269*(1-Contrib!G114)/(24*Input!$F$60)*100</f>
        <v>0</v>
      </c>
      <c r="H31" s="37">
        <f>H$11*Loads!$B54*LAFs!H269*(1-Contrib!H114)/(24*Input!$F$60)*100</f>
        <v>5.7878293878570748E-2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0.1122122432727001</v>
      </c>
      <c r="L31" s="37">
        <f>L$11*Loads!$B54*LAFs!C269*(1-Contrib!L114)/(24*Input!$F$60)*100</f>
        <v>4.6402236061013534E-2</v>
      </c>
      <c r="M31" s="37">
        <f>M$11*Loads!$B54*LAFs!D269*(1-Contrib!M114)/(24*Input!$F$60)*100</f>
        <v>1.8503978423242515E-2</v>
      </c>
      <c r="N31" s="37">
        <f>N$11*Loads!$B54*LAFs!E269*(1-Contrib!N114)/(24*Input!$F$60)*100</f>
        <v>9.1615862874661155E-2</v>
      </c>
      <c r="O31" s="37">
        <f>O$11*Loads!$B54*LAFs!F269*(1-Contrib!O114)/(24*Input!$F$60)*100</f>
        <v>3.2815196848746099E-2</v>
      </c>
      <c r="P31" s="37">
        <f>P$11*Loads!$B54*LAFs!G269*(1-Contrib!P114)/(24*Input!$F$60)*100</f>
        <v>0</v>
      </c>
      <c r="Q31" s="37">
        <f>Q$11*Loads!$B54*LAFs!H269*(1-Contrib!Q114)/(24*Input!$F$60)*100</f>
        <v>0.1607329270338104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0.12531406649171836</v>
      </c>
      <c r="D32" s="37">
        <f>D$11*Loads!$B55*LAFs!D270*(1-Contrib!D115)/(24*Input!$F$60)*100</f>
        <v>4.9921897072658698E-2</v>
      </c>
      <c r="E32" s="37">
        <f>E$11*Loads!$B55*LAFs!E270*(1-Contrib!E115)/(24*Input!$F$60)*100</f>
        <v>0.23998819496354323</v>
      </c>
      <c r="F32" s="37">
        <f>F$11*Loads!$B55*LAFs!F270*(1-Contrib!F115)/(24*Input!$F$60)*100</f>
        <v>7.6911191097255166E-2</v>
      </c>
      <c r="G32" s="37">
        <f>G$11*Loads!$B55*LAFs!G270*(1-Contrib!G115)/(24*Input!$F$60)*100</f>
        <v>0</v>
      </c>
      <c r="H32" s="37">
        <f>H$11*Loads!$B55*LAFs!H270*(1-Contrib!H115)/(24*Input!$F$60)*100</f>
        <v>0.21812427286833544</v>
      </c>
      <c r="I32" s="37">
        <f>I$11*Loads!$B55*LAFs!I270*(1-Contrib!I115)/(24*Input!$F$60)*100</f>
        <v>2.4371145174580569E-2</v>
      </c>
      <c r="J32" s="37">
        <f>J$11*Loads!$B55*LAFs!J270*(1-Contrib!J115)/(24*Input!$F$60)*100</f>
        <v>1.7619273690530204E-2</v>
      </c>
      <c r="K32" s="37">
        <f>K$11*Loads!$B55*LAFs!B270*(1-Contrib!K115)/(24*Input!$F$60)*100</f>
        <v>0.14489495031557284</v>
      </c>
      <c r="L32" s="37">
        <f>L$11*Loads!$B55*LAFs!C270*(1-Contrib!L115)/(24*Input!$F$60)*100</f>
        <v>5.9917255840368479E-2</v>
      </c>
      <c r="M32" s="37">
        <f>M$11*Loads!$B55*LAFs!D270*(1-Contrib!M115)/(24*Input!$F$60)*100</f>
        <v>2.3893409097618886E-2</v>
      </c>
      <c r="N32" s="37">
        <f>N$11*Loads!$B55*LAFs!E270*(1-Contrib!N115)/(24*Input!$F$60)*100</f>
        <v>0.11829971055014041</v>
      </c>
      <c r="O32" s="37">
        <f>O$11*Loads!$B55*LAFs!F270*(1-Contrib!O115)/(24*Input!$F$60)*100</f>
        <v>4.2372883549255121E-2</v>
      </c>
      <c r="P32" s="37">
        <f>P$11*Loads!$B55*LAFs!G270*(1-Contrib!P115)/(24*Input!$F$60)*100</f>
        <v>0</v>
      </c>
      <c r="Q32" s="37">
        <f>Q$11*Loads!$B55*LAFs!H270*(1-Contrib!Q115)/(24*Input!$F$60)*100</f>
        <v>0.20754766857340409</v>
      </c>
      <c r="R32" s="37">
        <f>R$11*Loads!$B55*LAFs!I270*(1-Contrib!R115)/(24*Input!$F$60)*100</f>
        <v>7.0127027142599108E-2</v>
      </c>
      <c r="S32" s="37">
        <f>S$11*Loads!$B55*LAFs!J270*(1-Contrib!S115)/(24*Input!$F$60)*100</f>
        <v>0.1451033997513308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0.10599695250531187</v>
      </c>
      <c r="D33" s="37">
        <f>D$11*Loads!$B56*LAFs!D271*(1-Contrib!D116)/(24*Input!$F$60)*100</f>
        <v>4.2226456303972669E-2</v>
      </c>
      <c r="E33" s="37">
        <f>E$11*Loads!$B56*LAFs!E271*(1-Contrib!E116)/(24*Input!$F$60)*100</f>
        <v>0.20299410924524858</v>
      </c>
      <c r="F33" s="37">
        <f>F$11*Loads!$B56*LAFs!F271*(1-Contrib!F116)/(24*Input!$F$60)*100</f>
        <v>6.5055361286208729E-2</v>
      </c>
      <c r="G33" s="37">
        <f>G$11*Loads!$B56*LAFs!G271*(1-Contrib!G116)/(24*Input!$F$60)*100</f>
        <v>0</v>
      </c>
      <c r="H33" s="37">
        <f>H$11*Loads!$B56*LAFs!H271*(1-Contrib!H116)/(24*Input!$F$60)*100</f>
        <v>0.18450050212845506</v>
      </c>
      <c r="I33" s="37">
        <f>I$11*Loads!$B56*LAFs!I271*(1-Contrib!I116)/(24*Input!$F$60)*100</f>
        <v>2.0614342746117797E-2</v>
      </c>
      <c r="J33" s="37">
        <f>J$11*Loads!$B56*LAFs!J271*(1-Contrib!J116)/(24*Input!$F$60)*100</f>
        <v>1.4903269591659484E-2</v>
      </c>
      <c r="K33" s="37">
        <f>K$11*Loads!$B56*LAFs!B271*(1-Contrib!K116)/(24*Input!$F$60)*100</f>
        <v>0.1225594508009545</v>
      </c>
      <c r="L33" s="37">
        <f>L$11*Loads!$B56*LAFs!C271*(1-Contrib!L116)/(24*Input!$F$60)*100</f>
        <v>5.0681034454977812E-2</v>
      </c>
      <c r="M33" s="37">
        <f>M$11*Loads!$B56*LAFs!D271*(1-Contrib!M116)/(24*Input!$F$60)*100</f>
        <v>2.0210249497231578E-2</v>
      </c>
      <c r="N33" s="37">
        <f>N$11*Loads!$B56*LAFs!E271*(1-Contrib!N116)/(24*Input!$F$60)*100</f>
        <v>0.10006385676905685</v>
      </c>
      <c r="O33" s="37">
        <f>O$11*Loads!$B56*LAFs!F271*(1-Contrib!O116)/(24*Input!$F$60)*100</f>
        <v>3.5841120241519968E-2</v>
      </c>
      <c r="P33" s="37">
        <f>P$11*Loads!$B56*LAFs!G271*(1-Contrib!P116)/(24*Input!$F$60)*100</f>
        <v>0</v>
      </c>
      <c r="Q33" s="37">
        <f>Q$11*Loads!$B56*LAFs!H271*(1-Contrib!Q116)/(24*Input!$F$60)*100</f>
        <v>0.17555427721928724</v>
      </c>
      <c r="R33" s="37">
        <f>R$11*Loads!$B56*LAFs!I271*(1-Contrib!R116)/(24*Input!$F$60)*100</f>
        <v>5.9316973532768061E-2</v>
      </c>
      <c r="S33" s="37">
        <f>S$11*Loads!$B56*LAFs!J271*(1-Contrib!S116)/(24*Input!$F$60)*100</f>
        <v>0.12273576783830205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8.2182595788984333E-2</v>
      </c>
      <c r="D34" s="37">
        <f>D$11*Loads!$B57*LAFs!D272*(1-Contrib!D117)/(24*Input!$F$60)*100</f>
        <v>3.2739429842161633E-2</v>
      </c>
      <c r="E34" s="37">
        <f>E$11*Loads!$B57*LAFs!E272*(1-Contrib!E117)/(24*Input!$F$60)*100</f>
        <v>0.15738738174393432</v>
      </c>
      <c r="F34" s="37">
        <f>F$11*Loads!$B57*LAFs!F272*(1-Contrib!F117)/(24*Input!$F$60)*100</f>
        <v>5.0439360133706729E-2</v>
      </c>
      <c r="G34" s="37">
        <f>G$11*Loads!$B57*LAFs!G272*(1-Contrib!G117)/(24*Input!$F$60)*100</f>
        <v>0</v>
      </c>
      <c r="H34" s="37">
        <f>H$11*Loads!$B57*LAFs!H272*(1-Contrib!H117)/(24*Input!$F$60)*100</f>
        <v>0.14304873707126259</v>
      </c>
      <c r="I34" s="37">
        <f>I$11*Loads!$B57*LAFs!I272*(1-Contrib!I117)/(24*Input!$F$60)*100</f>
        <v>1.5982914200055719E-2</v>
      </c>
      <c r="J34" s="37">
        <f>J$11*Loads!$B57*LAFs!J272*(1-Contrib!J117)/(24*Input!$F$60)*100</f>
        <v>1.1554949004069101E-2</v>
      </c>
      <c r="K34" s="37">
        <f>K$11*Loads!$B57*LAFs!B272*(1-Contrib!K117)/(24*Input!$F$60)*100</f>
        <v>9.5023994249174321E-2</v>
      </c>
      <c r="L34" s="37">
        <f>L$11*Loads!$B57*LAFs!C272*(1-Contrib!L117)/(24*Input!$F$60)*100</f>
        <v>3.9294516213306249E-2</v>
      </c>
      <c r="M34" s="37">
        <f>M$11*Loads!$B57*LAFs!D272*(1-Contrib!M117)/(24*Input!$F$60)*100</f>
        <v>1.5669608662968609E-2</v>
      </c>
      <c r="N34" s="37">
        <f>N$11*Loads!$B57*LAFs!E272*(1-Contrib!N117)/(24*Input!$F$60)*100</f>
        <v>7.7582489869471652E-2</v>
      </c>
      <c r="O34" s="37">
        <f>O$11*Loads!$B57*LAFs!F272*(1-Contrib!O117)/(24*Input!$F$60)*100</f>
        <v>2.7788688521829061E-2</v>
      </c>
      <c r="P34" s="37">
        <f>P$11*Loads!$B57*LAFs!G272*(1-Contrib!P117)/(24*Input!$F$60)*100</f>
        <v>0</v>
      </c>
      <c r="Q34" s="37">
        <f>Q$11*Loads!$B57*LAFs!H272*(1-Contrib!Q117)/(24*Input!$F$60)*100</f>
        <v>0.13611246231835747</v>
      </c>
      <c r="R34" s="37">
        <f>R$11*Loads!$B57*LAFs!I272*(1-Contrib!R117)/(24*Input!$F$60)*100</f>
        <v>4.599021711520495E-2</v>
      </c>
      <c r="S34" s="37">
        <f>S$11*Loads!$B57*LAFs!J272*(1-Contrib!S117)/(24*Input!$F$60)*100</f>
        <v>9.5160698102148958E-2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6.9568088951263901E-2</v>
      </c>
      <c r="D35" s="37">
        <f>D$11*Loads!$B58*LAFs!D273*(1-Contrib!D118)/(24*Input!$F$60)*100</f>
        <v>2.7714135159727513E-2</v>
      </c>
      <c r="E35" s="37">
        <f>E$11*Loads!$B58*LAFs!E273*(1-Contrib!E118)/(24*Input!$F$60)*100</f>
        <v>0.13322941758960796</v>
      </c>
      <c r="F35" s="37">
        <f>F$11*Loads!$B58*LAFs!F273*(1-Contrib!F118)/(24*Input!$F$60)*100</f>
        <v>4.269723849361403E-2</v>
      </c>
      <c r="G35" s="37">
        <f>G$11*Loads!$B58*LAFs!G273*(1-Contrib!G118)/(24*Input!$F$60)*100</f>
        <v>0</v>
      </c>
      <c r="H35" s="37">
        <f>H$11*Loads!$B58*LAFs!H273*(1-Contrib!H118)/(24*Input!$F$60)*100</f>
        <v>0.12109166386629837</v>
      </c>
      <c r="I35" s="37">
        <f>I$11*Loads!$B58*LAFs!I273*(1-Contrib!I118)/(24*Input!$F$60)*100</f>
        <v>1.352963831447793E-2</v>
      </c>
      <c r="J35" s="37">
        <f>J$11*Loads!$B58*LAFs!J273*(1-Contrib!J118)/(24*Input!$F$60)*100</f>
        <v>0</v>
      </c>
      <c r="K35" s="37">
        <f>K$11*Loads!$B58*LAFs!B273*(1-Contrib!K118)/(24*Input!$F$60)*100</f>
        <v>8.0438414252632207E-2</v>
      </c>
      <c r="L35" s="37">
        <f>L$11*Loads!$B58*LAFs!C273*(1-Contrib!L118)/(24*Input!$F$60)*100</f>
        <v>3.3263057378270171E-2</v>
      </c>
      <c r="M35" s="37">
        <f>M$11*Loads!$B58*LAFs!D273*(1-Contrib!M118)/(24*Input!$F$60)*100</f>
        <v>1.3264423188772193E-2</v>
      </c>
      <c r="N35" s="37">
        <f>N$11*Loads!$B58*LAFs!E273*(1-Contrib!N118)/(24*Input!$F$60)*100</f>
        <v>6.5674070093358849E-2</v>
      </c>
      <c r="O35" s="37">
        <f>O$11*Loads!$B58*LAFs!F273*(1-Contrib!O118)/(24*Input!$F$60)*100</f>
        <v>2.3523301209532929E-2</v>
      </c>
      <c r="P35" s="37">
        <f>P$11*Loads!$B58*LAFs!G273*(1-Contrib!P118)/(24*Input!$F$60)*100</f>
        <v>0</v>
      </c>
      <c r="Q35" s="37">
        <f>Q$11*Loads!$B58*LAFs!H273*(1-Contrib!Q118)/(24*Input!$F$60)*100</f>
        <v>0.11522006326317905</v>
      </c>
      <c r="R35" s="37">
        <f>R$11*Loads!$B58*LAFs!I273*(1-Contrib!R118)/(24*Input!$F$60)*100</f>
        <v>3.8931010689581658E-2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6.6174640679337773E-2</v>
      </c>
      <c r="D36" s="37">
        <f>D$11*Loads!$B59*LAFs!D274*(1-Contrib!D119)/(24*Input!$F$60)*100</f>
        <v>2.5779921738255537E-2</v>
      </c>
      <c r="E36" s="37">
        <f>E$11*Loads!$B59*LAFs!E274*(1-Contrib!E119)/(24*Input!$F$60)*100</f>
        <v>0.11964621883921364</v>
      </c>
      <c r="F36" s="37">
        <f>F$11*Loads!$B59*LAFs!F274*(1-Contrib!F119)/(24*Input!$F$60)*100</f>
        <v>2.9524542971531002E-2</v>
      </c>
      <c r="G36" s="37">
        <f>G$11*Loads!$B59*LAFs!G274*(1-Contrib!G119)/(24*Input!$F$60)*100</f>
        <v>0</v>
      </c>
      <c r="H36" s="37">
        <f>H$11*Loads!$B59*LAFs!H274*(1-Contrib!H119)/(24*Input!$F$60)*100</f>
        <v>3.9544931246007463E-2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7.6668214417117297E-2</v>
      </c>
      <c r="L36" s="37">
        <f>L$11*Loads!$B59*LAFs!C274*(1-Contrib!L119)/(24*Input!$F$60)*100</f>
        <v>3.170399664066776E-2</v>
      </c>
      <c r="M36" s="37">
        <f>M$11*Loads!$B59*LAFs!D274*(1-Contrib!M119)/(24*Input!$F$60)*100</f>
        <v>1.2642711204651708E-2</v>
      </c>
      <c r="N36" s="37">
        <f>N$11*Loads!$B59*LAFs!E274*(1-Contrib!N119)/(24*Input!$F$60)*100</f>
        <v>6.2595884495543264E-2</v>
      </c>
      <c r="O36" s="37">
        <f>O$11*Loads!$B59*LAFs!F274*(1-Contrib!O119)/(24*Input!$F$60)*100</f>
        <v>2.242074906234106E-2</v>
      </c>
      <c r="P36" s="37">
        <f>P$11*Loads!$B59*LAFs!G274*(1-Contrib!P119)/(24*Input!$F$60)*100</f>
        <v>0</v>
      </c>
      <c r="Q36" s="37">
        <f>Q$11*Loads!$B59*LAFs!H274*(1-Contrib!Q119)/(24*Input!$F$60)*100</f>
        <v>0.10981962533064436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6.0008940847205844E-2</v>
      </c>
      <c r="D37" s="37">
        <f>D$11*Loads!$B60*LAFs!D275*(1-Contrib!D120)/(24*Input!$F$60)*100</f>
        <v>2.3906016716897908E-2</v>
      </c>
      <c r="E37" s="37">
        <f>E$11*Loads!$B60*LAFs!E275*(1-Contrib!E120)/(24*Input!$F$60)*100</f>
        <v>0.11492275208024409</v>
      </c>
      <c r="F37" s="37">
        <f>F$11*Loads!$B60*LAFs!F275*(1-Contrib!F120)/(24*Input!$F$60)*100</f>
        <v>3.6830335542166338E-2</v>
      </c>
      <c r="G37" s="37">
        <f>G$11*Loads!$B60*LAFs!G275*(1-Contrib!G120)/(24*Input!$F$60)*100</f>
        <v>0</v>
      </c>
      <c r="H37" s="37">
        <f>H$11*Loads!$B60*LAFs!H275*(1-Contrib!H120)/(24*Input!$F$60)*100</f>
        <v>0.1044528116782546</v>
      </c>
      <c r="I37" s="37">
        <f>I$11*Loads!$B60*LAFs!I275*(1-Contrib!I120)/(24*Input!$F$60)*100</f>
        <v>1.1670570192985666E-2</v>
      </c>
      <c r="J37" s="37">
        <f>J$11*Loads!$B60*LAFs!J275*(1-Contrib!J120)/(24*Input!$F$60)*100</f>
        <v>8.4373126039735697E-3</v>
      </c>
      <c r="K37" s="37">
        <f>K$11*Loads!$B60*LAFs!B275*(1-Contrib!K120)/(24*Input!$F$60)*100</f>
        <v>6.9385606468374134E-2</v>
      </c>
      <c r="L37" s="37">
        <f>L$11*Loads!$B60*LAFs!C275*(1-Contrib!L120)/(24*Input!$F$60)*100</f>
        <v>2.8692477725070015E-2</v>
      </c>
      <c r="M37" s="37">
        <f>M$11*Loads!$B60*LAFs!D275*(1-Contrib!M120)/(24*Input!$F$60)*100</f>
        <v>1.1441797503809029E-2</v>
      </c>
      <c r="N37" s="37">
        <f>N$11*Loads!$B60*LAFs!E275*(1-Contrib!N120)/(24*Input!$F$60)*100</f>
        <v>5.6649987757871577E-2</v>
      </c>
      <c r="O37" s="37">
        <f>O$11*Loads!$B60*LAFs!F275*(1-Contrib!O120)/(24*Input!$F$60)*100</f>
        <v>2.0291033031003235E-2</v>
      </c>
      <c r="P37" s="37">
        <f>P$11*Loads!$B60*LAFs!G275*(1-Contrib!P120)/(24*Input!$F$60)*100</f>
        <v>0</v>
      </c>
      <c r="Q37" s="37">
        <f>Q$11*Loads!$B60*LAFs!H275*(1-Contrib!Q120)/(24*Input!$F$60)*100</f>
        <v>9.9388010580759398E-2</v>
      </c>
      <c r="R37" s="37">
        <f>R$11*Loads!$B60*LAFs!I275*(1-Contrib!R120)/(24*Input!$F$60)*100</f>
        <v>3.3581614110884672E-2</v>
      </c>
      <c r="S37" s="37">
        <f>S$11*Loads!$B60*LAFs!J275*(1-Contrib!S120)/(24*Input!$F$60)*100</f>
        <v>6.9485426306722942E-2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0.12695498166954519</v>
      </c>
      <c r="D38" s="37">
        <f>D$11*Loads!$B61*LAFs!D276*(1-Contrib!D121)/(24*Input!$F$60)*100</f>
        <v>5.0575595423576453E-2</v>
      </c>
      <c r="E38" s="37">
        <f>E$11*Loads!$B61*LAFs!E276*(1-Contrib!E121)/(24*Input!$F$60)*100</f>
        <v>0.24313070148846699</v>
      </c>
      <c r="F38" s="37">
        <f>F$11*Loads!$B61*LAFs!F276*(1-Contrib!F121)/(24*Input!$F$60)*100</f>
        <v>7.7918298633938371E-2</v>
      </c>
      <c r="G38" s="37">
        <f>G$11*Loads!$B61*LAFs!G276*(1-Contrib!G121)/(24*Input!$F$60)*100</f>
        <v>0</v>
      </c>
      <c r="H38" s="37">
        <f>H$11*Loads!$B61*LAFs!H276*(1-Contrib!H121)/(24*Input!$F$60)*100</f>
        <v>0.22098048398670783</v>
      </c>
      <c r="I38" s="37">
        <f>I$11*Loads!$B61*LAFs!I276*(1-Contrib!I121)/(24*Input!$F$60)*100</f>
        <v>2.4690271216353653E-2</v>
      </c>
      <c r="J38" s="37">
        <f>J$11*Loads!$B61*LAFs!J276*(1-Contrib!J121)/(24*Input!$F$60)*100</f>
        <v>1.7849987882723361E-2</v>
      </c>
      <c r="K38" s="37">
        <f>K$11*Loads!$B61*LAFs!B276*(1-Contrib!K121)/(24*Input!$F$60)*100</f>
        <v>0.14679226583504809</v>
      </c>
      <c r="L38" s="37">
        <f>L$11*Loads!$B61*LAFs!C276*(1-Contrib!L121)/(24*Input!$F$60)*100</f>
        <v>6.0701837629745604E-2</v>
      </c>
      <c r="M38" s="37">
        <f>M$11*Loads!$B61*LAFs!D276*(1-Contrib!M121)/(24*Input!$F$60)*100</f>
        <v>2.4206279461943876E-2</v>
      </c>
      <c r="N38" s="37">
        <f>N$11*Loads!$B61*LAFs!E276*(1-Contrib!N121)/(24*Input!$F$60)*100</f>
        <v>0.11984877679632339</v>
      </c>
      <c r="O38" s="37">
        <f>O$11*Loads!$B61*LAFs!F276*(1-Contrib!O121)/(24*Input!$F$60)*100</f>
        <v>4.2927731936916839E-2</v>
      </c>
      <c r="P38" s="37">
        <f>P$11*Loads!$B61*LAFs!G276*(1-Contrib!P121)/(24*Input!$F$60)*100</f>
        <v>0</v>
      </c>
      <c r="Q38" s="37">
        <f>Q$11*Loads!$B61*LAFs!H276*(1-Contrib!Q121)/(24*Input!$F$60)*100</f>
        <v>0.2102653851795217</v>
      </c>
      <c r="R38" s="37">
        <f>R$11*Loads!$B61*LAFs!I276*(1-Contrib!R121)/(24*Input!$F$60)*100</f>
        <v>7.1045299978488394E-2</v>
      </c>
      <c r="S38" s="37">
        <f>S$11*Loads!$B61*LAFs!J276*(1-Contrib!S121)/(24*Input!$F$60)*100</f>
        <v>0.14700344479553157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0.23039386381382526</v>
      </c>
      <c r="D39" s="37">
        <f>D$11*Loads!$B62*LAFs!D277*(1-Contrib!D122)/(24*Input!$F$60)*100</f>
        <v>9.178298236970904E-2</v>
      </c>
      <c r="E39" s="37">
        <f>E$11*Loads!$B62*LAFs!E277*(1-Contrib!E122)/(24*Input!$F$60)*100</f>
        <v>0.44122586598057928</v>
      </c>
      <c r="F39" s="37">
        <f>F$11*Loads!$B62*LAFs!F277*(1-Contrib!F122)/(24*Input!$F$60)*100</f>
        <v>0.14140365071140001</v>
      </c>
      <c r="G39" s="37">
        <f>G$11*Loads!$B62*LAFs!G277*(1-Contrib!G122)/(24*Input!$F$60)*100</f>
        <v>0</v>
      </c>
      <c r="H39" s="37">
        <f>H$11*Loads!$B62*LAFs!H277*(1-Contrib!H122)/(24*Input!$F$60)*100</f>
        <v>0.40102835559197275</v>
      </c>
      <c r="I39" s="37">
        <f>I$11*Loads!$B62*LAFs!I277*(1-Contrib!I122)/(24*Input!$F$60)*100</f>
        <v>4.4807119101113499E-2</v>
      </c>
      <c r="J39" s="37">
        <f>J$11*Loads!$B62*LAFs!J277*(1-Contrib!J122)/(24*Input!$F$60)*100</f>
        <v>3.2393590414870159E-2</v>
      </c>
      <c r="K39" s="37">
        <f>K$11*Loads!$B62*LAFs!B277*(1-Contrib!K122)/(24*Input!$F$60)*100</f>
        <v>0.26639393633054947</v>
      </c>
      <c r="L39" s="37">
        <f>L$11*Loads!$B62*LAFs!C277*(1-Contrib!L122)/(24*Input!$F$60)*100</f>
        <v>0.11015976473077176</v>
      </c>
      <c r="M39" s="37">
        <f>M$11*Loads!$B62*LAFs!D277*(1-Contrib!M122)/(24*Input!$F$60)*100</f>
        <v>4.3928786255201628E-2</v>
      </c>
      <c r="N39" s="37">
        <f>N$11*Loads!$B62*LAFs!E277*(1-Contrib!N122)/(24*Input!$F$60)*100</f>
        <v>0.21749774917331596</v>
      </c>
      <c r="O39" s="37">
        <f>O$11*Loads!$B62*LAFs!F277*(1-Contrib!O122)/(24*Input!$F$60)*100</f>
        <v>7.7903882901217109E-2</v>
      </c>
      <c r="P39" s="37">
        <f>P$11*Loads!$B62*LAFs!G277*(1-Contrib!P122)/(24*Input!$F$60)*100</f>
        <v>0</v>
      </c>
      <c r="Q39" s="37">
        <f>Q$11*Loads!$B62*LAFs!H277*(1-Contrib!Q122)/(24*Input!$F$60)*100</f>
        <v>0.38158293499587242</v>
      </c>
      <c r="R39" s="37">
        <f>R$11*Loads!$B62*LAFs!I277*(1-Contrib!R122)/(24*Input!$F$60)*100</f>
        <v>0.12893075129940154</v>
      </c>
      <c r="S39" s="37">
        <f>S$11*Loads!$B62*LAFs!J277*(1-Contrib!S122)/(24*Input!$F$60)*100</f>
        <v>0.26677717719295707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2.8864525141191586E-3</v>
      </c>
      <c r="D40" s="37">
        <f>D$11*Loads!$B63*LAFs!D278*(1-Contrib!D123)/(24*Input!$F$60)*100</f>
        <v>1.1498883513168616E-3</v>
      </c>
      <c r="E40" s="37">
        <f>E$11*Loads!$B63*LAFs!E278*(1-Contrib!E123)/(24*Input!$F$60)*100</f>
        <v>5.527827386857787E-3</v>
      </c>
      <c r="F40" s="37">
        <f>F$11*Loads!$B63*LAFs!F278*(1-Contrib!F123)/(24*Input!$F$60)*100</f>
        <v>1.7715529239588014E-3</v>
      </c>
      <c r="G40" s="37">
        <f>G$11*Loads!$B63*LAFs!G278*(1-Contrib!G123)/(24*Input!$F$60)*100</f>
        <v>0</v>
      </c>
      <c r="H40" s="37">
        <f>H$11*Loads!$B63*LAFs!H278*(1-Contrib!H123)/(24*Input!$F$60)*100</f>
        <v>5.0242193349685068E-3</v>
      </c>
      <c r="I40" s="37">
        <f>I$11*Loads!$B63*LAFs!I278*(1-Contrib!I123)/(24*Input!$F$60)*100</f>
        <v>5.6135879419235096E-4</v>
      </c>
      <c r="J40" s="37">
        <f>J$11*Loads!$B63*LAFs!J278*(1-Contrib!J123)/(24*Input!$F$60)*100</f>
        <v>4.0583789405912766E-4</v>
      </c>
      <c r="K40" s="37">
        <f>K$11*Loads!$B63*LAFs!B278*(1-Contrib!K123)/(24*Input!$F$60)*100</f>
        <v>3.3374736398742253E-3</v>
      </c>
      <c r="L40" s="37">
        <f>L$11*Loads!$B63*LAFs!C278*(1-Contrib!L123)/(24*Input!$F$60)*100</f>
        <v>1.3801189172245251E-3</v>
      </c>
      <c r="M40" s="37">
        <f>M$11*Loads!$B63*LAFs!D278*(1-Contrib!M123)/(24*Input!$F$60)*100</f>
        <v>5.5035474222087815E-4</v>
      </c>
      <c r="N40" s="37">
        <f>N$11*Loads!$B63*LAFs!E278*(1-Contrib!N123)/(24*Input!$F$60)*100</f>
        <v>2.7248856133767563E-3</v>
      </c>
      <c r="O40" s="37">
        <f>O$11*Loads!$B63*LAFs!F278*(1-Contrib!O123)/(24*Input!$F$60)*100</f>
        <v>9.7600628305609047E-4</v>
      </c>
      <c r="P40" s="37">
        <f>P$11*Loads!$B63*LAFs!G278*(1-Contrib!P123)/(24*Input!$F$60)*100</f>
        <v>0</v>
      </c>
      <c r="Q40" s="37">
        <f>Q$11*Loads!$B63*LAFs!H278*(1-Contrib!Q123)/(24*Input!$F$60)*100</f>
        <v>4.7806005065908824E-3</v>
      </c>
      <c r="R40" s="37">
        <f>R$11*Loads!$B63*LAFs!I278*(1-Contrib!R123)/(24*Input!$F$60)*100</f>
        <v>1.6152882072248047E-3</v>
      </c>
      <c r="S40" s="37">
        <f>S$11*Loads!$B63*LAFs!J278*(1-Contrib!S123)/(24*Input!$F$60)*100</f>
        <v>3.3422750114580776E-3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0.14230885462461815</v>
      </c>
      <c r="D41" s="37">
        <f>D$11*Loads!$B64*LAFs!D279*(1-Contrib!D124)/(24*Input!$F$60)*100</f>
        <v>5.6692183024542118E-2</v>
      </c>
      <c r="E41" s="37">
        <f>E$11*Loads!$B64*LAFs!E279*(1-Contrib!E124)/(24*Input!$F$60)*100</f>
        <v>0.27253480877941533</v>
      </c>
      <c r="F41" s="37">
        <f>F$11*Loads!$B64*LAFs!F279*(1-Contrib!F124)/(24*Input!$F$60)*100</f>
        <v>8.7341699294299469E-2</v>
      </c>
      <c r="G41" s="37">
        <f>G$11*Loads!$B64*LAFs!G279*(1-Contrib!G124)/(24*Input!$F$60)*100</f>
        <v>0</v>
      </c>
      <c r="H41" s="37">
        <f>H$11*Loads!$B64*LAFs!H279*(1-Contrib!H124)/(24*Input!$F$60)*100</f>
        <v>0.24770575488244898</v>
      </c>
      <c r="I41" s="37">
        <f>I$11*Loads!$B64*LAFs!I279*(1-Contrib!I124)/(24*Input!$F$60)*100</f>
        <v>2.7676300456773197E-2</v>
      </c>
      <c r="J41" s="37">
        <f>J$11*Loads!$B64*LAFs!J279*(1-Contrib!J124)/(24*Input!$F$60)*100</f>
        <v>2.0008756625759391E-2</v>
      </c>
      <c r="K41" s="37">
        <f>K$11*Loads!$B64*LAFs!B279*(1-Contrib!K124)/(24*Input!$F$60)*100</f>
        <v>0.16454525016681054</v>
      </c>
      <c r="L41" s="37">
        <f>L$11*Loads!$B64*LAFs!C279*(1-Contrib!L124)/(24*Input!$F$60)*100</f>
        <v>6.8043087975734634E-2</v>
      </c>
      <c r="M41" s="37">
        <f>M$11*Loads!$B64*LAFs!D279*(1-Contrib!M124)/(24*Input!$F$60)*100</f>
        <v>2.7133774977961374E-2</v>
      </c>
      <c r="N41" s="37">
        <f>N$11*Loads!$B64*LAFs!E279*(1-Contrib!N124)/(24*Input!$F$60)*100</f>
        <v>0.13434322883398664</v>
      </c>
      <c r="O41" s="37">
        <f>O$11*Loads!$B64*LAFs!F279*(1-Contrib!O124)/(24*Input!$F$60)*100</f>
        <v>4.8119390694542095E-2</v>
      </c>
      <c r="P41" s="37">
        <f>P$11*Loads!$B64*LAFs!G279*(1-Contrib!P124)/(24*Input!$F$60)*100</f>
        <v>0</v>
      </c>
      <c r="Q41" s="37">
        <f>Q$11*Loads!$B64*LAFs!H279*(1-Contrib!Q124)/(24*Input!$F$60)*100</f>
        <v>0.23569477730293695</v>
      </c>
      <c r="R41" s="37">
        <f>R$11*Loads!$B64*LAFs!I279*(1-Contrib!R124)/(24*Input!$F$60)*100</f>
        <v>7.9637483566558101E-2</v>
      </c>
      <c r="S41" s="37">
        <f>S$11*Loads!$B64*LAFs!J279*(1-Contrib!S124)/(24*Input!$F$60)*100</f>
        <v>0.16478196900676473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-6.0008940847205844E-2</v>
      </c>
      <c r="D42" s="37">
        <f>D$11*Loads!$B65*LAFs!D280*(1-Contrib!D125)/(24*Input!$F$60)*100</f>
        <v>-2.3906016716897908E-2</v>
      </c>
      <c r="E42" s="37">
        <f>E$11*Loads!$B65*LAFs!E280*(1-Contrib!E125)/(24*Input!$F$60)*100</f>
        <v>-0.11492275208024409</v>
      </c>
      <c r="F42" s="37">
        <f>F$11*Loads!$B65*LAFs!F280*(1-Contrib!F125)/(24*Input!$F$60)*100</f>
        <v>-3.6830335542166338E-2</v>
      </c>
      <c r="G42" s="37">
        <f>G$11*Loads!$B65*LAFs!G280*(1-Contrib!G125)/(24*Input!$F$60)*100</f>
        <v>0</v>
      </c>
      <c r="H42" s="37">
        <f>H$11*Loads!$B65*LAFs!H280*(1-Contrib!H125)/(24*Input!$F$60)*100</f>
        <v>-0.1044528116782546</v>
      </c>
      <c r="I42" s="37">
        <f>I$11*Loads!$B65*LAFs!I280*(1-Contrib!I125)/(24*Input!$F$60)*100</f>
        <v>-1.1670570192985666E-2</v>
      </c>
      <c r="J42" s="37">
        <f>J$11*Loads!$B65*LAFs!J280*(1-Contrib!J125)/(24*Input!$F$60)*100</f>
        <v>0</v>
      </c>
      <c r="K42" s="37">
        <f>K$11*Loads!$B65*LAFs!B280*(1-Contrib!K125)/(24*Input!$F$60)*100</f>
        <v>-6.9385606468374134E-2</v>
      </c>
      <c r="L42" s="37">
        <f>L$11*Loads!$B65*LAFs!C280*(1-Contrib!L125)/(24*Input!$F$60)*100</f>
        <v>-2.8692477725070015E-2</v>
      </c>
      <c r="M42" s="37">
        <f>M$11*Loads!$B65*LAFs!D280*(1-Contrib!M125)/(24*Input!$F$60)*100</f>
        <v>-1.1441797503809029E-2</v>
      </c>
      <c r="N42" s="37">
        <f>N$11*Loads!$B65*LAFs!E280*(1-Contrib!N125)/(24*Input!$F$60)*100</f>
        <v>-5.6649987757871577E-2</v>
      </c>
      <c r="O42" s="37">
        <f>O$11*Loads!$B65*LAFs!F280*(1-Contrib!O125)/(24*Input!$F$60)*100</f>
        <v>-2.0291033031003235E-2</v>
      </c>
      <c r="P42" s="37">
        <f>P$11*Loads!$B65*LAFs!G280*(1-Contrib!P125)/(24*Input!$F$60)*100</f>
        <v>0</v>
      </c>
      <c r="Q42" s="37">
        <f>Q$11*Loads!$B65*LAFs!H280*(1-Contrib!Q125)/(24*Input!$F$60)*100</f>
        <v>-9.9388010580759398E-2</v>
      </c>
      <c r="R42" s="37">
        <f>R$11*Loads!$B65*LAFs!I280*(1-Contrib!R125)/(24*Input!$F$60)*100</f>
        <v>-3.3581614110884672E-2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-5.7046890750543026E-2</v>
      </c>
      <c r="D43" s="37">
        <f>D$11*Loads!$B66*LAFs!D281*(1-Contrib!D126)/(24*Input!$F$60)*100</f>
        <v>-2.2726012235442249E-2</v>
      </c>
      <c r="E43" s="37">
        <f>E$11*Loads!$B66*LAFs!E281*(1-Contrib!E126)/(24*Input!$F$60)*100</f>
        <v>-0.10925014822984813</v>
      </c>
      <c r="F43" s="37">
        <f>F$11*Loads!$B66*LAFs!F281*(1-Contrib!F126)/(24*Input!$F$60)*100</f>
        <v>-3.5012384793284272E-2</v>
      </c>
      <c r="G43" s="37">
        <f>G$11*Loads!$B66*LAFs!G281*(1-Contrib!G126)/(24*Input!$F$60)*100</f>
        <v>0</v>
      </c>
      <c r="H43" s="37">
        <f>H$11*Loads!$B66*LAFs!H281*(1-Contrib!H126)/(24*Input!$F$60)*100</f>
        <v>-9.9297005617353509E-2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-6.5960722785291692E-2</v>
      </c>
      <c r="L43" s="37">
        <f>L$11*Loads!$B66*LAFs!C281*(1-Contrib!L126)/(24*Input!$F$60)*100</f>
        <v>-2.7276212828220122E-2</v>
      </c>
      <c r="M43" s="37">
        <f>M$11*Loads!$B66*LAFs!D281*(1-Contrib!M126)/(24*Input!$F$60)*100</f>
        <v>-1.0877028705631984E-2</v>
      </c>
      <c r="N43" s="37">
        <f>N$11*Loads!$B66*LAFs!E281*(1-Contrib!N126)/(24*Input!$F$60)*100</f>
        <v>-5.3853736076952867E-2</v>
      </c>
      <c r="O43" s="37">
        <f>O$11*Loads!$B66*LAFs!F281*(1-Contrib!O126)/(24*Input!$F$60)*100</f>
        <v>-1.928946467298296E-2</v>
      </c>
      <c r="P43" s="37">
        <f>P$11*Loads!$B66*LAFs!G281*(1-Contrib!P126)/(24*Input!$F$60)*100</f>
        <v>0</v>
      </c>
      <c r="Q43" s="37">
        <f>Q$11*Loads!$B66*LAFs!H281*(1-Contrib!Q126)/(24*Input!$F$60)*100</f>
        <v>-9.4482203842769424E-2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-6.0008940847205844E-2</v>
      </c>
      <c r="D44" s="37">
        <f>D$11*Loads!$B67*LAFs!D282*(1-Contrib!D127)/(24*Input!$F$60)*100</f>
        <v>-2.3906016716897908E-2</v>
      </c>
      <c r="E44" s="37">
        <f>E$11*Loads!$B67*LAFs!E282*(1-Contrib!E127)/(24*Input!$F$60)*100</f>
        <v>-0.11492275208024409</v>
      </c>
      <c r="F44" s="37">
        <f>F$11*Loads!$B67*LAFs!F282*(1-Contrib!F127)/(24*Input!$F$60)*100</f>
        <v>-3.6830335542166338E-2</v>
      </c>
      <c r="G44" s="37">
        <f>G$11*Loads!$B67*LAFs!G282*(1-Contrib!G127)/(24*Input!$F$60)*100</f>
        <v>0</v>
      </c>
      <c r="H44" s="37">
        <f>H$11*Loads!$B67*LAFs!H282*(1-Contrib!H127)/(24*Input!$F$60)*100</f>
        <v>-0.1044528116782546</v>
      </c>
      <c r="I44" s="37">
        <f>I$11*Loads!$B67*LAFs!I282*(1-Contrib!I127)/(24*Input!$F$60)*100</f>
        <v>-1.1670570192985666E-2</v>
      </c>
      <c r="J44" s="37">
        <f>J$11*Loads!$B67*LAFs!J282*(1-Contrib!J127)/(24*Input!$F$60)*100</f>
        <v>0</v>
      </c>
      <c r="K44" s="37">
        <f>K$11*Loads!$B67*LAFs!B282*(1-Contrib!K127)/(24*Input!$F$60)*100</f>
        <v>-6.9385606468374134E-2</v>
      </c>
      <c r="L44" s="37">
        <f>L$11*Loads!$B67*LAFs!C282*(1-Contrib!L127)/(24*Input!$F$60)*100</f>
        <v>-2.8692477725070015E-2</v>
      </c>
      <c r="M44" s="37">
        <f>M$11*Loads!$B67*LAFs!D282*(1-Contrib!M127)/(24*Input!$F$60)*100</f>
        <v>-1.1441797503809029E-2</v>
      </c>
      <c r="N44" s="37">
        <f>N$11*Loads!$B67*LAFs!E282*(1-Contrib!N127)/(24*Input!$F$60)*100</f>
        <v>-5.6649987757871577E-2</v>
      </c>
      <c r="O44" s="37">
        <f>O$11*Loads!$B67*LAFs!F282*(1-Contrib!O127)/(24*Input!$F$60)*100</f>
        <v>-2.0291033031003235E-2</v>
      </c>
      <c r="P44" s="37">
        <f>P$11*Loads!$B67*LAFs!G282*(1-Contrib!P127)/(24*Input!$F$60)*100</f>
        <v>0</v>
      </c>
      <c r="Q44" s="37">
        <f>Q$11*Loads!$B67*LAFs!H282*(1-Contrib!Q127)/(24*Input!$F$60)*100</f>
        <v>-9.9388010580759398E-2</v>
      </c>
      <c r="R44" s="37">
        <f>R$11*Loads!$B67*LAFs!I282*(1-Contrib!R127)/(24*Input!$F$60)*100</f>
        <v>-3.3581614110884672E-2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-6.0008940847205844E-2</v>
      </c>
      <c r="D45" s="37">
        <f>D$11*Loads!$B68*LAFs!D283*(1-Contrib!D128)/(24*Input!$F$60)*100</f>
        <v>-2.3906016716897908E-2</v>
      </c>
      <c r="E45" s="37">
        <f>E$11*Loads!$B68*LAFs!E283*(1-Contrib!E128)/(24*Input!$F$60)*100</f>
        <v>-0.11492275208024409</v>
      </c>
      <c r="F45" s="37">
        <f>F$11*Loads!$B68*LAFs!F283*(1-Contrib!F128)/(24*Input!$F$60)*100</f>
        <v>-3.6830335542166338E-2</v>
      </c>
      <c r="G45" s="37">
        <f>G$11*Loads!$B68*LAFs!G283*(1-Contrib!G128)/(24*Input!$F$60)*100</f>
        <v>0</v>
      </c>
      <c r="H45" s="37">
        <f>H$11*Loads!$B68*LAFs!H283*(1-Contrib!H128)/(24*Input!$F$60)*100</f>
        <v>-0.1044528116782546</v>
      </c>
      <c r="I45" s="37">
        <f>I$11*Loads!$B68*LAFs!I283*(1-Contrib!I128)/(24*Input!$F$60)*100</f>
        <v>-1.1670570192985666E-2</v>
      </c>
      <c r="J45" s="37">
        <f>J$11*Loads!$B68*LAFs!J283*(1-Contrib!J128)/(24*Input!$F$60)*100</f>
        <v>0</v>
      </c>
      <c r="K45" s="37">
        <f>K$11*Loads!$B68*LAFs!B283*(1-Contrib!K128)/(24*Input!$F$60)*100</f>
        <v>-6.9385606468374134E-2</v>
      </c>
      <c r="L45" s="37">
        <f>L$11*Loads!$B68*LAFs!C283*(1-Contrib!L128)/(24*Input!$F$60)*100</f>
        <v>-2.8692477725070015E-2</v>
      </c>
      <c r="M45" s="37">
        <f>M$11*Loads!$B68*LAFs!D283*(1-Contrib!M128)/(24*Input!$F$60)*100</f>
        <v>-1.1441797503809029E-2</v>
      </c>
      <c r="N45" s="37">
        <f>N$11*Loads!$B68*LAFs!E283*(1-Contrib!N128)/(24*Input!$F$60)*100</f>
        <v>-5.6649987757871577E-2</v>
      </c>
      <c r="O45" s="37">
        <f>O$11*Loads!$B68*LAFs!F283*(1-Contrib!O128)/(24*Input!$F$60)*100</f>
        <v>-2.0291033031003235E-2</v>
      </c>
      <c r="P45" s="37">
        <f>P$11*Loads!$B68*LAFs!G283*(1-Contrib!P128)/(24*Input!$F$60)*100</f>
        <v>0</v>
      </c>
      <c r="Q45" s="37">
        <f>Q$11*Loads!$B68*LAFs!H283*(1-Contrib!Q128)/(24*Input!$F$60)*100</f>
        <v>-9.9388010580759398E-2</v>
      </c>
      <c r="R45" s="37">
        <f>R$11*Loads!$B68*LAFs!I283*(1-Contrib!R128)/(24*Input!$F$60)*100</f>
        <v>-3.3581614110884672E-2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-6.0008940847205844E-2</v>
      </c>
      <c r="D46" s="37">
        <f>D$11*Loads!$B69*LAFs!D284*(1-Contrib!D129)/(24*Input!$F$60)*100</f>
        <v>-2.3906016716897908E-2</v>
      </c>
      <c r="E46" s="37">
        <f>E$11*Loads!$B69*LAFs!E284*(1-Contrib!E129)/(24*Input!$F$60)*100</f>
        <v>-0.11492275208024409</v>
      </c>
      <c r="F46" s="37">
        <f>F$11*Loads!$B69*LAFs!F284*(1-Contrib!F129)/(24*Input!$F$60)*100</f>
        <v>-3.6830335542166338E-2</v>
      </c>
      <c r="G46" s="37">
        <f>G$11*Loads!$B69*LAFs!G284*(1-Contrib!G129)/(24*Input!$F$60)*100</f>
        <v>0</v>
      </c>
      <c r="H46" s="37">
        <f>H$11*Loads!$B69*LAFs!H284*(1-Contrib!H129)/(24*Input!$F$60)*100</f>
        <v>-0.1044528116782546</v>
      </c>
      <c r="I46" s="37">
        <f>I$11*Loads!$B69*LAFs!I284*(1-Contrib!I129)/(24*Input!$F$60)*100</f>
        <v>-1.1670570192985666E-2</v>
      </c>
      <c r="J46" s="37">
        <f>J$11*Loads!$B69*LAFs!J284*(1-Contrib!J129)/(24*Input!$F$60)*100</f>
        <v>0</v>
      </c>
      <c r="K46" s="37">
        <f>K$11*Loads!$B69*LAFs!B284*(1-Contrib!K129)/(24*Input!$F$60)*100</f>
        <v>-6.9385606468374134E-2</v>
      </c>
      <c r="L46" s="37">
        <f>L$11*Loads!$B69*LAFs!C284*(1-Contrib!L129)/(24*Input!$F$60)*100</f>
        <v>-2.8692477725070015E-2</v>
      </c>
      <c r="M46" s="37">
        <f>M$11*Loads!$B69*LAFs!D284*(1-Contrib!M129)/(24*Input!$F$60)*100</f>
        <v>-1.1441797503809029E-2</v>
      </c>
      <c r="N46" s="37">
        <f>N$11*Loads!$B69*LAFs!E284*(1-Contrib!N129)/(24*Input!$F$60)*100</f>
        <v>-5.6649987757871577E-2</v>
      </c>
      <c r="O46" s="37">
        <f>O$11*Loads!$B69*LAFs!F284*(1-Contrib!O129)/(24*Input!$F$60)*100</f>
        <v>-2.0291033031003235E-2</v>
      </c>
      <c r="P46" s="37">
        <f>P$11*Loads!$B69*LAFs!G284*(1-Contrib!P129)/(24*Input!$F$60)*100</f>
        <v>0</v>
      </c>
      <c r="Q46" s="37">
        <f>Q$11*Loads!$B69*LAFs!H284*(1-Contrib!Q129)/(24*Input!$F$60)*100</f>
        <v>-9.9388010580759398E-2</v>
      </c>
      <c r="R46" s="37">
        <f>R$11*Loads!$B69*LAFs!I284*(1-Contrib!R129)/(24*Input!$F$60)*100</f>
        <v>-3.3581614110884672E-2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-6.0008940847205844E-2</v>
      </c>
      <c r="D47" s="37">
        <f>D$11*Loads!$B70*LAFs!D285*(1-Contrib!D130)/(24*Input!$F$60)*100</f>
        <v>-2.3906016716897908E-2</v>
      </c>
      <c r="E47" s="37">
        <f>E$11*Loads!$B70*LAFs!E285*(1-Contrib!E130)/(24*Input!$F$60)*100</f>
        <v>-0.11492275208024409</v>
      </c>
      <c r="F47" s="37">
        <f>F$11*Loads!$B70*LAFs!F285*(1-Contrib!F130)/(24*Input!$F$60)*100</f>
        <v>-3.6830335542166338E-2</v>
      </c>
      <c r="G47" s="37">
        <f>G$11*Loads!$B70*LAFs!G285*(1-Contrib!G130)/(24*Input!$F$60)*100</f>
        <v>0</v>
      </c>
      <c r="H47" s="37">
        <f>H$11*Loads!$B70*LAFs!H285*(1-Contrib!H130)/(24*Input!$F$60)*100</f>
        <v>-0.1044528116782546</v>
      </c>
      <c r="I47" s="37">
        <f>I$11*Loads!$B70*LAFs!I285*(1-Contrib!I130)/(24*Input!$F$60)*100</f>
        <v>-1.1670570192985666E-2</v>
      </c>
      <c r="J47" s="37">
        <f>J$11*Loads!$B70*LAFs!J285*(1-Contrib!J130)/(24*Input!$F$60)*100</f>
        <v>0</v>
      </c>
      <c r="K47" s="37">
        <f>K$11*Loads!$B70*LAFs!B285*(1-Contrib!K130)/(24*Input!$F$60)*100</f>
        <v>-6.9385606468374134E-2</v>
      </c>
      <c r="L47" s="37">
        <f>L$11*Loads!$B70*LAFs!C285*(1-Contrib!L130)/(24*Input!$F$60)*100</f>
        <v>-2.8692477725070015E-2</v>
      </c>
      <c r="M47" s="37">
        <f>M$11*Loads!$B70*LAFs!D285*(1-Contrib!M130)/(24*Input!$F$60)*100</f>
        <v>-1.1441797503809029E-2</v>
      </c>
      <c r="N47" s="37">
        <f>N$11*Loads!$B70*LAFs!E285*(1-Contrib!N130)/(24*Input!$F$60)*100</f>
        <v>-5.6649987757871577E-2</v>
      </c>
      <c r="O47" s="37">
        <f>O$11*Loads!$B70*LAFs!F285*(1-Contrib!O130)/(24*Input!$F$60)*100</f>
        <v>-2.0291033031003235E-2</v>
      </c>
      <c r="P47" s="37">
        <f>P$11*Loads!$B70*LAFs!G285*(1-Contrib!P130)/(24*Input!$F$60)*100</f>
        <v>0</v>
      </c>
      <c r="Q47" s="37">
        <f>Q$11*Loads!$B70*LAFs!H285*(1-Contrib!Q130)/(24*Input!$F$60)*100</f>
        <v>-9.9388010580759398E-2</v>
      </c>
      <c r="R47" s="37">
        <f>R$11*Loads!$B70*LAFs!I285*(1-Contrib!R130)/(24*Input!$F$60)*100</f>
        <v>-3.3581614110884672E-2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-5.7046890750543026E-2</v>
      </c>
      <c r="D48" s="37">
        <f>D$11*Loads!$B71*LAFs!D286*(1-Contrib!D131)/(24*Input!$F$60)*100</f>
        <v>-2.2726012235442249E-2</v>
      </c>
      <c r="E48" s="37">
        <f>E$11*Loads!$B71*LAFs!E286*(1-Contrib!E131)/(24*Input!$F$60)*100</f>
        <v>-0.10925014822984813</v>
      </c>
      <c r="F48" s="37">
        <f>F$11*Loads!$B71*LAFs!F286*(1-Contrib!F131)/(24*Input!$F$60)*100</f>
        <v>-3.5012384793284272E-2</v>
      </c>
      <c r="G48" s="37">
        <f>G$11*Loads!$B71*LAFs!G286*(1-Contrib!G131)/(24*Input!$F$60)*100</f>
        <v>0</v>
      </c>
      <c r="H48" s="37">
        <f>H$11*Loads!$B71*LAFs!H286*(1-Contrib!H131)/(24*Input!$F$60)*100</f>
        <v>-9.9297005617353509E-2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-6.5960722785291692E-2</v>
      </c>
      <c r="L48" s="37">
        <f>L$11*Loads!$B71*LAFs!C286*(1-Contrib!L131)/(24*Input!$F$60)*100</f>
        <v>-2.7276212828220122E-2</v>
      </c>
      <c r="M48" s="37">
        <f>M$11*Loads!$B71*LAFs!D286*(1-Contrib!M131)/(24*Input!$F$60)*100</f>
        <v>-1.0877028705631984E-2</v>
      </c>
      <c r="N48" s="37">
        <f>N$11*Loads!$B71*LAFs!E286*(1-Contrib!N131)/(24*Input!$F$60)*100</f>
        <v>-5.3853736076952867E-2</v>
      </c>
      <c r="O48" s="37">
        <f>O$11*Loads!$B71*LAFs!F286*(1-Contrib!O131)/(24*Input!$F$60)*100</f>
        <v>-1.928946467298296E-2</v>
      </c>
      <c r="P48" s="37">
        <f>P$11*Loads!$B71*LAFs!G286*(1-Contrib!P131)/(24*Input!$F$60)*100</f>
        <v>0</v>
      </c>
      <c r="Q48" s="37">
        <f>Q$11*Loads!$B71*LAFs!H286*(1-Contrib!Q131)/(24*Input!$F$60)*100</f>
        <v>-9.4482203842769424E-2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-5.7046890750543026E-2</v>
      </c>
      <c r="D49" s="37">
        <f>D$11*Loads!$B72*LAFs!D287*(1-Contrib!D132)/(24*Input!$F$60)*100</f>
        <v>-2.2726012235442249E-2</v>
      </c>
      <c r="E49" s="37">
        <f>E$11*Loads!$B72*LAFs!E287*(1-Contrib!E132)/(24*Input!$F$60)*100</f>
        <v>-0.10925014822984813</v>
      </c>
      <c r="F49" s="37">
        <f>F$11*Loads!$B72*LAFs!F287*(1-Contrib!F132)/(24*Input!$F$60)*100</f>
        <v>-3.5012384793284272E-2</v>
      </c>
      <c r="G49" s="37">
        <f>G$11*Loads!$B72*LAFs!G287*(1-Contrib!G132)/(24*Input!$F$60)*100</f>
        <v>0</v>
      </c>
      <c r="H49" s="37">
        <f>H$11*Loads!$B72*LAFs!H287*(1-Contrib!H132)/(24*Input!$F$60)*100</f>
        <v>-9.9297005617353509E-2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-6.5960722785291692E-2</v>
      </c>
      <c r="L49" s="37">
        <f>L$11*Loads!$B72*LAFs!C287*(1-Contrib!L132)/(24*Input!$F$60)*100</f>
        <v>-2.7276212828220122E-2</v>
      </c>
      <c r="M49" s="37">
        <f>M$11*Loads!$B72*LAFs!D287*(1-Contrib!M132)/(24*Input!$F$60)*100</f>
        <v>-1.0877028705631984E-2</v>
      </c>
      <c r="N49" s="37">
        <f>N$11*Loads!$B72*LAFs!E287*(1-Contrib!N132)/(24*Input!$F$60)*100</f>
        <v>-5.3853736076952867E-2</v>
      </c>
      <c r="O49" s="37">
        <f>O$11*Loads!$B72*LAFs!F287*(1-Contrib!O132)/(24*Input!$F$60)*100</f>
        <v>-1.928946467298296E-2</v>
      </c>
      <c r="P49" s="37">
        <f>P$11*Loads!$B72*LAFs!G287*(1-Contrib!P132)/(24*Input!$F$60)*100</f>
        <v>0</v>
      </c>
      <c r="Q49" s="37">
        <f>Q$11*Loads!$B72*LAFs!H287*(1-Contrib!Q132)/(24*Input!$F$60)*100</f>
        <v>-9.4482203842769424E-2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-5.7046890750543026E-2</v>
      </c>
      <c r="D50" s="37">
        <f>D$11*Loads!$B73*LAFs!D288*(1-Contrib!D133)/(24*Input!$F$60)*100</f>
        <v>-2.2726012235442249E-2</v>
      </c>
      <c r="E50" s="37">
        <f>E$11*Loads!$B73*LAFs!E288*(1-Contrib!E133)/(24*Input!$F$60)*100</f>
        <v>-0.10925014822984813</v>
      </c>
      <c r="F50" s="37">
        <f>F$11*Loads!$B73*LAFs!F288*(1-Contrib!F133)/(24*Input!$F$60)*100</f>
        <v>-3.5012384793284272E-2</v>
      </c>
      <c r="G50" s="37">
        <f>G$11*Loads!$B73*LAFs!G288*(1-Contrib!G133)/(24*Input!$F$60)*100</f>
        <v>0</v>
      </c>
      <c r="H50" s="37">
        <f>H$11*Loads!$B73*LAFs!H288*(1-Contrib!H133)/(24*Input!$F$60)*100</f>
        <v>-9.9297005617353509E-2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-6.5960722785291692E-2</v>
      </c>
      <c r="L50" s="37">
        <f>L$11*Loads!$B73*LAFs!C288*(1-Contrib!L133)/(24*Input!$F$60)*100</f>
        <v>-2.7276212828220122E-2</v>
      </c>
      <c r="M50" s="37">
        <f>M$11*Loads!$B73*LAFs!D288*(1-Contrib!M133)/(24*Input!$F$60)*100</f>
        <v>-1.0877028705631984E-2</v>
      </c>
      <c r="N50" s="37">
        <f>N$11*Loads!$B73*LAFs!E288*(1-Contrib!N133)/(24*Input!$F$60)*100</f>
        <v>-5.3853736076952867E-2</v>
      </c>
      <c r="O50" s="37">
        <f>O$11*Loads!$B73*LAFs!F288*(1-Contrib!O133)/(24*Input!$F$60)*100</f>
        <v>-1.928946467298296E-2</v>
      </c>
      <c r="P50" s="37">
        <f>P$11*Loads!$B73*LAFs!G288*(1-Contrib!P133)/(24*Input!$F$60)*100</f>
        <v>0</v>
      </c>
      <c r="Q50" s="37">
        <f>Q$11*Loads!$B73*LAFs!H288*(1-Contrib!Q133)/(24*Input!$F$60)*100</f>
        <v>-9.4482203842769424E-2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-5.7046890750543026E-2</v>
      </c>
      <c r="D51" s="37">
        <f>D$11*Loads!$B74*LAFs!D289*(1-Contrib!D134)/(24*Input!$F$60)*100</f>
        <v>-2.2726012235442249E-2</v>
      </c>
      <c r="E51" s="37">
        <f>E$11*Loads!$B74*LAFs!E289*(1-Contrib!E134)/(24*Input!$F$60)*100</f>
        <v>-0.10925014822984813</v>
      </c>
      <c r="F51" s="37">
        <f>F$11*Loads!$B74*LAFs!F289*(1-Contrib!F134)/(24*Input!$F$60)*100</f>
        <v>-3.5012384793284272E-2</v>
      </c>
      <c r="G51" s="37">
        <f>G$11*Loads!$B74*LAFs!G289*(1-Contrib!G134)/(24*Input!$F$60)*100</f>
        <v>0</v>
      </c>
      <c r="H51" s="37">
        <f>H$11*Loads!$B74*LAFs!H289*(1-Contrib!H134)/(24*Input!$F$60)*100</f>
        <v>-9.9297005617353509E-2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-6.5960722785291692E-2</v>
      </c>
      <c r="L51" s="37">
        <f>L$11*Loads!$B74*LAFs!C289*(1-Contrib!L134)/(24*Input!$F$60)*100</f>
        <v>-2.7276212828220122E-2</v>
      </c>
      <c r="M51" s="37">
        <f>M$11*Loads!$B74*LAFs!D289*(1-Contrib!M134)/(24*Input!$F$60)*100</f>
        <v>-1.0877028705631984E-2</v>
      </c>
      <c r="N51" s="37">
        <f>N$11*Loads!$B74*LAFs!E289*(1-Contrib!N134)/(24*Input!$F$60)*100</f>
        <v>-5.3853736076952867E-2</v>
      </c>
      <c r="O51" s="37">
        <f>O$11*Loads!$B74*LAFs!F289*(1-Contrib!O134)/(24*Input!$F$60)*100</f>
        <v>-1.928946467298296E-2</v>
      </c>
      <c r="P51" s="37">
        <f>P$11*Loads!$B74*LAFs!G289*(1-Contrib!P134)/(24*Input!$F$60)*100</f>
        <v>0</v>
      </c>
      <c r="Q51" s="37">
        <f>Q$11*Loads!$B74*LAFs!H289*(1-Contrib!Q134)/(24*Input!$F$60)*100</f>
        <v>-9.4482203842769424E-2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-5.6111538298152651E-2</v>
      </c>
      <c r="D52" s="37">
        <f>D$11*Loads!$B75*LAFs!D290*(1-Contrib!D135)/(24*Input!$F$60)*100</f>
        <v>-2.1859598345974417E-2</v>
      </c>
      <c r="E52" s="37">
        <f>E$11*Loads!$B75*LAFs!E290*(1-Contrib!E135)/(24*Input!$F$60)*100</f>
        <v>-0.10145175435341515</v>
      </c>
      <c r="F52" s="37">
        <f>F$11*Loads!$B75*LAFs!F290*(1-Contrib!F135)/(24*Input!$F$60)*100</f>
        <v>-2.503477928516791E-2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-6.5009366206657676E-2</v>
      </c>
      <c r="L52" s="37">
        <f>L$11*Loads!$B75*LAFs!C290*(1-Contrib!L135)/(24*Input!$F$60)*100</f>
        <v>-2.6882805912428476E-2</v>
      </c>
      <c r="M52" s="37">
        <f>M$11*Loads!$B75*LAFs!D290*(1-Contrib!M135)/(24*Input!$F$60)*100</f>
        <v>-1.0720148483916137E-2</v>
      </c>
      <c r="N52" s="37">
        <f>N$11*Loads!$B75*LAFs!E290*(1-Contrib!N135)/(24*Input!$F$60)*100</f>
        <v>-5.3076999498919891E-2</v>
      </c>
      <c r="O52" s="37">
        <f>O$11*Loads!$B75*LAFs!F290*(1-Contrib!O135)/(24*Input!$F$60)*100</f>
        <v>-1.9011251240199555E-2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-5.6111538298152651E-2</v>
      </c>
      <c r="D53" s="37">
        <f>D$11*Loads!$B76*LAFs!D291*(1-Contrib!D136)/(24*Input!$F$60)*100</f>
        <v>-2.1859598345974417E-2</v>
      </c>
      <c r="E53" s="37">
        <f>E$11*Loads!$B76*LAFs!E291*(1-Contrib!E136)/(24*Input!$F$60)*100</f>
        <v>-0.10145175435341515</v>
      </c>
      <c r="F53" s="37">
        <f>F$11*Loads!$B76*LAFs!F291*(1-Contrib!F136)/(24*Input!$F$60)*100</f>
        <v>-2.503477928516791E-2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-6.5009366206657676E-2</v>
      </c>
      <c r="L53" s="37">
        <f>L$11*Loads!$B76*LAFs!C291*(1-Contrib!L136)/(24*Input!$F$60)*100</f>
        <v>-2.6882805912428476E-2</v>
      </c>
      <c r="M53" s="37">
        <f>M$11*Loads!$B76*LAFs!D291*(1-Contrib!M136)/(24*Input!$F$60)*100</f>
        <v>-1.0720148483916137E-2</v>
      </c>
      <c r="N53" s="37">
        <f>N$11*Loads!$B76*LAFs!E291*(1-Contrib!N136)/(24*Input!$F$60)*100</f>
        <v>-5.3076999498919891E-2</v>
      </c>
      <c r="O53" s="37">
        <f>O$11*Loads!$B76*LAFs!F291*(1-Contrib!O136)/(24*Input!$F$60)*100</f>
        <v>-1.9011251240199555E-2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-5.6111538298152651E-2</v>
      </c>
      <c r="D54" s="37">
        <f>D$11*Loads!$B77*LAFs!D292*(1-Contrib!D137)/(24*Input!$F$60)*100</f>
        <v>-2.1859598345974417E-2</v>
      </c>
      <c r="E54" s="37">
        <f>E$11*Loads!$B77*LAFs!E292*(1-Contrib!E137)/(24*Input!$F$60)*100</f>
        <v>-0.10145175435341515</v>
      </c>
      <c r="F54" s="37">
        <f>F$11*Loads!$B77*LAFs!F292*(1-Contrib!F137)/(24*Input!$F$60)*100</f>
        <v>-2.503477928516791E-2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-6.5009366206657676E-2</v>
      </c>
      <c r="L54" s="37">
        <f>L$11*Loads!$B77*LAFs!C292*(1-Contrib!L137)/(24*Input!$F$60)*100</f>
        <v>-2.6882805912428476E-2</v>
      </c>
      <c r="M54" s="37">
        <f>M$11*Loads!$B77*LAFs!D292*(1-Contrib!M137)/(24*Input!$F$60)*100</f>
        <v>-1.0720148483916137E-2</v>
      </c>
      <c r="N54" s="37">
        <f>N$11*Loads!$B77*LAFs!E292*(1-Contrib!N137)/(24*Input!$F$60)*100</f>
        <v>-5.3076999498919891E-2</v>
      </c>
      <c r="O54" s="37">
        <f>O$11*Loads!$B77*LAFs!F292*(1-Contrib!O137)/(24*Input!$F$60)*100</f>
        <v>-1.9011251240199555E-2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-5.6111538298152651E-2</v>
      </c>
      <c r="D55" s="37">
        <f>D$11*Loads!$B78*LAFs!D293*(1-Contrib!D138)/(24*Input!$F$60)*100</f>
        <v>-2.1859598345974417E-2</v>
      </c>
      <c r="E55" s="37">
        <f>E$11*Loads!$B78*LAFs!E293*(1-Contrib!E138)/(24*Input!$F$60)*100</f>
        <v>-0.10145175435341515</v>
      </c>
      <c r="F55" s="37">
        <f>F$11*Loads!$B78*LAFs!F293*(1-Contrib!F138)/(24*Input!$F$60)*100</f>
        <v>-2.503477928516791E-2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-6.5009366206657676E-2</v>
      </c>
      <c r="L55" s="37">
        <f>L$11*Loads!$B78*LAFs!C293*(1-Contrib!L138)/(24*Input!$F$60)*100</f>
        <v>-2.6882805912428476E-2</v>
      </c>
      <c r="M55" s="37">
        <f>M$11*Loads!$B78*LAFs!D293*(1-Contrib!M138)/(24*Input!$F$60)*100</f>
        <v>-1.0720148483916137E-2</v>
      </c>
      <c r="N55" s="37">
        <f>N$11*Loads!$B78*LAFs!E293*(1-Contrib!N138)/(24*Input!$F$60)*100</f>
        <v>-5.3076999498919891E-2</v>
      </c>
      <c r="O55" s="37">
        <f>O$11*Loads!$B78*LAFs!F293*(1-Contrib!O138)/(24*Input!$F$60)*100</f>
        <v>-1.9011251240199555E-2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0.1137698864683596</v>
      </c>
      <c r="D67" s="37">
        <f>Multi!D882*D$11*LAFs!D$261*(1-Contrib!D$106)*100/(24*Input!$F$60)</f>
        <v>4.5322993030609722E-2</v>
      </c>
      <c r="E67" s="37">
        <f>Multi!E882*E$11*LAFs!E$261*(1-Contrib!E$106)*100/(24*Input!$F$60)</f>
        <v>0.22209992657010968</v>
      </c>
      <c r="F67" s="37">
        <f>Multi!F882*F$11*LAFs!F$261*(1-Contrib!F$106)*100/(24*Input!$F$60)</f>
        <v>7.1178375660165202E-2</v>
      </c>
      <c r="G67" s="37">
        <f>Multi!G882*G$11*LAFs!G$261*(1-Contrib!G$106)*100/(24*Input!$F$60)</f>
        <v>0</v>
      </c>
      <c r="H67" s="37">
        <f>Multi!H882*H$11*LAFs!H$261*(1-Contrib!H$106)*100/(24*Input!$F$60)</f>
        <v>0.20186570007985283</v>
      </c>
      <c r="I67" s="37">
        <f>Multi!I882*I$11*LAFs!I$261*(1-Contrib!I$106)*100/(24*Input!$F$60)</f>
        <v>2.2554565879901272E-2</v>
      </c>
      <c r="J67" s="37">
        <f>Multi!J882*J$11*LAFs!J$261*(1-Contrib!J$106)*100/(24*Input!$F$60)</f>
        <v>1.6305966189211454E-2</v>
      </c>
      <c r="K67" s="37">
        <f>Multi!B882*K$11*LAFs!B$261*(1-Contrib!K$106)*100/(24*Input!$F$60)</f>
        <v>0.1412167911713148</v>
      </c>
      <c r="L67" s="37">
        <f>Multi!C882*L$11*LAFs!C$261*(1-Contrib!L$106)*100/(24*Input!$F$60)</f>
        <v>5.4397559550147398E-2</v>
      </c>
      <c r="M67" s="37">
        <f>Multi!D882*M$11*LAFs!D$261*(1-Contrib!M$106)*100/(24*Input!$F$60)</f>
        <v>2.1692300924236782E-2</v>
      </c>
      <c r="N67" s="37">
        <f>Multi!E882*N$11*LAFs!E$261*(1-Contrib!N$106)*100/(24*Input!$F$60)</f>
        <v>0.10948187276646155</v>
      </c>
      <c r="O67" s="37">
        <f>Multi!F882*O$11*LAFs!F$261*(1-Contrib!O$106)*100/(24*Input!$F$60)</f>
        <v>3.9214488555501664E-2</v>
      </c>
      <c r="P67" s="37">
        <f>Multi!G882*P$11*LAFs!G$261*(1-Contrib!P$106)*100/(24*Input!$F$60)</f>
        <v>0</v>
      </c>
      <c r="Q67" s="37">
        <f>Multi!H882*Q$11*LAFs!H$261*(1-Contrib!Q$106)*100/(24*Input!$F$60)</f>
        <v>0.19207745596383613</v>
      </c>
      <c r="R67" s="37">
        <f>Multi!I882*R$11*LAFs!I$261*(1-Contrib!R$106)*100/(24*Input!$F$60)</f>
        <v>6.4899890518854017E-2</v>
      </c>
      <c r="S67" s="37">
        <f>Multi!J882*S$11*LAFs!J$261*(1-Contrib!S$106)*100/(24*Input!$F$60)</f>
        <v>0.13428766541929082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0.14028262335546676</v>
      </c>
      <c r="D68" s="37">
        <f>Multi!D883*D$11*LAFs!D$262*(1-Contrib!D$107)*100/(24*Input!$F$60)</f>
        <v>5.5884984665284777E-2</v>
      </c>
      <c r="E68" s="37">
        <f>Multi!E883*E$11*LAFs!E$262*(1-Contrib!E$107)*100/(24*Input!$F$60)</f>
        <v>0.27694355372053592</v>
      </c>
      <c r="F68" s="37">
        <f>Multi!F883*F$11*LAFs!F$262*(1-Contrib!F$107)*100/(24*Input!$F$60)</f>
        <v>8.8754609728152634E-2</v>
      </c>
      <c r="G68" s="37">
        <f>Multi!G883*G$11*LAFs!G$262*(1-Contrib!G$107)*100/(24*Input!$F$60)</f>
        <v>0</v>
      </c>
      <c r="H68" s="37">
        <f>Multi!H883*H$11*LAFs!H$262*(1-Contrib!H$107)*100/(24*Input!$F$60)</f>
        <v>0.25171284483406076</v>
      </c>
      <c r="I68" s="37">
        <f>Multi!I883*I$11*LAFs!I$262*(1-Contrib!I$107)*100/(24*Input!$F$60)</f>
        <v>2.8124014824615615E-2</v>
      </c>
      <c r="J68" s="37">
        <f>Multi!J883*J$11*LAFs!J$262*(1-Contrib!J$107)*100/(24*Input!$F$60)</f>
        <v>2.0332434562339328E-2</v>
      </c>
      <c r="K68" s="37">
        <f>Multi!B883*K$11*LAFs!B$262*(1-Contrib!K$107)*100/(24*Input!$F$60)</f>
        <v>0.17743732211549024</v>
      </c>
      <c r="L68" s="37">
        <f>Multi!C883*L$11*LAFs!C$262*(1-Contrib!L$107)*100/(24*Input!$F$60)</f>
        <v>6.7074272416999883E-2</v>
      </c>
      <c r="M68" s="37">
        <f>Multi!D883*M$11*LAFs!D$262*(1-Contrib!M$107)*100/(24*Input!$F$60)</f>
        <v>2.6747437083137562E-2</v>
      </c>
      <c r="N68" s="37">
        <f>Multi!E883*N$11*LAFs!E$262*(1-Contrib!N$107)*100/(24*Input!$F$60)</f>
        <v>0.13651647427426003</v>
      </c>
      <c r="O68" s="37">
        <f>Multi!F883*O$11*LAFs!F$262*(1-Contrib!O$107)*100/(24*Input!$F$60)</f>
        <v>4.8897809133069244E-2</v>
      </c>
      <c r="P68" s="37">
        <f>Multi!G883*P$11*LAFs!G$262*(1-Contrib!P$107)*100/(24*Input!$F$60)</f>
        <v>0</v>
      </c>
      <c r="Q68" s="37">
        <f>Multi!H883*Q$11*LAFs!H$262*(1-Contrib!Q$107)*100/(24*Input!$F$60)</f>
        <v>0.23950756790292196</v>
      </c>
      <c r="R68" s="37">
        <f>Multi!I883*R$11*LAFs!I$262*(1-Contrib!R$107)*100/(24*Input!$F$60)</f>
        <v>8.0925764334692257E-2</v>
      </c>
      <c r="S68" s="37">
        <f>Multi!J883*S$11*LAFs!J$262*(1-Contrib!S$107)*100/(24*Input!$F$60)</f>
        <v>0.16744761628866647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2.0769412799314973E-2</v>
      </c>
      <c r="D69" s="37">
        <f>Multi!D884*D$11*LAFs!D$263*(1-Contrib!D$108)*100/(24*Input!$F$60)</f>
        <v>8.2739992169632848E-3</v>
      </c>
      <c r="E69" s="37">
        <f>Multi!E884*E$11*LAFs!E$263*(1-Contrib!E$108)*100/(24*Input!$F$60)</f>
        <v>3.3044798070941503E-2</v>
      </c>
      <c r="F69" s="37">
        <f>Multi!F884*F$11*LAFs!F$263*(1-Contrib!F$108)*100/(24*Input!$F$60)</f>
        <v>1.0590165818741519E-2</v>
      </c>
      <c r="G69" s="37">
        <f>Multi!G884*G$11*LAFs!G$263*(1-Contrib!G$108)*100/(24*Input!$F$60)</f>
        <v>0</v>
      </c>
      <c r="H69" s="37">
        <f>Multi!H884*H$11*LAFs!H$263*(1-Contrib!H$108)*100/(24*Input!$F$60)</f>
        <v>3.0034279612795298E-2</v>
      </c>
      <c r="I69" s="37">
        <f>Multi!I884*I$11*LAFs!I$263*(1-Contrib!I$108)*100/(24*Input!$F$60)</f>
        <v>3.3557466073443954E-3</v>
      </c>
      <c r="J69" s="37">
        <f>Multi!J884*J$11*LAFs!J$263*(1-Contrib!J$108)*100/(24*Input!$F$60)</f>
        <v>2.4260582540264913E-3</v>
      </c>
      <c r="K69" s="37">
        <f>Multi!B884*K$11*LAFs!B$263*(1-Contrib!K$108)*100/(24*Input!$F$60)</f>
        <v>1.411589915369516E-2</v>
      </c>
      <c r="L69" s="37">
        <f>Multi!C884*L$11*LAFs!C$263*(1-Contrib!L$108)*100/(24*Input!$F$60)</f>
        <v>9.9306187660347049E-3</v>
      </c>
      <c r="M69" s="37">
        <f>Multi!D884*M$11*LAFs!D$263*(1-Contrib!M$108)*100/(24*Input!$F$60)</f>
        <v>3.9600668195070542E-3</v>
      </c>
      <c r="N69" s="37">
        <f>Multi!E884*N$11*LAFs!E$263*(1-Contrib!N$108)*100/(24*Input!$F$60)</f>
        <v>1.6289093084658045E-2</v>
      </c>
      <c r="O69" s="37">
        <f>Multi!F884*O$11*LAFs!F$263*(1-Contrib!O$108)*100/(24*Input!$F$60)</f>
        <v>5.8344677361374395E-3</v>
      </c>
      <c r="P69" s="37">
        <f>Multi!G884*P$11*LAFs!G$263*(1-Contrib!P$108)*100/(24*Input!$F$60)</f>
        <v>0</v>
      </c>
      <c r="Q69" s="37">
        <f>Multi!H884*Q$11*LAFs!H$263*(1-Contrib!Q$108)*100/(24*Input!$F$60)</f>
        <v>2.8577950674385004E-2</v>
      </c>
      <c r="R69" s="37">
        <f>Multi!I884*R$11*LAFs!I$263*(1-Contrib!R$108)*100/(24*Input!$F$60)</f>
        <v>9.6560310043360652E-3</v>
      </c>
      <c r="S69" s="37">
        <f>Multi!J884*S$11*LAFs!J$263*(1-Contrib!S$108)*100/(24*Input!$F$60)</f>
        <v>1.9979785026168592E-2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0.11712849782618462</v>
      </c>
      <c r="D70" s="37">
        <f>Multi!D885*D$11*LAFs!D$264*(1-Contrib!D$109)*100/(24*Input!$F$60)</f>
        <v>4.6660977306488952E-2</v>
      </c>
      <c r="E70" s="37">
        <f>Multi!E885*E$11*LAFs!E$264*(1-Contrib!E$109)*100/(24*Input!$F$60)</f>
        <v>0.22883099457123784</v>
      </c>
      <c r="F70" s="37">
        <f>Multi!F885*F$11*LAFs!F$264*(1-Contrib!F$109)*100/(24*Input!$F$60)</f>
        <v>7.3335542004959911E-2</v>
      </c>
      <c r="G70" s="37">
        <f>Multi!G885*G$11*LAFs!G$264*(1-Contrib!G$109)*100/(24*Input!$F$60)</f>
        <v>0</v>
      </c>
      <c r="H70" s="37">
        <f>Multi!H885*H$11*LAFs!H$264*(1-Contrib!H$109)*100/(24*Input!$F$60)</f>
        <v>0.20798353980774628</v>
      </c>
      <c r="I70" s="37">
        <f>Multi!I885*I$11*LAFs!I$264*(1-Contrib!I$109)*100/(24*Input!$F$60)</f>
        <v>2.3238115483082331E-2</v>
      </c>
      <c r="J70" s="37">
        <f>Multi!J885*J$11*LAFs!J$264*(1-Contrib!J$109)*100/(24*Input!$F$60)</f>
        <v>1.6800142702183121E-2</v>
      </c>
      <c r="K70" s="37">
        <f>Multi!B885*K$11*LAFs!B$264*(1-Contrib!K$109)*100/(24*Input!$F$60)</f>
        <v>0.13042838910860333</v>
      </c>
      <c r="L70" s="37">
        <f>Multi!C885*L$11*LAFs!C$264*(1-Contrib!L$109)*100/(24*Input!$F$60)</f>
        <v>5.6003434944897824E-2</v>
      </c>
      <c r="M70" s="37">
        <f>Multi!D885*M$11*LAFs!D$264*(1-Contrib!M$109)*100/(24*Input!$F$60)</f>
        <v>2.2332681349348321E-2</v>
      </c>
      <c r="N70" s="37">
        <f>Multi!E885*N$11*LAFs!E$264*(1-Contrib!N$109)*100/(24*Input!$F$60)</f>
        <v>0.11279988345589458</v>
      </c>
      <c r="O70" s="37">
        <f>Multi!F885*O$11*LAFs!F$264*(1-Contrib!O$109)*100/(24*Input!$F$60)</f>
        <v>4.0402941848453222E-2</v>
      </c>
      <c r="P70" s="37">
        <f>Multi!G885*P$11*LAFs!G$264*(1-Contrib!P$109)*100/(24*Input!$F$60)</f>
        <v>0</v>
      </c>
      <c r="Q70" s="37">
        <f>Multi!H885*Q$11*LAFs!H$264*(1-Contrib!Q$109)*100/(24*Input!$F$60)</f>
        <v>0.19789864842230445</v>
      </c>
      <c r="R70" s="37">
        <f>Multi!I885*R$11*LAFs!I$264*(1-Contrib!R$109)*100/(24*Input!$F$60)</f>
        <v>6.6866778050490738E-2</v>
      </c>
      <c r="S70" s="37">
        <f>Multi!J885*S$11*LAFs!J$264*(1-Contrib!S$109)*100/(24*Input!$F$60)</f>
        <v>0.13835745248139805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0.13449568086580244</v>
      </c>
      <c r="D71" s="37">
        <f>Multi!D886*D$11*LAFs!D$265*(1-Contrib!D$110)*100/(24*Input!$F$60)</f>
        <v>5.3579615799503787E-2</v>
      </c>
      <c r="E71" s="37">
        <f>Multi!E886*E$11*LAFs!E$265*(1-Contrib!E$110)*100/(24*Input!$F$60)</f>
        <v>0.26654427050248114</v>
      </c>
      <c r="F71" s="37">
        <f>Multi!F886*F$11*LAFs!F$265*(1-Contrib!F$110)*100/(24*Input!$F$60)</f>
        <v>8.5421857219306174E-2</v>
      </c>
      <c r="G71" s="37">
        <f>Multi!G886*G$11*LAFs!G$265*(1-Contrib!G$110)*100/(24*Input!$F$60)</f>
        <v>0</v>
      </c>
      <c r="H71" s="37">
        <f>Multi!H886*H$11*LAFs!H$265*(1-Contrib!H$110)*100/(24*Input!$F$60)</f>
        <v>0.24226097954279238</v>
      </c>
      <c r="I71" s="37">
        <f>Multi!I886*I$11*LAFs!I$265*(1-Contrib!I$110)*100/(24*Input!$F$60)</f>
        <v>2.7067952708488236E-2</v>
      </c>
      <c r="J71" s="37">
        <f>Multi!J886*J$11*LAFs!J$265*(1-Contrib!J$110)*100/(24*Input!$F$60)</f>
        <v>1.9568947769865733E-2</v>
      </c>
      <c r="K71" s="37">
        <f>Multi!B886*K$11*LAFs!B$265*(1-Contrib!K$110)*100/(24*Input!$F$60)</f>
        <v>0.15823518489948302</v>
      </c>
      <c r="L71" s="37">
        <f>Multi!C886*L$11*LAFs!C$265*(1-Contrib!L$110)*100/(24*Input!$F$60)</f>
        <v>6.4307322756886262E-2</v>
      </c>
      <c r="M71" s="37">
        <f>Multi!D886*M$11*LAFs!D$265*(1-Contrib!M$110)*100/(24*Input!$F$60)</f>
        <v>2.5644051101013352E-2</v>
      </c>
      <c r="N71" s="37">
        <f>Multi!E886*N$11*LAFs!E$265*(1-Contrib!N$110)*100/(24*Input!$F$60)</f>
        <v>0.13139025464995022</v>
      </c>
      <c r="O71" s="37">
        <f>Multi!F886*O$11*LAFs!F$265*(1-Contrib!O$110)*100/(24*Input!$F$60)</f>
        <v>4.7061687081893788E-2</v>
      </c>
      <c r="P71" s="37">
        <f>Multi!G886*P$11*LAFs!G$265*(1-Contrib!P$110)*100/(24*Input!$F$60)</f>
        <v>0</v>
      </c>
      <c r="Q71" s="37">
        <f>Multi!H886*Q$11*LAFs!H$265*(1-Contrib!Q$110)*100/(24*Input!$F$60)</f>
        <v>0.23051401308632086</v>
      </c>
      <c r="R71" s="37">
        <f>Multi!I886*R$11*LAFs!I$265*(1-Contrib!R$110)*100/(24*Input!$F$60)</f>
        <v>7.7886986462276958E-2</v>
      </c>
      <c r="S71" s="37">
        <f>Multi!J886*S$11*LAFs!J$265*(1-Contrib!S$110)*100/(24*Input!$F$60)</f>
        <v>0.16115992638731144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2.5631562242438531E-2</v>
      </c>
      <c r="D72" s="37">
        <f>Multi!D887*D$11*LAFs!D$266*(1-Contrib!D$111)*100/(24*Input!$F$60)</f>
        <v>1.0210954347754927E-2</v>
      </c>
      <c r="E72" s="37">
        <f>Multi!E887*E$11*LAFs!E$266*(1-Contrib!E$111)*100/(24*Input!$F$60)</f>
        <v>4.2988699490845474E-2</v>
      </c>
      <c r="F72" s="37">
        <f>Multi!F887*F$11*LAFs!F$266*(1-Contrib!F$111)*100/(24*Input!$F$60)</f>
        <v>1.3776977997043381E-2</v>
      </c>
      <c r="G72" s="37">
        <f>Multi!G887*G$11*LAFs!G$266*(1-Contrib!G$111)*100/(24*Input!$F$60)</f>
        <v>0</v>
      </c>
      <c r="H72" s="37">
        <f>Multi!H887*H$11*LAFs!H$266*(1-Contrib!H$111)*100/(24*Input!$F$60)</f>
        <v>3.9072250280562749E-2</v>
      </c>
      <c r="I72" s="37">
        <f>Multi!I887*I$11*LAFs!I$266*(1-Contrib!I$111)*100/(24*Input!$F$60)</f>
        <v>4.3655640491690314E-3</v>
      </c>
      <c r="J72" s="37">
        <f>Multi!J887*J$11*LAFs!J$266*(1-Contrib!J$111)*100/(24*Input!$F$60)</f>
        <v>3.1561121664514546E-3</v>
      </c>
      <c r="K72" s="37">
        <f>Multi!B887*K$11*LAFs!B$266*(1-Contrib!K$111)*100/(24*Input!$F$60)</f>
        <v>2.3512050072198757E-2</v>
      </c>
      <c r="L72" s="37">
        <f>Multi!C887*L$11*LAFs!C$266*(1-Contrib!L$111)*100/(24*Input!$F$60)</f>
        <v>1.2255390918704354E-2</v>
      </c>
      <c r="M72" s="37">
        <f>Multi!D887*M$11*LAFs!D$266*(1-Contrib!M$111)*100/(24*Input!$F$60)</f>
        <v>4.8871241642305108E-3</v>
      </c>
      <c r="N72" s="37">
        <f>Multi!E887*N$11*LAFs!E$266*(1-Contrib!N$111)*100/(24*Input!$F$60)</f>
        <v>2.1190836938735823E-2</v>
      </c>
      <c r="O72" s="37">
        <f>Multi!F887*O$11*LAFs!F$266*(1-Contrib!O$111)*100/(24*Input!$F$60)</f>
        <v>7.5901864995327438E-3</v>
      </c>
      <c r="P72" s="37">
        <f>Multi!G887*P$11*LAFs!G$266*(1-Contrib!P$111)*100/(24*Input!$F$60)</f>
        <v>0</v>
      </c>
      <c r="Q72" s="37">
        <f>Multi!H887*Q$11*LAFs!H$266*(1-Contrib!Q$111)*100/(24*Input!$F$60)</f>
        <v>3.7177680159155478E-2</v>
      </c>
      <c r="R72" s="37">
        <f>Multi!I887*R$11*LAFs!I$266*(1-Contrib!R$111)*100/(24*Input!$F$60)</f>
        <v>1.2561741615988727E-2</v>
      </c>
      <c r="S72" s="37">
        <f>Multi!J887*S$11*LAFs!J$266*(1-Contrib!S$111)*100/(24*Input!$F$60)</f>
        <v>2.5992138688144931E-2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0.10850822820387226</v>
      </c>
      <c r="D73" s="37">
        <f>Multi!D888*D$11*LAFs!D$267*(1-Contrib!D$112)*100/(24*Input!$F$60)</f>
        <v>4.3226883873314123E-2</v>
      </c>
      <c r="E73" s="37">
        <f>Multi!E888*E$11*LAFs!E$267*(1-Contrib!E$112)*100/(24*Input!$F$60)</f>
        <v>0.21272970680903069</v>
      </c>
      <c r="F73" s="37">
        <f>Multi!F888*F$11*LAFs!F$267*(1-Contrib!F$112)*100/(24*Input!$F$60)</f>
        <v>6.8175416440537331E-2</v>
      </c>
      <c r="G73" s="37">
        <f>Multi!G888*G$11*LAFs!G$267*(1-Contrib!G$112)*100/(24*Input!$F$60)</f>
        <v>0</v>
      </c>
      <c r="H73" s="37">
        <f>Multi!H888*H$11*LAFs!H$267*(1-Contrib!H$112)*100/(24*Input!$F$60)</f>
        <v>0.19334914628722841</v>
      </c>
      <c r="I73" s="37">
        <f>Multi!I888*I$11*LAFs!I$267*(1-Contrib!I$112)*100/(24*Input!$F$60)</f>
        <v>2.1603006632790515E-2</v>
      </c>
      <c r="J73" s="37">
        <f>Multi!J888*J$11*LAFs!J$267*(1-Contrib!J$112)*100/(24*Input!$F$60)</f>
        <v>1.561803040747042E-2</v>
      </c>
      <c r="K73" s="37">
        <f>Multi!B888*K$11*LAFs!B$267*(1-Contrib!K$112)*100/(24*Input!$F$60)</f>
        <v>0.12590308481766821</v>
      </c>
      <c r="L73" s="37">
        <f>Multi!C888*L$11*LAFs!C$267*(1-Contrib!L$112)*100/(24*Input!$F$60)</f>
        <v>5.1881767562831173E-2</v>
      </c>
      <c r="M73" s="37">
        <f>Multi!D888*M$11*LAFs!D$267*(1-Contrib!M$112)*100/(24*Input!$F$60)</f>
        <v>2.0689069946543057E-2</v>
      </c>
      <c r="N73" s="37">
        <f>Multi!E888*N$11*LAFs!E$267*(1-Contrib!N$112)*100/(24*Input!$F$60)</f>
        <v>0.10486291938129508</v>
      </c>
      <c r="O73" s="37">
        <f>Multi!F888*O$11*LAFs!F$267*(1-Contrib!O$112)*100/(24*Input!$F$60)</f>
        <v>3.7560060383201588E-2</v>
      </c>
      <c r="P73" s="37">
        <f>Multi!G888*P$11*LAFs!G$267*(1-Contrib!P$112)*100/(24*Input!$F$60)</f>
        <v>0</v>
      </c>
      <c r="Q73" s="37">
        <f>Multi!H888*Q$11*LAFs!H$267*(1-Contrib!Q$112)*100/(24*Input!$F$60)</f>
        <v>0.18397386042769817</v>
      </c>
      <c r="R73" s="37">
        <f>Multi!I888*R$11*LAFs!I$267*(1-Contrib!R$112)*100/(24*Input!$F$60)</f>
        <v>6.2161815608056316E-2</v>
      </c>
      <c r="S73" s="37">
        <f>Multi!J888*S$11*LAFs!J$267*(1-Contrib!S$112)*100/(24*Input!$F$60)</f>
        <v>0.12862217531484549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0.12095201780613997</v>
      </c>
      <c r="D74" s="37">
        <f>Multi!D889*D$11*LAFs!D$268*(1-Contrib!D$113)*100/(24*Input!$F$60)</f>
        <v>4.81841692053585E-2</v>
      </c>
      <c r="E74" s="37">
        <f>Multi!E889*E$11*LAFs!E$268*(1-Contrib!E$113)*100/(24*Input!$F$60)</f>
        <v>0.2378481060710497</v>
      </c>
      <c r="F74" s="37">
        <f>Multi!F889*F$11*LAFs!F$268*(1-Contrib!F$113)*100/(24*Input!$F$60)</f>
        <v>7.622533742099126E-2</v>
      </c>
      <c r="G74" s="37">
        <f>Multi!G889*G$11*LAFs!G$268*(1-Contrib!G$113)*100/(24*Input!$F$60)</f>
        <v>0</v>
      </c>
      <c r="H74" s="37">
        <f>Multi!H889*H$11*LAFs!H$268*(1-Contrib!H$113)*100/(24*Input!$F$60)</f>
        <v>0.21617915496943346</v>
      </c>
      <c r="I74" s="37">
        <f>Multi!I889*I$11*LAFs!I$268*(1-Contrib!I$113)*100/(24*Input!$F$60)</f>
        <v>2.415381608014994E-2</v>
      </c>
      <c r="J74" s="37">
        <f>Multi!J889*J$11*LAFs!J$268*(1-Contrib!J$113)*100/(24*Input!$F$60)</f>
        <v>0</v>
      </c>
      <c r="K74" s="37">
        <f>Multi!B889*K$11*LAFs!B$268*(1-Contrib!K$113)*100/(24*Input!$F$60)</f>
        <v>0.14216024535916327</v>
      </c>
      <c r="L74" s="37">
        <f>Multi!C889*L$11*LAFs!C$268*(1-Contrib!L$113)*100/(24*Input!$F$60)</f>
        <v>5.7831600220061764E-2</v>
      </c>
      <c r="M74" s="37">
        <f>Multi!D889*M$11*LAFs!D$268*(1-Contrib!M$113)*100/(24*Input!$F$60)</f>
        <v>2.3061705070560264E-2</v>
      </c>
      <c r="N74" s="37">
        <f>Multi!E889*N$11*LAFs!E$268*(1-Contrib!N$113)*100/(24*Input!$F$60)</f>
        <v>0.1172447757581519</v>
      </c>
      <c r="O74" s="37">
        <f>Multi!F889*O$11*LAFs!F$268*(1-Contrib!O$113)*100/(24*Input!$F$60)</f>
        <v>4.1995024390639173E-2</v>
      </c>
      <c r="P74" s="37">
        <f>Multi!G889*P$11*LAFs!G$268*(1-Contrib!P$113)*100/(24*Input!$F$60)</f>
        <v>0</v>
      </c>
      <c r="Q74" s="37">
        <f>Multi!H889*Q$11*LAFs!H$268*(1-Contrib!Q$113)*100/(24*Input!$F$60)</f>
        <v>0.20569686728609757</v>
      </c>
      <c r="R74" s="37">
        <f>Multi!I889*R$11*LAFs!I$268*(1-Contrib!R$113)*100/(24*Input!$F$60)</f>
        <v>6.9501671083421826E-2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0.10850718615476497</v>
      </c>
      <c r="D75" s="37">
        <f>Multi!D890*D$11*LAFs!D$269*(1-Contrib!D$114)*100/(24*Input!$F$60)</f>
        <v>4.2271582261595726E-2</v>
      </c>
      <c r="E75" s="37">
        <f>Multi!E890*E$11*LAFs!E$269*(1-Contrib!E$114)*100/(24*Input!$F$60)</f>
        <v>0.2014396604328795</v>
      </c>
      <c r="F75" s="37">
        <f>Multi!F890*F$11*LAFs!F$269*(1-Contrib!F$114)*100/(24*Input!$F$60)</f>
        <v>4.9708331515378561E-2</v>
      </c>
      <c r="G75" s="37">
        <f>Multi!G890*G$11*LAFs!G$269*(1-Contrib!G$114)*100/(24*Input!$F$60)</f>
        <v>0</v>
      </c>
      <c r="H75" s="37">
        <f>Multi!H890*H$11*LAFs!H$269*(1-Contrib!H$114)*100/(24*Input!$F$60)</f>
        <v>6.6578932450362616E-2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0.12851304351471496</v>
      </c>
      <c r="L75" s="37">
        <f>Multi!C890*L$11*LAFs!C$269*(1-Contrib!L$114)*100/(24*Input!$F$60)</f>
        <v>5.1985344083826858E-2</v>
      </c>
      <c r="M75" s="37">
        <f>Multi!D890*M$11*LAFs!D$269*(1-Contrib!M$114)*100/(24*Input!$F$60)</f>
        <v>2.0730373510171728E-2</v>
      </c>
      <c r="N75" s="37">
        <f>Multi!E890*N$11*LAFs!E$269*(1-Contrib!N$114)*100/(24*Input!$F$60)</f>
        <v>0.10538815049577922</v>
      </c>
      <c r="O75" s="37">
        <f>Multi!F890*O$11*LAFs!F$269*(1-Contrib!O$114)*100/(24*Input!$F$60)</f>
        <v>3.7748188965655301E-2</v>
      </c>
      <c r="P75" s="37">
        <f>Multi!G890*P$11*LAFs!G$269*(1-Contrib!P$114)*100/(24*Input!$F$60)</f>
        <v>0</v>
      </c>
      <c r="Q75" s="37">
        <f>Multi!H890*Q$11*LAFs!H$269*(1-Contrib!Q$114)*100/(24*Input!$F$60)</f>
        <v>0.18489533768885497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0.53480395262914382</v>
      </c>
      <c r="D76" s="37">
        <f>Multi!D891*D$11*LAFs!D$270*(1-Contrib!D$115)*100/(24*Input!$F$60)</f>
        <v>0.21305212275564914</v>
      </c>
      <c r="E76" s="37">
        <f>Multi!E891*E$11*LAFs!E$270*(1-Contrib!E$115)*100/(24*Input!$F$60)</f>
        <v>1.0902738569496633</v>
      </c>
      <c r="F76" s="37">
        <f>Multi!F891*F$11*LAFs!F$270*(1-Contrib!F$115)*100/(24*Input!$F$60)</f>
        <v>0.34940994065535319</v>
      </c>
      <c r="G76" s="37">
        <f>Multi!G891*G$11*LAFs!G$270*(1-Contrib!G$115)*100/(24*Input!$F$60)</f>
        <v>0</v>
      </c>
      <c r="H76" s="37">
        <f>Multi!H891*H$11*LAFs!H$270*(1-Contrib!H$115)*100/(24*Input!$F$60)</f>
        <v>0.99094537675333361</v>
      </c>
      <c r="I76" s="37">
        <f>Multi!I891*I$11*LAFs!I$270*(1-Contrib!I$115)*100/(24*Input!$F$60)</f>
        <v>0.11071887286708655</v>
      </c>
      <c r="J76" s="37">
        <f>Multi!J891*J$11*LAFs!J$270*(1-Contrib!J$115)*100/(24*Input!$F$60)</f>
        <v>8.0044910067948408E-2</v>
      </c>
      <c r="K76" s="37">
        <f>Multi!B891*K$11*LAFs!B$270*(1-Contrib!K$115)*100/(24*Input!$F$60)</f>
        <v>0.8730233902831418</v>
      </c>
      <c r="L76" s="37">
        <f>Multi!C891*L$11*LAFs!C$270*(1-Contrib!L$115)*100/(24*Input!$F$60)</f>
        <v>0.25570940398968228</v>
      </c>
      <c r="M76" s="37">
        <f>Multi!D891*M$11*LAFs!D$270*(1-Contrib!M$115)*100/(24*Input!$F$60)</f>
        <v>0.10197011385019737</v>
      </c>
      <c r="N76" s="37">
        <f>Multi!E891*N$11*LAFs!E$270*(1-Contrib!N$115)*100/(24*Input!$F$60)</f>
        <v>0.5374392757823927</v>
      </c>
      <c r="O76" s="37">
        <f>Multi!F891*O$11*LAFs!F$270*(1-Contrib!O$115)*100/(24*Input!$F$60)</f>
        <v>0.19250133192736119</v>
      </c>
      <c r="P76" s="37">
        <f>Multi!G891*P$11*LAFs!G$270*(1-Contrib!P$115)*100/(24*Input!$F$60)</f>
        <v>0</v>
      </c>
      <c r="Q76" s="37">
        <f>Multi!H891*Q$11*LAFs!H$270*(1-Contrib!Q$115)*100/(24*Input!$F$60)</f>
        <v>0.94289553346909638</v>
      </c>
      <c r="R76" s="37">
        <f>Multi!I891*R$11*LAFs!I$270*(1-Contrib!R$115)*100/(24*Input!$F$60)</f>
        <v>0.31858927215478233</v>
      </c>
      <c r="S76" s="37">
        <f>Multi!J891*S$11*LAFs!J$270*(1-Contrib!S$115)*100/(24*Input!$F$60)</f>
        <v>0.65920927205367263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0.56490793233045333</v>
      </c>
      <c r="D77" s="37">
        <f>Multi!D892*D$11*LAFs!D$271*(1-Contrib!D$116)*100/(24*Input!$F$60)</f>
        <v>0.22504477304782927</v>
      </c>
      <c r="E77" s="37">
        <f>Multi!E892*E$11*LAFs!E$271*(1-Contrib!E$116)*100/(24*Input!$F$60)</f>
        <v>1.1518268202104647</v>
      </c>
      <c r="F77" s="37">
        <f>Multi!F892*F$11*LAFs!F$271*(1-Contrib!F$116)*100/(24*Input!$F$60)</f>
        <v>0.36913637645221808</v>
      </c>
      <c r="G77" s="37">
        <f>Multi!G892*G$11*LAFs!G$271*(1-Contrib!G$116)*100/(24*Input!$F$60)</f>
        <v>0</v>
      </c>
      <c r="H77" s="37">
        <f>Multi!H892*H$11*LAFs!H$271*(1-Contrib!H$116)*100/(24*Input!$F$60)</f>
        <v>1.0468906092102606</v>
      </c>
      <c r="I77" s="37">
        <f>Multi!I892*I$11*LAFs!I$271*(1-Contrib!I$116)*100/(24*Input!$F$60)</f>
        <v>0.11696966451032761</v>
      </c>
      <c r="J77" s="37">
        <f>Multi!J892*J$11*LAFs!J$271*(1-Contrib!J$116)*100/(24*Input!$F$60)</f>
        <v>8.4563959458356819E-2</v>
      </c>
      <c r="K77" s="37">
        <f>Multi!B892*K$11*LAFs!B$271*(1-Contrib!K$116)*100/(24*Input!$F$60)</f>
        <v>0.92173201724614418</v>
      </c>
      <c r="L77" s="37">
        <f>Multi!C892*L$11*LAFs!C$271*(1-Contrib!L$116)*100/(24*Input!$F$60)</f>
        <v>0.27010322189116925</v>
      </c>
      <c r="M77" s="37">
        <f>Multi!D892*M$11*LAFs!D$271*(1-Contrib!M$116)*100/(24*Input!$F$60)</f>
        <v>0.10770998585823999</v>
      </c>
      <c r="N77" s="37">
        <f>Multi!E892*N$11*LAFs!E$271*(1-Contrib!N$116)*100/(24*Input!$F$60)</f>
        <v>0.56778117546776008</v>
      </c>
      <c r="O77" s="37">
        <f>Multi!F892*O$11*LAFs!F$271*(1-Contrib!O$116)*100/(24*Input!$F$60)</f>
        <v>0.20336926876382821</v>
      </c>
      <c r="P77" s="37">
        <f>Multi!G892*P$11*LAFs!G$271*(1-Contrib!P$116)*100/(24*Input!$F$60)</f>
        <v>0</v>
      </c>
      <c r="Q77" s="37">
        <f>Multi!H892*Q$11*LAFs!H$271*(1-Contrib!Q$116)*100/(24*Input!$F$60)</f>
        <v>0.99612804359529017</v>
      </c>
      <c r="R77" s="37">
        <f>Multi!I892*R$11*LAFs!I$271*(1-Contrib!R$116)*100/(24*Input!$F$60)</f>
        <v>0.33657568321951559</v>
      </c>
      <c r="S77" s="37">
        <f>Multi!J892*S$11*LAFs!J$271*(1-Contrib!S$116)*100/(24*Input!$F$60)</f>
        <v>0.69642587029204794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0.42578597529807399</v>
      </c>
      <c r="D78" s="37">
        <f>Multi!D893*D$11*LAFs!D$272*(1-Contrib!D$117)*100/(24*Input!$F$60)</f>
        <v>0.16962216795683352</v>
      </c>
      <c r="E78" s="37">
        <f>Multi!E893*E$11*LAFs!E$272*(1-Contrib!E$117)*100/(24*Input!$F$60)</f>
        <v>0.86795098799907833</v>
      </c>
      <c r="F78" s="37">
        <f>Multi!F893*F$11*LAFs!F$272*(1-Contrib!F$117)*100/(24*Input!$F$60)</f>
        <v>0.27816011663069234</v>
      </c>
      <c r="G78" s="37">
        <f>Multi!G893*G$11*LAFs!G$272*(1-Contrib!G$117)*100/(24*Input!$F$60)</f>
        <v>0</v>
      </c>
      <c r="H78" s="37">
        <f>Multi!H893*H$11*LAFs!H$272*(1-Contrib!H$117)*100/(24*Input!$F$60)</f>
        <v>0.78887704527054814</v>
      </c>
      <c r="I78" s="37">
        <f>Multi!I893*I$11*LAFs!I$272*(1-Contrib!I$117)*100/(24*Input!$F$60)</f>
        <v>8.8141666868903817E-2</v>
      </c>
      <c r="J78" s="37">
        <f>Multi!J893*J$11*LAFs!J$272*(1-Contrib!J$117)*100/(24*Input!$F$60)</f>
        <v>6.3722576061897421E-2</v>
      </c>
      <c r="K78" s="37">
        <f>Multi!B893*K$11*LAFs!B$272*(1-Contrib!K$117)*100/(24*Input!$F$60)</f>
        <v>0.69485135911265694</v>
      </c>
      <c r="L78" s="37">
        <f>Multi!C893*L$11*LAFs!C$272*(1-Contrib!L$117)*100/(24*Input!$F$60)</f>
        <v>0.20358390665473719</v>
      </c>
      <c r="M78" s="37">
        <f>Multi!D893*M$11*LAFs!D$272*(1-Contrib!M$117)*100/(24*Input!$F$60)</f>
        <v>8.1183850948591402E-2</v>
      </c>
      <c r="N78" s="37">
        <f>Multi!E893*N$11*LAFs!E$272*(1-Contrib!N$117)*100/(24*Input!$F$60)</f>
        <v>0.42784750586418324</v>
      </c>
      <c r="O78" s="37">
        <f>Multi!F893*O$11*LAFs!F$272*(1-Contrib!O$117)*100/(24*Input!$F$60)</f>
        <v>0.15324748013764916</v>
      </c>
      <c r="P78" s="37">
        <f>Multi!G893*P$11*LAFs!G$272*(1-Contrib!P$117)*100/(24*Input!$F$60)</f>
        <v>0</v>
      </c>
      <c r="Q78" s="37">
        <f>Multi!H893*Q$11*LAFs!H$272*(1-Contrib!Q$117)*100/(24*Input!$F$60)</f>
        <v>0.75062527147452662</v>
      </c>
      <c r="R78" s="37">
        <f>Multi!I893*R$11*LAFs!I$272*(1-Contrib!R$117)*100/(24*Input!$F$60)</f>
        <v>0.25362423557168462</v>
      </c>
      <c r="S78" s="37">
        <f>Multi!J893*S$11*LAFs!J$272*(1-Contrib!S$117)*100/(24*Input!$F$60)</f>
        <v>0.52478680959838375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0.38098768888179418</v>
      </c>
      <c r="D79" s="37">
        <f>Multi!D894*D$11*LAFs!D$273*(1-Contrib!D$118)*100/(24*Input!$F$60)</f>
        <v>0.15177568426896432</v>
      </c>
      <c r="E79" s="37">
        <f>Multi!E894*E$11*LAFs!E$273*(1-Contrib!E$118)*100/(24*Input!$F$60)</f>
        <v>0.77663112494239661</v>
      </c>
      <c r="F79" s="37">
        <f>Multi!F894*F$11*LAFs!F$273*(1-Contrib!F$118)*100/(24*Input!$F$60)</f>
        <v>0.24889401277256476</v>
      </c>
      <c r="G79" s="37">
        <f>Multi!G894*G$11*LAFs!G$273*(1-Contrib!G$118)*100/(24*Input!$F$60)</f>
        <v>0</v>
      </c>
      <c r="H79" s="37">
        <f>Multi!H894*H$11*LAFs!H$273*(1-Contrib!H$118)*100/(24*Input!$F$60)</f>
        <v>0.70587680131812969</v>
      </c>
      <c r="I79" s="37">
        <f>Multi!I894*I$11*LAFs!I$273*(1-Contrib!I$118)*100/(24*Input!$F$60)</f>
        <v>7.8868003886375479E-2</v>
      </c>
      <c r="J79" s="37">
        <f>Multi!J894*J$11*LAFs!J$273*(1-Contrib!J$118)*100/(24*Input!$F$60)</f>
        <v>0</v>
      </c>
      <c r="K79" s="37">
        <f>Multi!B894*K$11*LAFs!B$273*(1-Contrib!K$118)*100/(24*Input!$F$60)</f>
        <v>0.62174385438453916</v>
      </c>
      <c r="L79" s="37">
        <f>Multi!C894*L$11*LAFs!C$273*(1-Contrib!L$118)*100/(24*Input!$F$60)</f>
        <v>0.18216420124128518</v>
      </c>
      <c r="M79" s="37">
        <f>Multi!D894*M$11*LAFs!D$273*(1-Contrib!M$118)*100/(24*Input!$F$60)</f>
        <v>7.2642241740759839E-2</v>
      </c>
      <c r="N79" s="37">
        <f>Multi!E894*N$11*LAFs!E$273*(1-Contrib!N$118)*100/(24*Input!$F$60)</f>
        <v>0.38283231931000711</v>
      </c>
      <c r="O79" s="37">
        <f>Multi!F894*O$11*LAFs!F$273*(1-Contrib!O$118)*100/(24*Input!$F$60)</f>
        <v>0.13712382904046702</v>
      </c>
      <c r="P79" s="37">
        <f>Multi!G894*P$11*LAFs!G$273*(1-Contrib!P$118)*100/(24*Input!$F$60)</f>
        <v>0</v>
      </c>
      <c r="Q79" s="37">
        <f>Multi!H894*Q$11*LAFs!H$273*(1-Contrib!Q$118)*100/(24*Input!$F$60)</f>
        <v>0.67164961738147411</v>
      </c>
      <c r="R79" s="37">
        <f>Multi!I894*R$11*LAFs!I$273*(1-Contrib!R$118)*100/(24*Input!$F$60)</f>
        <v>0.22693962920507901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0.36605296969999024</v>
      </c>
      <c r="D80" s="37">
        <f>Multi!D895*D$11*LAFs!D$274*(1-Contrib!D$119)*100/(24*Input!$F$60)</f>
        <v>0.14260473217602682</v>
      </c>
      <c r="E80" s="37">
        <f>Multi!E895*E$11*LAFs!E$274*(1-Contrib!E$119)*100/(24*Input!$F$60)</f>
        <v>0.70447423546006049</v>
      </c>
      <c r="F80" s="37">
        <f>Multi!F895*F$11*LAFs!F$274*(1-Contrib!F$119)*100/(24*Input!$F$60)</f>
        <v>0.17383984248702483</v>
      </c>
      <c r="G80" s="37">
        <f>Multi!G895*G$11*LAFs!G$274*(1-Contrib!G$119)*100/(24*Input!$F$60)</f>
        <v>0</v>
      </c>
      <c r="H80" s="37">
        <f>Multi!H895*H$11*LAFs!H$274*(1-Contrib!H$119)*100/(24*Input!$F$60)</f>
        <v>0.23283966243253537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0.59856983039047151</v>
      </c>
      <c r="L80" s="37">
        <f>Multi!C895*L$11*LAFs!C$274*(1-Contrib!L$119)*100/(24*Input!$F$60)</f>
        <v>0.1753744637301608</v>
      </c>
      <c r="M80" s="37">
        <f>Multi!D895*M$11*LAFs!D$274*(1-Contrib!M$119)*100/(24*Input!$F$60)</f>
        <v>6.9934674884711626E-2</v>
      </c>
      <c r="N80" s="37">
        <f>Multi!E895*N$11*LAFs!E$274*(1-Contrib!N$119)*100/(24*Input!$F$60)</f>
        <v>0.36856315478054524</v>
      </c>
      <c r="O80" s="37">
        <f>Multi!F895*O$11*LAFs!F$274*(1-Contrib!O$119)*100/(24*Input!$F$60)</f>
        <v>0.13201286432093978</v>
      </c>
      <c r="P80" s="37">
        <f>Multi!G895*P$11*LAFs!G$274*(1-Contrib!P$119)*100/(24*Input!$F$60)</f>
        <v>0</v>
      </c>
      <c r="Q80" s="37">
        <f>Multi!H895*Q$11*LAFs!H$274*(1-Contrib!Q$119)*100/(24*Input!$F$60)</f>
        <v>0.6466154747212105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7.3397223583046539E-2</v>
      </c>
      <c r="D81" s="37">
        <f>Multi!D896*D$11*LAFs!D$275*(1-Contrib!D$120)*100/(24*Input!$F$60)</f>
        <v>2.9239563791299675E-2</v>
      </c>
      <c r="E81" s="37">
        <f>Multi!E896*E$11*LAFs!E$275*(1-Contrib!E$120)*100/(24*Input!$F$60)</f>
        <v>0.14054711511592305</v>
      </c>
      <c r="F81" s="37">
        <f>Multi!F896*F$11*LAFs!F$275*(1-Contrib!F$120)*100/(24*Input!$F$60)</f>
        <v>4.5042407317121488E-2</v>
      </c>
      <c r="G81" s="37">
        <f>Multi!G896*G$11*LAFs!G$275*(1-Contrib!G$120)*100/(24*Input!$F$60)</f>
        <v>0</v>
      </c>
      <c r="H81" s="37">
        <f>Multi!H896*H$11*LAFs!H$275*(1-Contrib!H$120)*100/(24*Input!$F$60)</f>
        <v>0.12774268873125214</v>
      </c>
      <c r="I81" s="37">
        <f>Multi!I896*I$11*LAFs!I$275*(1-Contrib!I$120)*100/(24*Input!$F$60)</f>
        <v>1.4272760986760146E-2</v>
      </c>
      <c r="J81" s="37">
        <f>Multi!J896*J$11*LAFs!J$275*(1-Contrib!J$120)*100/(24*Input!$F$60)</f>
        <v>1.0318582912039005E-2</v>
      </c>
      <c r="K81" s="37">
        <f>Multi!B896*K$11*LAFs!B$275*(1-Contrib!K$120)*100/(24*Input!$F$60)</f>
        <v>8.4824944479509529E-2</v>
      </c>
      <c r="L81" s="37">
        <f>Multi!C896*L$11*LAFs!C$275*(1-Contrib!L$120)*100/(24*Input!$F$60)</f>
        <v>3.5093907224603253E-2</v>
      </c>
      <c r="M81" s="37">
        <f>Multi!D896*M$11*LAFs!D$275*(1-Contrib!M$120)*100/(24*Input!$F$60)</f>
        <v>1.3994517445613575E-2</v>
      </c>
      <c r="N81" s="37">
        <f>Multi!E896*N$11*LAFs!E$275*(1-Contrib!N$120)*100/(24*Input!$F$60)</f>
        <v>6.9281253769156129E-2</v>
      </c>
      <c r="O81" s="37">
        <f>Multi!F896*O$11*LAFs!F$275*(1-Contrib!O$120)*100/(24*Input!$F$60)</f>
        <v>2.4815331199501071E-2</v>
      </c>
      <c r="P81" s="37">
        <f>Multi!G896*P$11*LAFs!G$275*(1-Contrib!P$120)*100/(24*Input!$F$60)</f>
        <v>0</v>
      </c>
      <c r="Q81" s="37">
        <f>Multi!H896*Q$11*LAFs!H$275*(1-Contrib!Q$120)*100/(24*Input!$F$60)</f>
        <v>0.12154858730221681</v>
      </c>
      <c r="R81" s="37">
        <f>Multi!I896*R$11*LAFs!I$275*(1-Contrib!R$120)*100/(24*Input!$F$60)</f>
        <v>4.1069317422240667E-2</v>
      </c>
      <c r="S81" s="37">
        <f>Multi!J896*S$11*LAFs!J$275*(1-Contrib!S$120)*100/(24*Input!$F$60)</f>
        <v>8.4978614184169063E-2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9.5231322984671143E-2</v>
      </c>
      <c r="D82" s="37">
        <f>Multi!D897*D$11*LAFs!D$276*(1-Contrib!D$121)*100/(24*Input!$F$60)</f>
        <v>3.7937706733410133E-2</v>
      </c>
      <c r="E82" s="37">
        <f>Multi!E897*E$11*LAFs!E$276*(1-Contrib!E$121)*100/(24*Input!$F$60)</f>
        <v>0.18385068930778839</v>
      </c>
      <c r="F82" s="37">
        <f>Multi!F897*F$11*LAFs!F$276*(1-Contrib!F$121)*100/(24*Input!$F$60)</f>
        <v>5.8920296062318585E-2</v>
      </c>
      <c r="G82" s="37">
        <f>Multi!G897*G$11*LAFs!G$276*(1-Contrib!G$121)*100/(24*Input!$F$60)</f>
        <v>0</v>
      </c>
      <c r="H82" s="37">
        <f>Multi!H897*H$11*LAFs!H$276*(1-Contrib!H$121)*100/(24*Input!$F$60)</f>
        <v>0.16710112731876486</v>
      </c>
      <c r="I82" s="37">
        <f>Multi!I897*I$11*LAFs!I$276*(1-Contrib!I$121)*100/(24*Input!$F$60)</f>
        <v>1.8670301013128911E-2</v>
      </c>
      <c r="J82" s="37">
        <f>Multi!J897*J$11*LAFs!J$276*(1-Contrib!J$121)*100/(24*Input!$F$60)</f>
        <v>1.3497812313637531E-2</v>
      </c>
      <c r="K82" s="37">
        <f>Multi!B897*K$11*LAFs!B$276*(1-Contrib!K$121)*100/(24*Input!$F$60)</f>
        <v>0.14142348145352859</v>
      </c>
      <c r="L82" s="37">
        <f>Multi!C897*L$11*LAFs!C$276*(1-Contrib!L$121)*100/(24*Input!$F$60)</f>
        <v>4.5533591743001936E-2</v>
      </c>
      <c r="M82" s="37">
        <f>Multi!D897*M$11*LAFs!D$276*(1-Contrib!M$121)*100/(24*Input!$F$60)</f>
        <v>1.8157586156783114E-2</v>
      </c>
      <c r="N82" s="37">
        <f>Multi!E897*N$11*LAFs!E$276*(1-Contrib!N$121)*100/(24*Input!$F$60)</f>
        <v>9.0627304950808688E-2</v>
      </c>
      <c r="O82" s="37">
        <f>Multi!F897*O$11*LAFs!F$276*(1-Contrib!O$121)*100/(24*Input!$F$60)</f>
        <v>3.2461112721284595E-2</v>
      </c>
      <c r="P82" s="37">
        <f>Multi!G897*P$11*LAFs!G$276*(1-Contrib!P$121)*100/(24*Input!$F$60)</f>
        <v>0</v>
      </c>
      <c r="Q82" s="37">
        <f>Multi!H897*Q$11*LAFs!H$276*(1-Contrib!Q$121)*100/(24*Input!$F$60)</f>
        <v>0.15899857881443427</v>
      </c>
      <c r="R82" s="37">
        <f>Multi!I897*R$11*LAFs!I$276*(1-Contrib!R$121)*100/(24*Input!$F$60)</f>
        <v>5.3723068675237975E-2</v>
      </c>
      <c r="S82" s="37">
        <f>Multi!J897*S$11*LAFs!J$276*(1-Contrib!S$121)*100/(24*Input!$F$60)</f>
        <v>0.11116113469347239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0.17080614804554028</v>
      </c>
      <c r="D83" s="37">
        <f>Multi!D898*D$11*LAFs!D$277*(1-Contrib!D$122)*100/(24*Input!$F$60)</f>
        <v>6.8044770877100938E-2</v>
      </c>
      <c r="E83" s="37">
        <f>Multi!E898*E$11*LAFs!E$277*(1-Contrib!E$122)*100/(24*Input!$F$60)</f>
        <v>0.34012042236732265</v>
      </c>
      <c r="F83" s="37">
        <f>Multi!F898*F$11*LAFs!F$277*(1-Contrib!F$122)*100/(24*Input!$F$60)</f>
        <v>0.10900147319640506</v>
      </c>
      <c r="G83" s="37">
        <f>Multi!G898*G$11*LAFs!G$277*(1-Contrib!G$122)*100/(24*Input!$F$60)</f>
        <v>0</v>
      </c>
      <c r="H83" s="37">
        <f>Multi!H898*H$11*LAFs!H$277*(1-Contrib!H$122)*100/(24*Input!$F$60)</f>
        <v>0.30913403814639057</v>
      </c>
      <c r="I83" s="37">
        <f>Multi!I898*I$11*LAFs!I$277*(1-Contrib!I$122)*100/(24*Input!$F$60)</f>
        <v>3.4539716387353488E-2</v>
      </c>
      <c r="J83" s="37">
        <f>Multi!J898*J$11*LAFs!J$277*(1-Contrib!J$122)*100/(24*Input!$F$60)</f>
        <v>2.4970706623044264E-2</v>
      </c>
      <c r="K83" s="37">
        <f>Multi!B898*K$11*LAFs!B$277*(1-Contrib!K$122)*100/(24*Input!$F$60)</f>
        <v>0.26329187352980449</v>
      </c>
      <c r="L83" s="37">
        <f>Multi!C898*L$11*LAFs!C$277*(1-Contrib!L$122)*100/(24*Input!$F$60)</f>
        <v>8.1668690180354525E-2</v>
      </c>
      <c r="M83" s="37">
        <f>Multi!D898*M$11*LAFs!D$277*(1-Contrib!M$122)*100/(24*Input!$F$60)</f>
        <v>3.2567302984380146E-2</v>
      </c>
      <c r="N83" s="37">
        <f>Multi!E898*N$11*LAFs!E$277*(1-Contrib!N$122)*100/(24*Input!$F$60)</f>
        <v>0.16765886140507064</v>
      </c>
      <c r="O83" s="37">
        <f>Multi!F898*O$11*LAFs!F$277*(1-Contrib!O$122)*100/(24*Input!$F$60)</f>
        <v>6.0052466546878881E-2</v>
      </c>
      <c r="P83" s="37">
        <f>Multi!G898*P$11*LAFs!G$277*(1-Contrib!P$122)*100/(24*Input!$F$60)</f>
        <v>0</v>
      </c>
      <c r="Q83" s="37">
        <f>Multi!H898*Q$11*LAFs!H$277*(1-Contrib!Q$122)*100/(24*Input!$F$60)</f>
        <v>0.29414447117810455</v>
      </c>
      <c r="R83" s="37">
        <f>Multi!I898*R$11*LAFs!I$277*(1-Contrib!R$122)*100/(24*Input!$F$60)</f>
        <v>9.9386697311210775E-2</v>
      </c>
      <c r="S83" s="37">
        <f>Multi!J898*S$11*LAFs!J$277*(1-Contrib!S$122)*100/(24*Input!$F$60)</f>
        <v>0.20564607195722384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5.8782383640044483E-2</v>
      </c>
      <c r="D84" s="37">
        <f>Multi!D899*D$11*LAFs!D$278*(1-Contrib!D$123)*100/(24*Input!$F$60)</f>
        <v>2.3417387911178932E-2</v>
      </c>
      <c r="E84" s="37">
        <f>Multi!E899*E$11*LAFs!E$278*(1-Contrib!E$123)*100/(24*Input!$F$60)</f>
        <v>0.11182082957146197</v>
      </c>
      <c r="F84" s="37">
        <f>Multi!F899*F$11*LAFs!F$278*(1-Contrib!F$123)*100/(24*Input!$F$60)</f>
        <v>3.5836234332821196E-2</v>
      </c>
      <c r="G84" s="37">
        <f>Multi!G899*G$11*LAFs!G$278*(1-Contrib!G$123)*100/(24*Input!$F$60)</f>
        <v>0</v>
      </c>
      <c r="H84" s="37">
        <f>Multi!H899*H$11*LAFs!H$278*(1-Contrib!H$123)*100/(24*Input!$F$60)</f>
        <v>0.10163348720346195</v>
      </c>
      <c r="I84" s="37">
        <f>Multi!I899*I$11*LAFs!I$278*(1-Contrib!I$123)*100/(24*Input!$F$60)</f>
        <v>1.1355565516220991E-2</v>
      </c>
      <c r="J84" s="37">
        <f>Multi!J899*J$11*LAFs!J$278*(1-Contrib!J$123)*100/(24*Input!$F$60)</f>
        <v>8.2095779787043945E-3</v>
      </c>
      <c r="K84" s="37">
        <f>Multi!B899*K$11*LAFs!B$278*(1-Contrib!K$123)*100/(24*Input!$F$60)</f>
        <v>4.3931837589352804E-2</v>
      </c>
      <c r="L84" s="37">
        <f>Multi!C899*L$11*LAFs!C$278*(1-Contrib!L$123)*100/(24*Input!$F$60)</f>
        <v>2.8106015693776892E-2</v>
      </c>
      <c r="M84" s="37">
        <f>Multi!D899*M$11*LAFs!D$278*(1-Contrib!M$123)*100/(24*Input!$F$60)</f>
        <v>1.1207932033213391E-2</v>
      </c>
      <c r="N84" s="37">
        <f>Multi!E899*N$11*LAFs!E$278*(1-Contrib!N$123)*100/(24*Input!$F$60)</f>
        <v>5.5120926984721319E-2</v>
      </c>
      <c r="O84" s="37">
        <f>Multi!F899*O$11*LAFs!F$278*(1-Contrib!O$123)*100/(24*Input!$F$60)</f>
        <v>1.9743350253259084E-2</v>
      </c>
      <c r="P84" s="37">
        <f>Multi!G899*P$11*LAFs!G$278*(1-Contrib!P$123)*100/(24*Input!$F$60)</f>
        <v>0</v>
      </c>
      <c r="Q84" s="37">
        <f>Multi!H899*Q$11*LAFs!H$278*(1-Contrib!Q$123)*100/(24*Input!$F$60)</f>
        <v>9.6705392025747169E-2</v>
      </c>
      <c r="R84" s="37">
        <f>Multi!I899*R$11*LAFs!I$278*(1-Contrib!R$123)*100/(24*Input!$F$60)</f>
        <v>3.2675200343321442E-2</v>
      </c>
      <c r="S84" s="37">
        <f>Multi!J899*S$11*LAFs!J$278*(1-Contrib!S$123)*100/(24*Input!$F$60)</f>
        <v>6.7609919464155788E-2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1.2660133635125541</v>
      </c>
      <c r="D85" s="37">
        <f>Multi!D900*D$11*LAFs!D$279*(1-Contrib!D$124)*100/(24*Input!$F$60)</f>
        <v>0.5043471223564594</v>
      </c>
      <c r="E85" s="37">
        <f>Multi!E900*E$11*LAFs!E$279*(1-Contrib!E$124)*100/(24*Input!$F$60)</f>
        <v>2.5918581459661985</v>
      </c>
      <c r="F85" s="37">
        <f>Multi!F900*F$11*LAFs!F$279*(1-Contrib!F$124)*100/(24*Input!$F$60)</f>
        <v>0.83063626188640671</v>
      </c>
      <c r="G85" s="37">
        <f>Multi!G900*G$11*LAFs!G$279*(1-Contrib!G$124)*100/(24*Input!$F$60)</f>
        <v>0</v>
      </c>
      <c r="H85" s="37">
        <f>Multi!H900*H$11*LAFs!H$279*(1-Contrib!H$124)*100/(24*Input!$F$60)</f>
        <v>2.3557290955608519</v>
      </c>
      <c r="I85" s="37">
        <f>Multi!I900*I$11*LAFs!I$279*(1-Contrib!I$124)*100/(24*Input!$F$60)</f>
        <v>0.26320690964343946</v>
      </c>
      <c r="J85" s="37">
        <f>Multi!J900*J$11*LAFs!J$279*(1-Contrib!J$124)*100/(24*Input!$F$60)</f>
        <v>0.19028710161241835</v>
      </c>
      <c r="K85" s="37">
        <f>Multi!B900*K$11*LAFs!B$279*(1-Contrib!K$124)*100/(24*Input!$F$60)</f>
        <v>2.1787341448486486</v>
      </c>
      <c r="L85" s="37">
        <f>Multi!C900*L$11*LAFs!C$279*(1-Contrib!L$124)*100/(24*Input!$F$60)</f>
        <v>0.60532746819703787</v>
      </c>
      <c r="M85" s="37">
        <f>Multi!D900*M$11*LAFs!D$279*(1-Contrib!M$124)*100/(24*Input!$F$60)</f>
        <v>0.24138850541137816</v>
      </c>
      <c r="N85" s="37">
        <f>Multi!E900*N$11*LAFs!E$279*(1-Contrib!N$124)*100/(24*Input!$F$60)</f>
        <v>1.2776297955047458</v>
      </c>
      <c r="O85" s="37">
        <f>Multi!F900*O$11*LAFs!F$279*(1-Contrib!O$124)*100/(24*Input!$F$60)</f>
        <v>0.45762460695992779</v>
      </c>
      <c r="P85" s="37">
        <f>Multi!G900*P$11*LAFs!G$279*(1-Contrib!P$124)*100/(24*Input!$F$60)</f>
        <v>0</v>
      </c>
      <c r="Q85" s="37">
        <f>Multi!H900*Q$11*LAFs!H$279*(1-Contrib!Q$124)*100/(24*Input!$F$60)</f>
        <v>2.2415024020243495</v>
      </c>
      <c r="R85" s="37">
        <f>Multi!I900*R$11*LAFs!I$279*(1-Contrib!R$124)*100/(24*Input!$F$60)</f>
        <v>0.75736769710505703</v>
      </c>
      <c r="S85" s="37">
        <f>Multi!J900*S$11*LAFs!J$279*(1-Contrib!S$124)*100/(24*Input!$F$60)</f>
        <v>1.5671080350848423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-0.36514216000553079</v>
      </c>
      <c r="D86" s="37">
        <f>Multi!D901*D$11*LAFs!D$284*(1-Contrib!D$129)*100/(24*Input!$F$60)</f>
        <v>-0.14546323360984426</v>
      </c>
      <c r="E86" s="37">
        <f>Multi!E901*E$11*LAFs!E$284*(1-Contrib!E$129)*100/(24*Input!$F$60)</f>
        <v>-0.74433052501330588</v>
      </c>
      <c r="F86" s="37">
        <f>Multi!F901*F$11*LAFs!F$284*(1-Contrib!F$129)*100/(24*Input!$F$60)</f>
        <v>-0.23854234687466655</v>
      </c>
      <c r="G86" s="37">
        <f>Multi!G901*G$11*LAFs!G$284*(1-Contrib!G$129)*100/(24*Input!$F$60)</f>
        <v>0</v>
      </c>
      <c r="H86" s="37">
        <f>Multi!H901*H$11*LAFs!H$284*(1-Contrib!H$129)*100/(24*Input!$F$60)</f>
        <v>-0.67651892030313177</v>
      </c>
      <c r="I86" s="37">
        <f>Multi!I901*I$11*LAFs!I$284*(1-Contrib!I$129)*100/(24*Input!$F$60)</f>
        <v>-7.5587831666998215E-2</v>
      </c>
      <c r="J86" s="37">
        <f>Multi!J901*J$11*LAFs!J$284*(1-Contrib!J$129)*100/(24*Input!$F$60)</f>
        <v>0</v>
      </c>
      <c r="K86" s="37">
        <f>Multi!B901*K$11*LAFs!B$284*(1-Contrib!K$129)*100/(24*Input!$F$60)</f>
        <v>-0.59588511803742794</v>
      </c>
      <c r="L86" s="37">
        <f>Multi!C901*L$11*LAFs!C$284*(1-Contrib!L$129)*100/(24*Input!$F$60)</f>
        <v>-0.17458787214922938</v>
      </c>
      <c r="M86" s="37">
        <f>Multi!D901*M$11*LAFs!D$284*(1-Contrib!M$129)*100/(24*Input!$F$60)</f>
        <v>-6.9621003068932721E-2</v>
      </c>
      <c r="N86" s="37">
        <f>Multi!E901*N$11*LAFs!E$284*(1-Contrib!N$129)*100/(24*Input!$F$60)</f>
        <v>-0.36691007103947121</v>
      </c>
      <c r="O86" s="37">
        <f>Multi!F901*O$11*LAFs!F$284*(1-Contrib!O$129)*100/(24*Input!$F$60)</f>
        <v>-0.1314207586891343</v>
      </c>
      <c r="P86" s="37">
        <f>Multi!G901*P$11*LAFs!G$284*(1-Contrib!P$129)*100/(24*Input!$F$60)</f>
        <v>0</v>
      </c>
      <c r="Q86" s="37">
        <f>Multi!H901*Q$11*LAFs!H$284*(1-Contrib!Q$129)*100/(24*Input!$F$60)</f>
        <v>-0.64371526748637453</v>
      </c>
      <c r="R86" s="37">
        <f>Multi!I901*R$11*LAFs!I$284*(1-Contrib!R$129)*100/(24*Input!$F$60)</f>
        <v>-0.21750106057759436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-0.36514216000553079</v>
      </c>
      <c r="D87" s="37">
        <f>Multi!D902*D$11*LAFs!D$285*(1-Contrib!D$130)*100/(24*Input!$F$60)</f>
        <v>-0.14546323360984426</v>
      </c>
      <c r="E87" s="37">
        <f>Multi!E902*E$11*LAFs!E$285*(1-Contrib!E$130)*100/(24*Input!$F$60)</f>
        <v>-0.74433052501330588</v>
      </c>
      <c r="F87" s="37">
        <f>Multi!F902*F$11*LAFs!F$285*(1-Contrib!F$130)*100/(24*Input!$F$60)</f>
        <v>-0.23854234687466655</v>
      </c>
      <c r="G87" s="37">
        <f>Multi!G902*G$11*LAFs!G$285*(1-Contrib!G$130)*100/(24*Input!$F$60)</f>
        <v>0</v>
      </c>
      <c r="H87" s="37">
        <f>Multi!H902*H$11*LAFs!H$285*(1-Contrib!H$130)*100/(24*Input!$F$60)</f>
        <v>-0.67651892030313177</v>
      </c>
      <c r="I87" s="37">
        <f>Multi!I902*I$11*LAFs!I$285*(1-Contrib!I$130)*100/(24*Input!$F$60)</f>
        <v>-7.5587831666998215E-2</v>
      </c>
      <c r="J87" s="37">
        <f>Multi!J902*J$11*LAFs!J$285*(1-Contrib!J$130)*100/(24*Input!$F$60)</f>
        <v>0</v>
      </c>
      <c r="K87" s="37">
        <f>Multi!B902*K$11*LAFs!B$285*(1-Contrib!K$130)*100/(24*Input!$F$60)</f>
        <v>-0.59588511803742794</v>
      </c>
      <c r="L87" s="37">
        <f>Multi!C902*L$11*LAFs!C$285*(1-Contrib!L$130)*100/(24*Input!$F$60)</f>
        <v>-0.17458787214922938</v>
      </c>
      <c r="M87" s="37">
        <f>Multi!D902*M$11*LAFs!D$285*(1-Contrib!M$130)*100/(24*Input!$F$60)</f>
        <v>-6.9621003068932721E-2</v>
      </c>
      <c r="N87" s="37">
        <f>Multi!E902*N$11*LAFs!E$285*(1-Contrib!N$130)*100/(24*Input!$F$60)</f>
        <v>-0.36691007103947121</v>
      </c>
      <c r="O87" s="37">
        <f>Multi!F902*O$11*LAFs!F$285*(1-Contrib!O$130)*100/(24*Input!$F$60)</f>
        <v>-0.1314207586891343</v>
      </c>
      <c r="P87" s="37">
        <f>Multi!G902*P$11*LAFs!G$285*(1-Contrib!P$130)*100/(24*Input!$F$60)</f>
        <v>0</v>
      </c>
      <c r="Q87" s="37">
        <f>Multi!H902*Q$11*LAFs!H$285*(1-Contrib!Q$130)*100/(24*Input!$F$60)</f>
        <v>-0.64371526748637453</v>
      </c>
      <c r="R87" s="37">
        <f>Multi!I902*R$11*LAFs!I$285*(1-Contrib!R$130)*100/(24*Input!$F$60)</f>
        <v>-0.21750106057759436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-0.34711868958478237</v>
      </c>
      <c r="D88" s="37">
        <f>Multi!D903*D$11*LAFs!D$288*(1-Contrib!D$133)*100/(24*Input!$F$60)</f>
        <v>-0.13828314712453202</v>
      </c>
      <c r="E88" s="37">
        <f>Multi!E903*E$11*LAFs!E$288*(1-Contrib!E$133)*100/(24*Input!$F$60)</f>
        <v>-0.70759026143860881</v>
      </c>
      <c r="F88" s="37">
        <f>Multi!F903*F$11*LAFs!F$288*(1-Contrib!F$133)*100/(24*Input!$F$60)</f>
        <v>-0.22676786174556968</v>
      </c>
      <c r="G88" s="37">
        <f>Multi!G903*G$11*LAFs!G$288*(1-Contrib!G$133)*100/(24*Input!$F$60)</f>
        <v>0</v>
      </c>
      <c r="H88" s="37">
        <f>Multi!H903*H$11*LAFs!H$288*(1-Contrib!H$133)*100/(24*Input!$F$60)</f>
        <v>-0.64312584745453083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-0.56647214146154024</v>
      </c>
      <c r="L88" s="37">
        <f>Multi!C903*L$11*LAFs!C$288*(1-Contrib!L$133)*100/(24*Input!$F$60)</f>
        <v>-0.16597018924606813</v>
      </c>
      <c r="M88" s="37">
        <f>Multi!D903*M$11*LAFs!D$288*(1-Contrib!M$133)*100/(24*Input!$F$60)</f>
        <v>-6.6184500175219402E-2</v>
      </c>
      <c r="N88" s="37">
        <f>Multi!E903*N$11*LAFs!E$288*(1-Contrib!N$133)*100/(24*Input!$F$60)</f>
        <v>-0.34879933627152659</v>
      </c>
      <c r="O88" s="37">
        <f>Multi!F903*O$11*LAFs!F$288*(1-Contrib!O$133)*100/(24*Input!$F$60)</f>
        <v>-0.12493381081965235</v>
      </c>
      <c r="P88" s="37">
        <f>Multi!G903*P$11*LAFs!G$288*(1-Contrib!P$133)*100/(24*Input!$F$60)</f>
        <v>0</v>
      </c>
      <c r="Q88" s="37">
        <f>Multi!H903*Q$11*LAFs!H$288*(1-Contrib!Q$133)*100/(24*Input!$F$60)</f>
        <v>-0.61194138773841822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-0.34711868958478237</v>
      </c>
      <c r="D89" s="37">
        <f>Multi!D904*D$11*LAFs!D$289*(1-Contrib!D$134)*100/(24*Input!$F$60)</f>
        <v>-0.13828314712453202</v>
      </c>
      <c r="E89" s="37">
        <f>Multi!E904*E$11*LAFs!E$289*(1-Contrib!E$134)*100/(24*Input!$F$60)</f>
        <v>-0.70759026143860881</v>
      </c>
      <c r="F89" s="37">
        <f>Multi!F904*F$11*LAFs!F$289*(1-Contrib!F$134)*100/(24*Input!$F$60)</f>
        <v>-0.22676786174556968</v>
      </c>
      <c r="G89" s="37">
        <f>Multi!G904*G$11*LAFs!G$289*(1-Contrib!G$134)*100/(24*Input!$F$60)</f>
        <v>0</v>
      </c>
      <c r="H89" s="37">
        <f>Multi!H904*H$11*LAFs!H$289*(1-Contrib!H$134)*100/(24*Input!$F$60)</f>
        <v>-0.64312584745453083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-0.56647214146154024</v>
      </c>
      <c r="L89" s="37">
        <f>Multi!C904*L$11*LAFs!C$289*(1-Contrib!L$134)*100/(24*Input!$F$60)</f>
        <v>-0.16597018924606813</v>
      </c>
      <c r="M89" s="37">
        <f>Multi!D904*M$11*LAFs!D$289*(1-Contrib!M$134)*100/(24*Input!$F$60)</f>
        <v>-6.6184500175219402E-2</v>
      </c>
      <c r="N89" s="37">
        <f>Multi!E904*N$11*LAFs!E$289*(1-Contrib!N$134)*100/(24*Input!$F$60)</f>
        <v>-0.34879933627152659</v>
      </c>
      <c r="O89" s="37">
        <f>Multi!F904*O$11*LAFs!F$289*(1-Contrib!O$134)*100/(24*Input!$F$60)</f>
        <v>-0.12493381081965235</v>
      </c>
      <c r="P89" s="37">
        <f>Multi!G904*P$11*LAFs!G$289*(1-Contrib!P$134)*100/(24*Input!$F$60)</f>
        <v>0</v>
      </c>
      <c r="Q89" s="37">
        <f>Multi!H904*Q$11*LAFs!H$289*(1-Contrib!Q$134)*100/(24*Input!$F$60)</f>
        <v>-0.61194138773841822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-0.34142726077416713</v>
      </c>
      <c r="D90" s="37">
        <f>Multi!D905*D$11*LAFs!D$292*(1-Contrib!D$137)*100/(24*Input!$F$60)</f>
        <v>-0.13301119540212783</v>
      </c>
      <c r="E90" s="37">
        <f>Multi!E905*E$11*LAFs!E$292*(1-Contrib!E$137)*100/(24*Input!$F$60)</f>
        <v>-0.65708170240016106</v>
      </c>
      <c r="F90" s="37">
        <f>Multi!F905*F$11*LAFs!F$292*(1-Contrib!F$137)*100/(24*Input!$F$60)</f>
        <v>-0.16214500672512691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-0.55830187019046029</v>
      </c>
      <c r="L90" s="37">
        <f>Multi!C905*L$11*LAFs!C$292*(1-Contrib!L$137)*100/(24*Input!$F$60)</f>
        <v>-0.1635763884396344</v>
      </c>
      <c r="M90" s="37">
        <f>Multi!D905*M$11*LAFs!D$292*(1-Contrib!M$137)*100/(24*Input!$F$60)</f>
        <v>-6.5229916038076791E-2</v>
      </c>
      <c r="N90" s="37">
        <f>Multi!E905*N$11*LAFs!E$292*(1-Contrib!N$137)*100/(24*Input!$F$60)</f>
        <v>-0.34376857661376414</v>
      </c>
      <c r="O90" s="37">
        <f>Multi!F905*O$11*LAFs!F$292*(1-Contrib!O$137)*100/(24*Input!$F$60)</f>
        <v>-0.12313188085590737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-0.34142726077416713</v>
      </c>
      <c r="D91" s="37">
        <f>Multi!D906*D$11*LAFs!D$293*(1-Contrib!D$138)*100/(24*Input!$F$60)</f>
        <v>-0.13301119540212783</v>
      </c>
      <c r="E91" s="37">
        <f>Multi!E906*E$11*LAFs!E$293*(1-Contrib!E$138)*100/(24*Input!$F$60)</f>
        <v>-0.65708170240016106</v>
      </c>
      <c r="F91" s="37">
        <f>Multi!F906*F$11*LAFs!F$293*(1-Contrib!F$138)*100/(24*Input!$F$60)</f>
        <v>-0.16214500672512691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-0.55830187019046029</v>
      </c>
      <c r="L91" s="37">
        <f>Multi!C906*L$11*LAFs!C$293*(1-Contrib!L$138)*100/(24*Input!$F$60)</f>
        <v>-0.1635763884396344</v>
      </c>
      <c r="M91" s="37">
        <f>Multi!D906*M$11*LAFs!D$293*(1-Contrib!M$138)*100/(24*Input!$F$60)</f>
        <v>-6.5229916038076791E-2</v>
      </c>
      <c r="N91" s="37">
        <f>Multi!E906*N$11*LAFs!E$293*(1-Contrib!N$138)*100/(24*Input!$F$60)</f>
        <v>-0.34376857661376414</v>
      </c>
      <c r="O91" s="37">
        <f>Multi!F906*O$11*LAFs!F$293*(1-Contrib!O$138)*100/(24*Input!$F$60)</f>
        <v>-0.12313188085590737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1.291801427848388E-2</v>
      </c>
      <c r="D103" s="37">
        <f>Multi!D915*D$11*LAFs!D$262*(1-Contrib!D$107)*100/(24*Input!$F$60)</f>
        <v>5.1462042310806881E-3</v>
      </c>
      <c r="E103" s="37">
        <f>Multi!E915*E$11*LAFs!E$262*(1-Contrib!E$107)*100/(24*Input!$F$60)</f>
        <v>1.0729238839841887E-2</v>
      </c>
      <c r="F103" s="37">
        <f>Multi!F915*F$11*LAFs!F$262*(1-Contrib!F$107)*100/(24*Input!$F$60)</f>
        <v>3.4384963763093774E-3</v>
      </c>
      <c r="G103" s="37">
        <f>Multi!G915*G$11*LAFs!G$262*(1-Contrib!G$107)*100/(24*Input!$F$60)</f>
        <v>0</v>
      </c>
      <c r="H103" s="37">
        <f>Multi!H915*H$11*LAFs!H$262*(1-Contrib!H$107)*100/(24*Input!$F$60)</f>
        <v>9.751760584418465E-3</v>
      </c>
      <c r="I103" s="37">
        <f>Multi!I915*I$11*LAFs!I$262*(1-Contrib!I$107)*100/(24*Input!$F$60)</f>
        <v>1.0895695824465752E-3</v>
      </c>
      <c r="J103" s="37">
        <f>Multi!J915*J$11*LAFs!J$262*(1-Contrib!J$107)*100/(24*Input!$F$60)</f>
        <v>7.8771122737498968E-4</v>
      </c>
      <c r="K103" s="37">
        <f>Multi!B915*K$11*LAFs!B$262*(1-Contrib!K$107)*100/(24*Input!$F$60)</f>
        <v>4.0550667388881282E-3</v>
      </c>
      <c r="L103" s="37">
        <f>Multi!C915*L$11*LAFs!C$262*(1-Contrib!L$107)*100/(24*Input!$F$60)</f>
        <v>6.1765768851225001E-3</v>
      </c>
      <c r="M103" s="37">
        <f>Multi!D915*M$11*LAFs!D$262*(1-Contrib!M$107)*100/(24*Input!$F$60)</f>
        <v>2.4630546955005687E-3</v>
      </c>
      <c r="N103" s="37">
        <f>Multi!E915*N$11*LAFs!E$262*(1-Contrib!N$107)*100/(24*Input!$F$60)</f>
        <v>5.2888678518934421E-3</v>
      </c>
      <c r="O103" s="37">
        <f>Multi!F915*O$11*LAFs!F$262*(1-Contrib!O$107)*100/(24*Input!$F$60)</f>
        <v>1.8943797964805242E-3</v>
      </c>
      <c r="P103" s="37">
        <f>Multi!G915*P$11*LAFs!G$262*(1-Contrib!P$107)*100/(24*Input!$F$60)</f>
        <v>0</v>
      </c>
      <c r="Q103" s="37">
        <f>Multi!H915*Q$11*LAFs!H$262*(1-Contrib!Q$107)*100/(24*Input!$F$60)</f>
        <v>9.2789085192906146E-3</v>
      </c>
      <c r="R103" s="37">
        <f>Multi!I915*R$11*LAFs!I$262*(1-Contrib!R$107)*100/(24*Input!$F$60)</f>
        <v>3.135194310100627E-3</v>
      </c>
      <c r="S103" s="37">
        <f>Multi!J915*S$11*LAFs!J$262*(1-Contrib!S$107)*100/(24*Input!$F$60)</f>
        <v>6.4871900580009117E-3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1.5532940112601026E-2</v>
      </c>
      <c r="D104" s="37">
        <f>Multi!D916*D$11*LAFs!D$265*(1-Contrib!D$110)*100/(24*Input!$F$60)</f>
        <v>6.1879233452877096E-3</v>
      </c>
      <c r="E104" s="37">
        <f>Multi!E916*E$11*LAFs!E$265*(1-Contrib!E$110)*100/(24*Input!$F$60)</f>
        <v>1.7077904550489909E-2</v>
      </c>
      <c r="F104" s="37">
        <f>Multi!F916*F$11*LAFs!F$265*(1-Contrib!F$110)*100/(24*Input!$F$60)</f>
        <v>5.4731107945661444E-3</v>
      </c>
      <c r="G104" s="37">
        <f>Multi!G916*G$11*LAFs!G$265*(1-Contrib!G$110)*100/(24*Input!$F$60)</f>
        <v>0</v>
      </c>
      <c r="H104" s="37">
        <f>Multi!H916*H$11*LAFs!H$265*(1-Contrib!H$110)*100/(24*Input!$F$60)</f>
        <v>1.5522036459986423E-2</v>
      </c>
      <c r="I104" s="37">
        <f>Multi!I916*I$11*LAFs!I$265*(1-Contrib!I$110)*100/(24*Input!$F$60)</f>
        <v>1.7342856849306531E-3</v>
      </c>
      <c r="J104" s="37">
        <f>Multi!J916*J$11*LAFs!J$265*(1-Contrib!J$110)*100/(24*Input!$F$60)</f>
        <v>1.2538128151742746E-3</v>
      </c>
      <c r="K104" s="37">
        <f>Multi!B916*K$11*LAFs!B$265*(1-Contrib!K$110)*100/(24*Input!$F$60)</f>
        <v>7.3552441583254651E-3</v>
      </c>
      <c r="L104" s="37">
        <f>Multi!C916*L$11*LAFs!C$265*(1-Contrib!L$110)*100/(24*Input!$F$60)</f>
        <v>7.426868928089126E-3</v>
      </c>
      <c r="M104" s="37">
        <f>Multi!D916*M$11*LAFs!D$265*(1-Contrib!M$110)*100/(24*Input!$F$60)</f>
        <v>2.9616379309159043E-3</v>
      </c>
      <c r="N104" s="37">
        <f>Multi!E916*N$11*LAFs!E$265*(1-Contrib!N$110)*100/(24*Input!$F$60)</f>
        <v>8.4183772682351662E-3</v>
      </c>
      <c r="O104" s="37">
        <f>Multi!F916*O$11*LAFs!F$265*(1-Contrib!O$110)*100/(24*Input!$F$60)</f>
        <v>3.0153152362062292E-3</v>
      </c>
      <c r="P104" s="37">
        <f>Multi!G916*P$11*LAFs!G$265*(1-Contrib!P$110)*100/(24*Input!$F$60)</f>
        <v>0</v>
      </c>
      <c r="Q104" s="37">
        <f>Multi!H916*Q$11*LAFs!H$265*(1-Contrib!Q$110)*100/(24*Input!$F$60)</f>
        <v>1.4769390111508409E-2</v>
      </c>
      <c r="R104" s="37">
        <f>Multi!I916*R$11*LAFs!I$265*(1-Contrib!R$110)*100/(24*Input!$F$60)</f>
        <v>4.9903399462329972E-3</v>
      </c>
      <c r="S104" s="37">
        <f>Multi!J916*S$11*LAFs!J$265*(1-Contrib!S$110)*100/(24*Input!$F$60)</f>
        <v>1.0325766278967396E-2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1.1459377493057359E-2</v>
      </c>
      <c r="D105" s="37">
        <f>Multi!D917*D$11*LAFs!D$267*(1-Contrib!D$112)*100/(24*Input!$F$60)</f>
        <v>4.5651208977641623E-3</v>
      </c>
      <c r="E105" s="37">
        <f>Multi!E917*E$11*LAFs!E$267*(1-Contrib!E$112)*100/(24*Input!$F$60)</f>
        <v>9.1771273411097969E-3</v>
      </c>
      <c r="F105" s="37">
        <f>Multi!F917*F$11*LAFs!F$267*(1-Contrib!F$112)*100/(24*Input!$F$60)</f>
        <v>2.9410771424117875E-3</v>
      </c>
      <c r="G105" s="37">
        <f>Multi!G917*G$11*LAFs!G$267*(1-Contrib!G$112)*100/(24*Input!$F$60)</f>
        <v>0</v>
      </c>
      <c r="H105" s="37">
        <f>Multi!H917*H$11*LAFs!H$267*(1-Contrib!H$112)*100/(24*Input!$F$60)</f>
        <v>8.3410528947216872E-3</v>
      </c>
      <c r="I105" s="37">
        <f>Multi!I917*I$11*LAFs!I$267*(1-Contrib!I$112)*100/(24*Input!$F$60)</f>
        <v>9.3195043510275728E-4</v>
      </c>
      <c r="J105" s="37">
        <f>Multi!J917*J$11*LAFs!J$267*(1-Contrib!J$112)*100/(24*Input!$F$60)</f>
        <v>6.7375946696221576E-4</v>
      </c>
      <c r="K105" s="37">
        <f>Multi!B917*K$11*LAFs!B$267*(1-Contrib!K$112)*100/(24*Input!$F$60)</f>
        <v>3.1248067228015525E-3</v>
      </c>
      <c r="L105" s="37">
        <f>Multi!C917*L$11*LAFs!C$267*(1-Contrib!L$112)*100/(24*Input!$F$60)</f>
        <v>5.4791490871318469E-3</v>
      </c>
      <c r="M105" s="37">
        <f>Multi!D917*M$11*LAFs!D$267*(1-Contrib!M$112)*100/(24*Input!$F$60)</f>
        <v>2.1849390264879862E-3</v>
      </c>
      <c r="N105" s="37">
        <f>Multi!E917*N$11*LAFs!E$267*(1-Contrib!N$112)*100/(24*Input!$F$60)</f>
        <v>4.5237704642096688E-3</v>
      </c>
      <c r="O105" s="37">
        <f>Multi!F917*O$11*LAFs!F$267*(1-Contrib!O$112)*100/(24*Input!$F$60)</f>
        <v>1.6203353177459533E-3</v>
      </c>
      <c r="P105" s="37">
        <f>Multi!G917*P$11*LAFs!G$267*(1-Contrib!P$112)*100/(24*Input!$F$60)</f>
        <v>0</v>
      </c>
      <c r="Q105" s="37">
        <f>Multi!H917*Q$11*LAFs!H$267*(1-Contrib!Q$112)*100/(24*Input!$F$60)</f>
        <v>7.9366044823076555E-3</v>
      </c>
      <c r="R105" s="37">
        <f>Multi!I917*R$11*LAFs!I$267*(1-Contrib!R$112)*100/(24*Input!$F$60)</f>
        <v>2.6816513130525415E-3</v>
      </c>
      <c r="S105" s="37">
        <f>Multi!J917*S$11*LAFs!J$267*(1-Contrib!S$112)*100/(24*Input!$F$60)</f>
        <v>5.5487411676570647E-3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1.5090302677095404E-2</v>
      </c>
      <c r="D106" s="37">
        <f>Multi!D918*D$11*LAFs!D$268*(1-Contrib!D$113)*100/(24*Input!$F$60)</f>
        <v>6.0115879895335502E-3</v>
      </c>
      <c r="E106" s="37">
        <f>Multi!E918*E$11*LAFs!E$268*(1-Contrib!E$113)*100/(24*Input!$F$60)</f>
        <v>1.6102930142615834E-2</v>
      </c>
      <c r="F106" s="37">
        <f>Multi!F918*F$11*LAFs!F$268*(1-Contrib!F$113)*100/(24*Input!$F$60)</f>
        <v>5.1606519129518726E-3</v>
      </c>
      <c r="G106" s="37">
        <f>Multi!G918*G$11*LAFs!G$268*(1-Contrib!G$113)*100/(24*Input!$F$60)</f>
        <v>0</v>
      </c>
      <c r="H106" s="37">
        <f>Multi!H918*H$11*LAFs!H$268*(1-Contrib!H$113)*100/(24*Input!$F$60)</f>
        <v>1.4635886273244627E-2</v>
      </c>
      <c r="I106" s="37">
        <f>Multi!I918*I$11*LAFs!I$268*(1-Contrib!I$113)*100/(24*Input!$F$60)</f>
        <v>1.6352756363763503E-3</v>
      </c>
      <c r="J106" s="37">
        <f>Multi!J918*J$11*LAFs!J$268*(1-Contrib!J$113)*100/(24*Input!$F$60)</f>
        <v>0</v>
      </c>
      <c r="K106" s="37">
        <f>Multi!B918*K$11*LAFs!B$268*(1-Contrib!K$113)*100/(24*Input!$F$60)</f>
        <v>4.3617299922524191E-3</v>
      </c>
      <c r="L106" s="37">
        <f>Multi!C918*L$11*LAFs!C$268*(1-Contrib!L$113)*100/(24*Input!$F$60)</f>
        <v>7.2152277196421265E-3</v>
      </c>
      <c r="M106" s="37">
        <f>Multi!D918*M$11*LAFs!D$268*(1-Contrib!M$113)*100/(24*Input!$F$60)</f>
        <v>2.8772410421663429E-3</v>
      </c>
      <c r="N106" s="37">
        <f>Multi!E918*N$11*LAFs!E$268*(1-Contrib!N$113)*100/(24*Input!$F$60)</f>
        <v>7.9377736691172204E-3</v>
      </c>
      <c r="O106" s="37">
        <f>Multi!F918*O$11*LAFs!F$268*(1-Contrib!O$113)*100/(24*Input!$F$60)</f>
        <v>2.8431714478226876E-3</v>
      </c>
      <c r="P106" s="37">
        <f>Multi!G918*P$11*LAFs!G$268*(1-Contrib!P$113)*100/(24*Input!$F$60)</f>
        <v>0</v>
      </c>
      <c r="Q106" s="37">
        <f>Multi!H918*Q$11*LAFs!H$268*(1-Contrib!Q$113)*100/(24*Input!$F$60)</f>
        <v>1.3926208365407358E-2</v>
      </c>
      <c r="R106" s="37">
        <f>Multi!I918*R$11*LAFs!I$268*(1-Contrib!R$113)*100/(24*Input!$F$60)</f>
        <v>4.7054423629384889E-3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1.3331725944353168E-2</v>
      </c>
      <c r="D107" s="37">
        <f>Multi!D919*D$11*LAFs!D$269*(1-Contrib!D$114)*100/(24*Input!$F$60)</f>
        <v>5.1936942604149088E-3</v>
      </c>
      <c r="E107" s="37">
        <f>Multi!E919*E$11*LAFs!E$269*(1-Contrib!E$114)*100/(24*Input!$F$60)</f>
        <v>1.3260569215547082E-2</v>
      </c>
      <c r="F107" s="37">
        <f>Multi!F919*F$11*LAFs!F$269*(1-Contrib!F$114)*100/(24*Input!$F$60)</f>
        <v>3.2722492146409904E-3</v>
      </c>
      <c r="G107" s="37">
        <f>Multi!G919*G$11*LAFs!G$269*(1-Contrib!G$114)*100/(24*Input!$F$60)</f>
        <v>0</v>
      </c>
      <c r="H107" s="37">
        <f>Multi!H919*H$11*LAFs!H$269*(1-Contrib!H$114)*100/(24*Input!$F$60)</f>
        <v>4.3828238200860374E-3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3.8500414370200007E-3</v>
      </c>
      <c r="L107" s="37">
        <f>Multi!C919*L$11*LAFs!C$269*(1-Contrib!L$114)*100/(24*Input!$F$60)</f>
        <v>6.3871747578079291E-3</v>
      </c>
      <c r="M107" s="37">
        <f>Multi!D919*M$11*LAFs!D$269*(1-Contrib!M$114)*100/(24*Input!$F$60)</f>
        <v>2.5470355296790767E-3</v>
      </c>
      <c r="N107" s="37">
        <f>Multi!E919*N$11*LAFs!E$269*(1-Contrib!N$114)*100/(24*Input!$F$60)</f>
        <v>6.9375954126641689E-3</v>
      </c>
      <c r="O107" s="37">
        <f>Multi!F919*O$11*LAFs!F$269*(1-Contrib!O$114)*100/(24*Input!$F$60)</f>
        <v>2.4849251208274954E-3</v>
      </c>
      <c r="P107" s="37">
        <f>Multi!G919*P$11*LAFs!G$269*(1-Contrib!P$114)*100/(24*Input!$F$60)</f>
        <v>0</v>
      </c>
      <c r="Q107" s="37">
        <f>Multi!H919*Q$11*LAFs!H$269*(1-Contrib!Q$114)*100/(24*Input!$F$60)</f>
        <v>1.2171473173585735E-2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8.0931222863665067E-2</v>
      </c>
      <c r="D108" s="37">
        <f>Multi!D920*D$11*LAFs!D$270*(1-Contrib!D$115)*100/(24*Input!$F$60)</f>
        <v>3.2240915093369009E-2</v>
      </c>
      <c r="E108" s="37">
        <f>Multi!E920*E$11*LAFs!E$270*(1-Contrib!E$115)*100/(24*Input!$F$60)</f>
        <v>0.15863288231958167</v>
      </c>
      <c r="F108" s="37">
        <f>Multi!F920*F$11*LAFs!F$270*(1-Contrib!F$115)*100/(24*Input!$F$60)</f>
        <v>5.0838516987234059E-2</v>
      </c>
      <c r="G108" s="37">
        <f>Multi!G920*G$11*LAFs!G$270*(1-Contrib!G$115)*100/(24*Input!$F$60)</f>
        <v>0</v>
      </c>
      <c r="H108" s="37">
        <f>Multi!H920*H$11*LAFs!H$270*(1-Contrib!H$115)*100/(24*Input!$F$60)</f>
        <v>0.14418076736742547</v>
      </c>
      <c r="I108" s="37">
        <f>Multi!I920*I$11*LAFs!I$270*(1-Contrib!I$115)*100/(24*Input!$F$60)</f>
        <v>1.6109396568693625E-2</v>
      </c>
      <c r="J108" s="37">
        <f>Multi!J920*J$11*LAFs!J$270*(1-Contrib!J$115)*100/(24*Input!$F$60)</f>
        <v>1.1646390233198632E-2</v>
      </c>
      <c r="K108" s="37">
        <f>Multi!B920*K$11*LAFs!B$270*(1-Contrib!K$115)*100/(24*Input!$F$60)</f>
        <v>2.7839581977055609E-2</v>
      </c>
      <c r="L108" s="37">
        <f>Multi!C920*L$11*LAFs!C$270*(1-Contrib!L$115)*100/(24*Input!$F$60)</f>
        <v>3.8696188876103287E-2</v>
      </c>
      <c r="M108" s="37">
        <f>Multi!D920*M$11*LAFs!D$270*(1-Contrib!M$115)*100/(24*Input!$F$60)</f>
        <v>1.5431011623742261E-2</v>
      </c>
      <c r="N108" s="37">
        <f>Multi!E920*N$11*LAFs!E$270*(1-Contrib!N$115)*100/(24*Input!$F$60)</f>
        <v>7.8196446558514196E-2</v>
      </c>
      <c r="O108" s="37">
        <f>Multi!F920*O$11*LAFs!F$270*(1-Contrib!O$115)*100/(24*Input!$F$60)</f>
        <v>2.8008597050498369E-2</v>
      </c>
      <c r="P108" s="37">
        <f>Multi!G920*P$11*LAFs!G$270*(1-Contrib!P$115)*100/(24*Input!$F$60)</f>
        <v>0</v>
      </c>
      <c r="Q108" s="37">
        <f>Multi!H920*Q$11*LAFs!H$270*(1-Contrib!Q$115)*100/(24*Input!$F$60)</f>
        <v>0.13718960171982555</v>
      </c>
      <c r="R108" s="37">
        <f>Multi!I920*R$11*LAFs!I$270*(1-Contrib!R$115)*100/(24*Input!$F$60)</f>
        <v>4.6354165236435714E-2</v>
      </c>
      <c r="S108" s="37">
        <f>Multi!J920*S$11*LAFs!J$270*(1-Contrib!S$115)*100/(24*Input!$F$60)</f>
        <v>9.5913761676572368E-2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8.5486821000725577E-2</v>
      </c>
      <c r="D109" s="37">
        <f>Multi!D921*D$11*LAFs!D$271*(1-Contrib!D$116)*100/(24*Input!$F$60)</f>
        <v>3.405574807796264E-2</v>
      </c>
      <c r="E109" s="37">
        <f>Multi!E921*E$11*LAFs!E$271*(1-Contrib!E$116)*100/(24*Input!$F$60)</f>
        <v>0.16758872760114299</v>
      </c>
      <c r="F109" s="37">
        <f>Multi!F921*F$11*LAFs!F$271*(1-Contrib!F$116)*100/(24*Input!$F$60)</f>
        <v>5.3708677863239879E-2</v>
      </c>
      <c r="G109" s="37">
        <f>Multi!G921*G$11*LAFs!G$271*(1-Contrib!G$116)*100/(24*Input!$F$60)</f>
        <v>0</v>
      </c>
      <c r="H109" s="37">
        <f>Multi!H921*H$11*LAFs!H$271*(1-Contrib!H$116)*100/(24*Input!$F$60)</f>
        <v>0.15232069791800373</v>
      </c>
      <c r="I109" s="37">
        <f>Multi!I921*I$11*LAFs!I$271*(1-Contrib!I$116)*100/(24*Input!$F$60)</f>
        <v>1.701887549348478E-2</v>
      </c>
      <c r="J109" s="37">
        <f>Multi!J921*J$11*LAFs!J$271*(1-Contrib!J$116)*100/(24*Input!$F$60)</f>
        <v>1.2303903779520536E-2</v>
      </c>
      <c r="K109" s="37">
        <f>Multi!B921*K$11*LAFs!B$271*(1-Contrib!K$116)*100/(24*Input!$F$60)</f>
        <v>2.9392836825000209E-2</v>
      </c>
      <c r="L109" s="37">
        <f>Multi!C921*L$11*LAFs!C$271*(1-Contrib!L$116)*100/(24*Input!$F$60)</f>
        <v>4.0874387594937452E-2</v>
      </c>
      <c r="M109" s="37">
        <f>Multi!D921*M$11*LAFs!D$271*(1-Contrib!M$116)*100/(24*Input!$F$60)</f>
        <v>1.6299619378804864E-2</v>
      </c>
      <c r="N109" s="37">
        <f>Multi!E921*N$11*LAFs!E$271*(1-Contrib!N$116)*100/(24*Input!$F$60)</f>
        <v>8.2611138309087548E-2</v>
      </c>
      <c r="O109" s="37">
        <f>Multi!F921*O$11*LAFs!F$271*(1-Contrib!O$116)*100/(24*Input!$F$60)</f>
        <v>2.9589862284225357E-2</v>
      </c>
      <c r="P109" s="37">
        <f>Multi!G921*P$11*LAFs!G$271*(1-Contrib!P$116)*100/(24*Input!$F$60)</f>
        <v>0</v>
      </c>
      <c r="Q109" s="37">
        <f>Multi!H921*Q$11*LAFs!H$271*(1-Contrib!Q$116)*100/(24*Input!$F$60)</f>
        <v>0.1449348360576001</v>
      </c>
      <c r="R109" s="37">
        <f>Multi!I921*R$11*LAFs!I$271*(1-Contrib!R$116)*100/(24*Input!$F$60)</f>
        <v>4.8971155648153165E-2</v>
      </c>
      <c r="S109" s="37">
        <f>Multi!J921*S$11*LAFs!J$271*(1-Contrib!S$116)*100/(24*Input!$F$60)</f>
        <v>0.10132870968348943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6.4433666747723245E-2</v>
      </c>
      <c r="D110" s="37">
        <f>Multi!D922*D$11*LAFs!D$272*(1-Contrib!D$117)*100/(24*Input!$F$60)</f>
        <v>2.5668713572601292E-2</v>
      </c>
      <c r="E110" s="37">
        <f>Multi!E922*E$11*LAFs!E$272*(1-Contrib!E$117)*100/(24*Input!$F$60)</f>
        <v>0.12628530534854346</v>
      </c>
      <c r="F110" s="37">
        <f>Multi!F922*F$11*LAFs!F$272*(1-Contrib!F$117)*100/(24*Input!$F$60)</f>
        <v>4.0471795931097843E-2</v>
      </c>
      <c r="G110" s="37">
        <f>Multi!G922*G$11*LAFs!G$272*(1-Contrib!G$117)*100/(24*Input!$F$60)</f>
        <v>0</v>
      </c>
      <c r="H110" s="37">
        <f>Multi!H922*H$11*LAFs!H$272*(1-Contrib!H$117)*100/(24*Input!$F$60)</f>
        <v>0.11478018911426567</v>
      </c>
      <c r="I110" s="37">
        <f>Multi!I922*I$11*LAFs!I$272*(1-Contrib!I$117)*100/(24*Input!$F$60)</f>
        <v>1.2824453763374183E-2</v>
      </c>
      <c r="J110" s="37">
        <f>Multi!J922*J$11*LAFs!J$272*(1-Contrib!J$117)*100/(24*Input!$F$60)</f>
        <v>9.2715200360841705E-3</v>
      </c>
      <c r="K110" s="37">
        <f>Multi!B922*K$11*LAFs!B$272*(1-Contrib!K$117)*100/(24*Input!$F$60)</f>
        <v>2.2157907324351848E-2</v>
      </c>
      <c r="L110" s="37">
        <f>Multi!C922*L$11*LAFs!C$272*(1-Contrib!L$117)*100/(24*Input!$F$60)</f>
        <v>3.080810162290535E-2</v>
      </c>
      <c r="M110" s="37">
        <f>Multi!D922*M$11*LAFs!D$272*(1-Contrib!M$117)*100/(24*Input!$F$60)</f>
        <v>1.2285452083423836E-2</v>
      </c>
      <c r="N110" s="37">
        <f>Multi!E922*N$11*LAFs!E$272*(1-Contrib!N$117)*100/(24*Input!$F$60)</f>
        <v>6.2251041438676859E-2</v>
      </c>
      <c r="O110" s="37">
        <f>Multi!F922*O$11*LAFs!F$272*(1-Contrib!O$117)*100/(24*Input!$F$60)</f>
        <v>2.2297232321484992E-2</v>
      </c>
      <c r="P110" s="37">
        <f>Multi!G922*P$11*LAFs!G$272*(1-Contrib!P$117)*100/(24*Input!$F$60)</f>
        <v>0</v>
      </c>
      <c r="Q110" s="37">
        <f>Multi!H922*Q$11*LAFs!H$272*(1-Contrib!Q$117)*100/(24*Input!$F$60)</f>
        <v>0.10921462492833132</v>
      </c>
      <c r="R110" s="37">
        <f>Multi!I922*R$11*LAFs!I$272*(1-Contrib!R$117)*100/(24*Input!$F$60)</f>
        <v>3.6901869432511239E-2</v>
      </c>
      <c r="S110" s="37">
        <f>Multi!J922*S$11*LAFs!J$272*(1-Contrib!S$117)*100/(24*Input!$F$60)</f>
        <v>7.6355535519121054E-2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5.7654397290116247E-2</v>
      </c>
      <c r="D111" s="37">
        <f>Multi!D923*D$11*LAFs!D$273*(1-Contrib!D$118)*100/(24*Input!$F$60)</f>
        <v>2.296802719664013E-2</v>
      </c>
      <c r="E111" s="37">
        <f>Multi!E923*E$11*LAFs!E$273*(1-Contrib!E$118)*100/(24*Input!$F$60)</f>
        <v>0.11299842976460502</v>
      </c>
      <c r="F111" s="37">
        <f>Multi!F923*F$11*LAFs!F$273*(1-Contrib!F$118)*100/(24*Input!$F$60)</f>
        <v>3.6213630535600026E-2</v>
      </c>
      <c r="G111" s="37">
        <f>Multi!G923*G$11*LAFs!G$273*(1-Contrib!G$118)*100/(24*Input!$F$60)</f>
        <v>0</v>
      </c>
      <c r="H111" s="37">
        <f>Multi!H923*H$11*LAFs!H$273*(1-Contrib!H$118)*100/(24*Input!$F$60)</f>
        <v>0.10270380312420115</v>
      </c>
      <c r="I111" s="37">
        <f>Multi!I923*I$11*LAFs!I$273*(1-Contrib!I$118)*100/(24*Input!$F$60)</f>
        <v>1.14751525036937E-2</v>
      </c>
      <c r="J111" s="37">
        <f>Multi!J923*J$11*LAFs!J$273*(1-Contrib!J$118)*100/(24*Input!$F$60)</f>
        <v>0</v>
      </c>
      <c r="K111" s="37">
        <f>Multi!B923*K$11*LAFs!B$273*(1-Contrib!K$118)*100/(24*Input!$F$60)</f>
        <v>1.9826603955313455E-2</v>
      </c>
      <c r="L111" s="37">
        <f>Multi!C923*L$11*LAFs!C$273*(1-Contrib!L$118)*100/(24*Input!$F$60)</f>
        <v>2.7566684008155141E-2</v>
      </c>
      <c r="M111" s="37">
        <f>Multi!D923*M$11*LAFs!D$273*(1-Contrib!M$118)*100/(24*Input!$F$60)</f>
        <v>1.0992860891801294E-2</v>
      </c>
      <c r="N111" s="37">
        <f>Multi!E923*N$11*LAFs!E$273*(1-Contrib!N$118)*100/(24*Input!$F$60)</f>
        <v>5.5701412879095309E-2</v>
      </c>
      <c r="O111" s="37">
        <f>Multi!F923*O$11*LAFs!F$273*(1-Contrib!O$118)*100/(24*Input!$F$60)</f>
        <v>1.9951270129731382E-2</v>
      </c>
      <c r="P111" s="37">
        <f>Multi!G923*P$11*LAFs!G$273*(1-Contrib!P$118)*100/(24*Input!$F$60)</f>
        <v>0</v>
      </c>
      <c r="Q111" s="37">
        <f>Multi!H923*Q$11*LAFs!H$273*(1-Contrib!Q$118)*100/(24*Input!$F$60)</f>
        <v>9.7723809513472149E-2</v>
      </c>
      <c r="R111" s="37">
        <f>Multi!I923*R$11*LAFs!I$273*(1-Contrib!R$118)*100/(24*Input!$F$60)</f>
        <v>3.3019307272081917E-2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5.5394344647335975E-2</v>
      </c>
      <c r="D112" s="37">
        <f>Multi!D924*D$11*LAFs!D$274*(1-Contrib!D$119)*100/(24*Input!$F$60)</f>
        <v>2.1580198322046516E-2</v>
      </c>
      <c r="E112" s="37">
        <f>Multi!E924*E$11*LAFs!E$274*(1-Contrib!E$119)*100/(24*Input!$F$60)</f>
        <v>0.10249973231823772</v>
      </c>
      <c r="F112" s="37">
        <f>Multi!F924*F$11*LAFs!F$274*(1-Contrib!F$119)*100/(24*Input!$F$60)</f>
        <v>2.5293383951122309E-2</v>
      </c>
      <c r="G112" s="37">
        <f>Multi!G924*G$11*LAFs!G$274*(1-Contrib!G$119)*100/(24*Input!$F$60)</f>
        <v>0</v>
      </c>
      <c r="H112" s="37">
        <f>Multi!H924*H$11*LAFs!H$274*(1-Contrib!H$119)*100/(24*Input!$F$60)</f>
        <v>3.3877751479183468E-2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1.908761443005931E-2</v>
      </c>
      <c r="L112" s="37">
        <f>Multi!C924*L$11*LAFs!C$274*(1-Contrib!L$119)*100/(24*Input!$F$60)</f>
        <v>2.6539201400748835E-2</v>
      </c>
      <c r="M112" s="37">
        <f>Multi!D924*M$11*LAFs!D$274*(1-Contrib!M$119)*100/(24*Input!$F$60)</f>
        <v>1.0583128137269721E-2</v>
      </c>
      <c r="N112" s="37">
        <f>Multi!E924*N$11*LAFs!E$274*(1-Contrib!N$119)*100/(24*Input!$F$60)</f>
        <v>5.3625275142532701E-2</v>
      </c>
      <c r="O112" s="37">
        <f>Multi!F924*O$11*LAFs!F$274*(1-Contrib!O$119)*100/(24*Input!$F$60)</f>
        <v>1.9207633969216053E-2</v>
      </c>
      <c r="P112" s="37">
        <f>Multi!G924*P$11*LAFs!G$274*(1-Contrib!P$119)*100/(24*Input!$F$60)</f>
        <v>0</v>
      </c>
      <c r="Q112" s="37">
        <f>Multi!H924*Q$11*LAFs!H$274*(1-Contrib!Q$119)*100/(24*Input!$F$60)</f>
        <v>9.4081386849401469E-2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6.3913224941355151E-2</v>
      </c>
      <c r="D113" s="37">
        <f>Multi!D925*D$11*LAFs!D$279*(1-Contrib!D$124)*100/(24*Input!$F$60)</f>
        <v>2.5461382959070095E-2</v>
      </c>
      <c r="E113" s="37">
        <f>Multi!E925*E$11*LAFs!E$279*(1-Contrib!E$124)*100/(24*Input!$F$60)</f>
        <v>0.12494716957340157</v>
      </c>
      <c r="F113" s="37">
        <f>Multi!F925*F$11*LAFs!F$279*(1-Contrib!F$124)*100/(24*Input!$F$60)</f>
        <v>4.0042951435927392E-2</v>
      </c>
      <c r="G113" s="37">
        <f>Multi!G925*G$11*LAFs!G$279*(1-Contrib!G$124)*100/(24*Input!$F$60)</f>
        <v>0</v>
      </c>
      <c r="H113" s="37">
        <f>Multi!H925*H$11*LAFs!H$279*(1-Contrib!H$124)*100/(24*Input!$F$60)</f>
        <v>0.11356396307032934</v>
      </c>
      <c r="I113" s="37">
        <f>Multi!I925*I$11*LAFs!I$279*(1-Contrib!I$124)*100/(24*Input!$F$60)</f>
        <v>1.2688564157453204E-2</v>
      </c>
      <c r="J113" s="37">
        <f>Multi!J925*J$11*LAFs!J$279*(1-Contrib!J$124)*100/(24*Input!$F$60)</f>
        <v>9.1732777852063865E-3</v>
      </c>
      <c r="K113" s="37">
        <f>Multi!B925*K$11*LAFs!B$279*(1-Contrib!K$124)*100/(24*Input!$F$60)</f>
        <v>2.3006153675801715E-2</v>
      </c>
      <c r="L113" s="37">
        <f>Multi!C925*L$11*LAFs!C$279*(1-Contrib!L$124)*100/(24*Input!$F$60)</f>
        <v>3.0559259288320022E-2</v>
      </c>
      <c r="M113" s="37">
        <f>Multi!D925*M$11*LAFs!D$279*(1-Contrib!M$124)*100/(24*Input!$F$60)</f>
        <v>1.218622037433331E-2</v>
      </c>
      <c r="N113" s="37">
        <f>Multi!E925*N$11*LAFs!E$279*(1-Contrib!N$124)*100/(24*Input!$F$60)</f>
        <v>6.1591421181521618E-2</v>
      </c>
      <c r="O113" s="37">
        <f>Multi!F925*O$11*LAFs!F$279*(1-Contrib!O$124)*100/(24*Input!$F$60)</f>
        <v>2.2060967902804755E-2</v>
      </c>
      <c r="P113" s="37">
        <f>Multi!G925*P$11*LAFs!G$279*(1-Contrib!P$124)*100/(24*Input!$F$60)</f>
        <v>0</v>
      </c>
      <c r="Q113" s="37">
        <f>Multi!H925*Q$11*LAFs!H$279*(1-Contrib!Q$124)*100/(24*Input!$F$60)</f>
        <v>0.10805737233760472</v>
      </c>
      <c r="R113" s="37">
        <f>Multi!I925*R$11*LAFs!I$279*(1-Contrib!R$124)*100/(24*Input!$F$60)</f>
        <v>3.651085235003302E-2</v>
      </c>
      <c r="S113" s="37">
        <f>Multi!J925*S$11*LAFs!J$279*(1-Contrib!S$124)*100/(24*Input!$F$60)</f>
        <v>7.5546462179778395E-2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-5.5256512939087919E-2</v>
      </c>
      <c r="D114" s="37">
        <f>Multi!D926*D$11*LAFs!D$284*(1-Contrib!D$129)*100/(24*Input!$F$60)</f>
        <v>-2.2012771820165006E-2</v>
      </c>
      <c r="E114" s="37">
        <f>Multi!E926*E$11*LAFs!E$284*(1-Contrib!E$129)*100/(24*Input!$F$60)</f>
        <v>-0.10829875065669821</v>
      </c>
      <c r="F114" s="37">
        <f>Multi!F926*F$11*LAFs!F$284*(1-Contrib!F$129)*100/(24*Input!$F$60)</f>
        <v>-3.4707481793496656E-2</v>
      </c>
      <c r="G114" s="37">
        <f>Multi!G926*G$11*LAFs!G$284*(1-Contrib!G$129)*100/(24*Input!$F$60)</f>
        <v>0</v>
      </c>
      <c r="H114" s="37">
        <f>Multi!H926*H$11*LAFs!H$284*(1-Contrib!H$129)*100/(24*Input!$F$60)</f>
        <v>-9.8432284317693131E-2</v>
      </c>
      <c r="I114" s="37">
        <f>Multi!I926*I$11*LAFs!I$284*(1-Contrib!I$129)*100/(24*Input!$F$60)</f>
        <v>-1.0997893354217034E-2</v>
      </c>
      <c r="J114" s="37">
        <f>Multi!J926*J$11*LAFs!J$284*(1-Contrib!J$129)*100/(24*Input!$F$60)</f>
        <v>0</v>
      </c>
      <c r="K114" s="37">
        <f>Multi!B926*K$11*LAFs!B$284*(1-Contrib!K$129)*100/(24*Input!$F$60)</f>
        <v>-1.9002002440198274E-2</v>
      </c>
      <c r="L114" s="37">
        <f>Multi!C926*L$11*LAFs!C$284*(1-Contrib!L$129)*100/(24*Input!$F$60)</f>
        <v>-2.642016746648921E-2</v>
      </c>
      <c r="M114" s="37">
        <f>Multi!D926*M$11*LAFs!D$284*(1-Contrib!M$129)*100/(24*Input!$F$60)</f>
        <v>-1.0535660568071597E-2</v>
      </c>
      <c r="N114" s="37">
        <f>Multi!E926*N$11*LAFs!E$284*(1-Contrib!N$129)*100/(24*Input!$F$60)</f>
        <v>-5.3384754435839891E-2</v>
      </c>
      <c r="O114" s="37">
        <f>Multi!F926*O$11*LAFs!F$284*(1-Contrib!O$129)*100/(24*Input!$F$60)</f>
        <v>-1.912148366632449E-2</v>
      </c>
      <c r="P114" s="37">
        <f>Multi!G926*P$11*LAFs!G$284*(1-Contrib!P$129)*100/(24*Input!$F$60)</f>
        <v>0</v>
      </c>
      <c r="Q114" s="37">
        <f>Multi!H926*Q$11*LAFs!H$284*(1-Contrib!Q$129)*100/(24*Input!$F$60)</f>
        <v>-9.3659411920759855E-2</v>
      </c>
      <c r="R114" s="37">
        <f>Multi!I926*R$11*LAFs!I$284*(1-Contrib!R$129)*100/(24*Input!$F$60)</f>
        <v>-3.1646012538098206E-2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-5.5256512939087919E-2</v>
      </c>
      <c r="D115" s="37">
        <f>Multi!D927*D$11*LAFs!D$285*(1-Contrib!D$130)*100/(24*Input!$F$60)</f>
        <v>-2.2012771820165006E-2</v>
      </c>
      <c r="E115" s="37">
        <f>Multi!E927*E$11*LAFs!E$285*(1-Contrib!E$130)*100/(24*Input!$F$60)</f>
        <v>-0.10829875065669821</v>
      </c>
      <c r="F115" s="37">
        <f>Multi!F927*F$11*LAFs!F$285*(1-Contrib!F$130)*100/(24*Input!$F$60)</f>
        <v>-3.4707481793496656E-2</v>
      </c>
      <c r="G115" s="37">
        <f>Multi!G927*G$11*LAFs!G$285*(1-Contrib!G$130)*100/(24*Input!$F$60)</f>
        <v>0</v>
      </c>
      <c r="H115" s="37">
        <f>Multi!H927*H$11*LAFs!H$285*(1-Contrib!H$130)*100/(24*Input!$F$60)</f>
        <v>-9.8432284317693131E-2</v>
      </c>
      <c r="I115" s="37">
        <f>Multi!I927*I$11*LAFs!I$285*(1-Contrib!I$130)*100/(24*Input!$F$60)</f>
        <v>-1.0997893354217034E-2</v>
      </c>
      <c r="J115" s="37">
        <f>Multi!J927*J$11*LAFs!J$285*(1-Contrib!J$130)*100/(24*Input!$F$60)</f>
        <v>0</v>
      </c>
      <c r="K115" s="37">
        <f>Multi!B927*K$11*LAFs!B$285*(1-Contrib!K$130)*100/(24*Input!$F$60)</f>
        <v>-1.9002002440198274E-2</v>
      </c>
      <c r="L115" s="37">
        <f>Multi!C927*L$11*LAFs!C$285*(1-Contrib!L$130)*100/(24*Input!$F$60)</f>
        <v>-2.642016746648921E-2</v>
      </c>
      <c r="M115" s="37">
        <f>Multi!D927*M$11*LAFs!D$285*(1-Contrib!M$130)*100/(24*Input!$F$60)</f>
        <v>-1.0535660568071597E-2</v>
      </c>
      <c r="N115" s="37">
        <f>Multi!E927*N$11*LAFs!E$285*(1-Contrib!N$130)*100/(24*Input!$F$60)</f>
        <v>-5.3384754435839891E-2</v>
      </c>
      <c r="O115" s="37">
        <f>Multi!F927*O$11*LAFs!F$285*(1-Contrib!O$130)*100/(24*Input!$F$60)</f>
        <v>-1.912148366632449E-2</v>
      </c>
      <c r="P115" s="37">
        <f>Multi!G927*P$11*LAFs!G$285*(1-Contrib!P$130)*100/(24*Input!$F$60)</f>
        <v>0</v>
      </c>
      <c r="Q115" s="37">
        <f>Multi!H927*Q$11*LAFs!H$285*(1-Contrib!Q$130)*100/(24*Input!$F$60)</f>
        <v>-9.3659411920759855E-2</v>
      </c>
      <c r="R115" s="37">
        <f>Multi!I927*R$11*LAFs!I$285*(1-Contrib!R$130)*100/(24*Input!$F$60)</f>
        <v>-3.1646012538098206E-2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-5.2529043379023248E-2</v>
      </c>
      <c r="D116" s="37">
        <f>Multi!D928*D$11*LAFs!D$288*(1-Contrib!D$133)*100/(24*Input!$F$60)</f>
        <v>-2.0926218183703476E-2</v>
      </c>
      <c r="E116" s="37">
        <f>Multi!E928*E$11*LAFs!E$288*(1-Contrib!E$133)*100/(24*Input!$F$60)</f>
        <v>-0.10295310848534381</v>
      </c>
      <c r="F116" s="37">
        <f>Multi!F928*F$11*LAFs!F$288*(1-Contrib!F$133)*100/(24*Input!$F$60)</f>
        <v>-3.2994315416121134E-2</v>
      </c>
      <c r="G116" s="37">
        <f>Multi!G928*G$11*LAFs!G$288*(1-Contrib!G$133)*100/(24*Input!$F$60)</f>
        <v>0</v>
      </c>
      <c r="H116" s="37">
        <f>Multi!H928*H$11*LAFs!H$288*(1-Contrib!H$133)*100/(24*Input!$F$60)</f>
        <v>-9.357365236782525E-2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-1.8064060820663808E-2</v>
      </c>
      <c r="L116" s="37">
        <f>Multi!C928*L$11*LAFs!C$288*(1-Contrib!L$133)*100/(24*Input!$F$60)</f>
        <v>-2.5116064136333435E-2</v>
      </c>
      <c r="M116" s="37">
        <f>Multi!D928*M$11*LAFs!D$288*(1-Contrib!M$133)*100/(24*Input!$F$60)</f>
        <v>-1.001561882156715E-2</v>
      </c>
      <c r="N116" s="37">
        <f>Multi!E928*N$11*LAFs!E$288*(1-Contrib!N$133)*100/(24*Input!$F$60)</f>
        <v>-5.07496751492445E-2</v>
      </c>
      <c r="O116" s="37">
        <f>Multi!F928*O$11*LAFs!F$288*(1-Contrib!O$133)*100/(24*Input!$F$60)</f>
        <v>-1.8177644435994029E-2</v>
      </c>
      <c r="P116" s="37">
        <f>Multi!G928*P$11*LAFs!G$288*(1-Contrib!P$133)*100/(24*Input!$F$60)</f>
        <v>0</v>
      </c>
      <c r="Q116" s="37">
        <f>Multi!H928*Q$11*LAFs!H$288*(1-Contrib!Q$133)*100/(24*Input!$F$60)</f>
        <v>-8.9036369650448088E-2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-5.2529043379023248E-2</v>
      </c>
      <c r="D117" s="37">
        <f>Multi!D929*D$11*LAFs!D$289*(1-Contrib!D$134)*100/(24*Input!$F$60)</f>
        <v>-2.0926218183703476E-2</v>
      </c>
      <c r="E117" s="37">
        <f>Multi!E929*E$11*LAFs!E$289*(1-Contrib!E$134)*100/(24*Input!$F$60)</f>
        <v>-0.10295310848534381</v>
      </c>
      <c r="F117" s="37">
        <f>Multi!F929*F$11*LAFs!F$289*(1-Contrib!F$134)*100/(24*Input!$F$60)</f>
        <v>-3.2994315416121134E-2</v>
      </c>
      <c r="G117" s="37">
        <f>Multi!G929*G$11*LAFs!G$289*(1-Contrib!G$134)*100/(24*Input!$F$60)</f>
        <v>0</v>
      </c>
      <c r="H117" s="37">
        <f>Multi!H929*H$11*LAFs!H$289*(1-Contrib!H$134)*100/(24*Input!$F$60)</f>
        <v>-9.357365236782525E-2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-1.8064060820663808E-2</v>
      </c>
      <c r="L117" s="37">
        <f>Multi!C929*L$11*LAFs!C$289*(1-Contrib!L$134)*100/(24*Input!$F$60)</f>
        <v>-2.5116064136333435E-2</v>
      </c>
      <c r="M117" s="37">
        <f>Multi!D929*M$11*LAFs!D$289*(1-Contrib!M$134)*100/(24*Input!$F$60)</f>
        <v>-1.001561882156715E-2</v>
      </c>
      <c r="N117" s="37">
        <f>Multi!E929*N$11*LAFs!E$289*(1-Contrib!N$134)*100/(24*Input!$F$60)</f>
        <v>-5.07496751492445E-2</v>
      </c>
      <c r="O117" s="37">
        <f>Multi!F929*O$11*LAFs!F$289*(1-Contrib!O$134)*100/(24*Input!$F$60)</f>
        <v>-1.8177644435994029E-2</v>
      </c>
      <c r="P117" s="37">
        <f>Multi!G929*P$11*LAFs!G$289*(1-Contrib!P$134)*100/(24*Input!$F$60)</f>
        <v>0</v>
      </c>
      <c r="Q117" s="37">
        <f>Multi!H929*Q$11*LAFs!H$289*(1-Contrib!Q$134)*100/(24*Input!$F$60)</f>
        <v>-8.9036369650448088E-2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-5.1667766473308237E-2</v>
      </c>
      <c r="D118" s="37">
        <f>Multi!D930*D$11*LAFs!D$292*(1-Contrib!D$137)*100/(24*Input!$F$60)</f>
        <v>-2.0128420228630688E-2</v>
      </c>
      <c r="E118" s="37">
        <f>Multi!E930*E$11*LAFs!E$292*(1-Contrib!E$137)*100/(24*Input!$F$60)</f>
        <v>-9.5604204124292366E-2</v>
      </c>
      <c r="F118" s="37">
        <f>Multi!F930*F$11*LAFs!F$292*(1-Contrib!F$137)*100/(24*Input!$F$60)</f>
        <v>-2.3591806413205015E-2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-1.7803521481904228E-2</v>
      </c>
      <c r="L118" s="37">
        <f>Multi!C930*L$11*LAFs!C$292*(1-Contrib!L$137)*100/(24*Input!$F$60)</f>
        <v>-2.4753813211290155E-2</v>
      </c>
      <c r="M118" s="37">
        <f>Multi!D930*M$11*LAFs!D$292*(1-Contrib!M$137)*100/(24*Input!$F$60)</f>
        <v>-9.8711627808714675E-3</v>
      </c>
      <c r="N118" s="37">
        <f>Multi!E930*N$11*LAFs!E$292*(1-Contrib!N$137)*100/(24*Input!$F$60)</f>
        <v>-5.0017708680745787E-2</v>
      </c>
      <c r="O118" s="37">
        <f>Multi!F930*O$11*LAFs!F$292*(1-Contrib!O$137)*100/(24*Input!$F$60)</f>
        <v>-1.7915466872013345E-2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-5.1667766473308237E-2</v>
      </c>
      <c r="D119" s="37">
        <f>Multi!D931*D$11*LAFs!D$293*(1-Contrib!D$138)*100/(24*Input!$F$60)</f>
        <v>-2.0128420228630688E-2</v>
      </c>
      <c r="E119" s="37">
        <f>Multi!E931*E$11*LAFs!E$293*(1-Contrib!E$138)*100/(24*Input!$F$60)</f>
        <v>-9.5604204124292366E-2</v>
      </c>
      <c r="F119" s="37">
        <f>Multi!F931*F$11*LAFs!F$293*(1-Contrib!F$138)*100/(24*Input!$F$60)</f>
        <v>-2.3591806413205015E-2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-1.7803521481904228E-2</v>
      </c>
      <c r="L119" s="37">
        <f>Multi!C931*L$11*LAFs!C$293*(1-Contrib!L$138)*100/(24*Input!$F$60)</f>
        <v>-2.4753813211290155E-2</v>
      </c>
      <c r="M119" s="37">
        <f>Multi!D931*M$11*LAFs!D$293*(1-Contrib!M$138)*100/(24*Input!$F$60)</f>
        <v>-9.8711627808714675E-3</v>
      </c>
      <c r="N119" s="37">
        <f>Multi!E931*N$11*LAFs!E$293*(1-Contrib!N$138)*100/(24*Input!$F$60)</f>
        <v>-5.0017708680745787E-2</v>
      </c>
      <c r="O119" s="37">
        <f>Multi!F931*O$11*LAFs!F$293*(1-Contrib!O$138)*100/(24*Input!$F$60)</f>
        <v>-1.7915466872013345E-2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1.1529508000119313E-2</v>
      </c>
      <c r="D131" s="37">
        <f>Multi!D940*D$11*LAFs!D$270*(1-Contrib!D$115)*100/(24*Input!$F$60)</f>
        <v>4.5930590858161121E-3</v>
      </c>
      <c r="E131" s="37">
        <f>Multi!E940*E$11*LAFs!E$270*(1-Contrib!E$115)*100/(24*Input!$F$60)</f>
        <v>8.303185017360961E-3</v>
      </c>
      <c r="F131" s="37">
        <f>Multi!F940*F$11*LAFs!F$270*(1-Contrib!F$115)*100/(24*Input!$F$60)</f>
        <v>2.6609969281327617E-3</v>
      </c>
      <c r="G131" s="37">
        <f>Multi!G940*G$11*LAFs!G$270*(1-Contrib!G$115)*100/(24*Input!$F$60)</f>
        <v>0</v>
      </c>
      <c r="H131" s="37">
        <f>Multi!H940*H$11*LAFs!H$270*(1-Contrib!H$115)*100/(24*Input!$F$60)</f>
        <v>7.5467303492917472E-3</v>
      </c>
      <c r="I131" s="37">
        <f>Multi!I940*I$11*LAFs!I$270*(1-Contrib!I$115)*100/(24*Input!$F$60)</f>
        <v>8.4320033950106008E-4</v>
      </c>
      <c r="J131" s="37">
        <f>Multi!J940*J$11*LAFs!J$270*(1-Contrib!J$115)*100/(24*Input!$F$60)</f>
        <v>6.0959702349616175E-4</v>
      </c>
      <c r="K131" s="37">
        <f>Multi!B940*K$11*LAFs!B$270*(1-Contrib!K$115)*100/(24*Input!$F$60)</f>
        <v>3.0876804221651902E-3</v>
      </c>
      <c r="L131" s="37">
        <f>Multi!C940*L$11*LAFs!C$270*(1-Contrib!L$115)*100/(24*Input!$F$60)</f>
        <v>5.5126810572568739E-3</v>
      </c>
      <c r="M131" s="37">
        <f>Multi!D940*M$11*LAFs!D$270*(1-Contrib!M$115)*100/(24*Input!$F$60)</f>
        <v>2.1983106849327743E-3</v>
      </c>
      <c r="N131" s="37">
        <f>Multi!E940*N$11*LAFs!E$270*(1-Contrib!N$115)*100/(24*Input!$F$60)</f>
        <v>4.0929695910554287E-3</v>
      </c>
      <c r="O131" s="37">
        <f>Multi!F940*O$11*LAFs!F$270*(1-Contrib!O$115)*100/(24*Input!$F$60)</f>
        <v>1.4660299931919672E-3</v>
      </c>
      <c r="P131" s="37">
        <f>Multi!G940*P$11*LAFs!G$270*(1-Contrib!P$115)*100/(24*Input!$F$60)</f>
        <v>0</v>
      </c>
      <c r="Q131" s="37">
        <f>Multi!H940*Q$11*LAFs!H$270*(1-Contrib!Q$115)*100/(24*Input!$F$60)</f>
        <v>7.1807977569424836E-3</v>
      </c>
      <c r="R131" s="37">
        <f>Multi!I940*R$11*LAFs!I$270*(1-Contrib!R$115)*100/(24*Input!$F$60)</f>
        <v>2.426276347346787E-3</v>
      </c>
      <c r="S131" s="37">
        <f>Multi!J940*S$11*LAFs!J$270*(1-Contrib!S$115)*100/(24*Input!$F$60)</f>
        <v>5.0203318332654361E-3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1.2178501099544596E-2</v>
      </c>
      <c r="D132" s="37">
        <f>Multi!D941*D$11*LAFs!D$271*(1-Contrib!D$116)*100/(24*Input!$F$60)</f>
        <v>4.8516012241204016E-3</v>
      </c>
      <c r="E132" s="37">
        <f>Multi!E941*E$11*LAFs!E$271*(1-Contrib!E$116)*100/(24*Input!$F$60)</f>
        <v>8.7719531521405648E-3</v>
      </c>
      <c r="F132" s="37">
        <f>Multi!F941*F$11*LAFs!F$271*(1-Contrib!F$116)*100/(24*Input!$F$60)</f>
        <v>2.811227299255036E-3</v>
      </c>
      <c r="G132" s="37">
        <f>Multi!G941*G$11*LAFs!G$271*(1-Contrib!G$116)*100/(24*Input!$F$60)</f>
        <v>0</v>
      </c>
      <c r="H132" s="37">
        <f>Multi!H941*H$11*LAFs!H$271*(1-Contrib!H$116)*100/(24*Input!$F$60)</f>
        <v>7.972791758513063E-3</v>
      </c>
      <c r="I132" s="37">
        <f>Multi!I941*I$11*LAFs!I$271*(1-Contrib!I$116)*100/(24*Input!$F$60)</f>
        <v>8.9080441547515778E-4</v>
      </c>
      <c r="J132" s="37">
        <f>Multi!J941*J$11*LAFs!J$271*(1-Contrib!J$116)*100/(24*Input!$F$60)</f>
        <v>6.440126915890689E-4</v>
      </c>
      <c r="K132" s="37">
        <f>Multi!B941*K$11*LAFs!B$271*(1-Contrib!K$116)*100/(24*Input!$F$60)</f>
        <v>3.2599514924917619E-3</v>
      </c>
      <c r="L132" s="37">
        <f>Multi!C941*L$11*LAFs!C$271*(1-Contrib!L$116)*100/(24*Input!$F$60)</f>
        <v>5.8229884845517029E-3</v>
      </c>
      <c r="M132" s="37">
        <f>Multi!D941*M$11*LAFs!D$271*(1-Contrib!M$116)*100/(24*Input!$F$60)</f>
        <v>2.3220530393246062E-3</v>
      </c>
      <c r="N132" s="37">
        <f>Multi!E941*N$11*LAFs!E$271*(1-Contrib!N$116)*100/(24*Input!$F$60)</f>
        <v>4.3240440181453966E-3</v>
      </c>
      <c r="O132" s="37">
        <f>Multi!F941*O$11*LAFs!F$271*(1-Contrib!O$116)*100/(24*Input!$F$60)</f>
        <v>1.5487968042412988E-3</v>
      </c>
      <c r="P132" s="37">
        <f>Multi!G941*P$11*LAFs!G$271*(1-Contrib!P$116)*100/(24*Input!$F$60)</f>
        <v>0</v>
      </c>
      <c r="Q132" s="37">
        <f>Multi!H941*Q$11*LAFs!H$271*(1-Contrib!Q$116)*100/(24*Input!$F$60)</f>
        <v>7.5861999205355307E-3</v>
      </c>
      <c r="R132" s="37">
        <f>Multi!I941*R$11*LAFs!I$271*(1-Contrib!R$116)*100/(24*Input!$F$60)</f>
        <v>2.5632552338135509E-3</v>
      </c>
      <c r="S132" s="37">
        <f>Multi!J941*S$11*LAFs!J$271*(1-Contrib!S$116)*100/(24*Input!$F$60)</f>
        <v>5.3037618164024957E-3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9.1792567807402366E-3</v>
      </c>
      <c r="D133" s="37">
        <f>Multi!D942*D$11*LAFs!D$272*(1-Contrib!D$117)*100/(24*Input!$F$60)</f>
        <v>3.6567795223683272E-3</v>
      </c>
      <c r="E133" s="37">
        <f>Multi!E942*E$11*LAFs!E$272*(1-Contrib!E$117)*100/(24*Input!$F$60)</f>
        <v>6.6100435165165295E-3</v>
      </c>
      <c r="F133" s="37">
        <f>Multi!F942*F$11*LAFs!F$272*(1-Contrib!F$117)*100/(24*Input!$F$60)</f>
        <v>2.1183805317474239E-3</v>
      </c>
      <c r="G133" s="37">
        <f>Multi!G942*G$11*LAFs!G$272*(1-Contrib!G$117)*100/(24*Input!$F$60)</f>
        <v>0</v>
      </c>
      <c r="H133" s="37">
        <f>Multi!H942*H$11*LAFs!H$272*(1-Contrib!H$117)*100/(24*Input!$F$60)</f>
        <v>6.0078410768798418E-3</v>
      </c>
      <c r="I133" s="37">
        <f>Multi!I942*I$11*LAFs!I$272*(1-Contrib!I$117)*100/(24*Input!$F$60)</f>
        <v>6.7125939330387201E-4</v>
      </c>
      <c r="J133" s="37">
        <f>Multi!J942*J$11*LAFs!J$272*(1-Contrib!J$117)*100/(24*Input!$F$60)</f>
        <v>4.8529122793523883E-4</v>
      </c>
      <c r="K133" s="37">
        <f>Multi!B942*K$11*LAFs!B$272*(1-Contrib!K$117)*100/(24*Input!$F$60)</f>
        <v>2.4575274405319136E-3</v>
      </c>
      <c r="L133" s="37">
        <f>Multi!C942*L$11*LAFs!C$272*(1-Contrib!L$117)*100/(24*Input!$F$60)</f>
        <v>4.38893966458584E-3</v>
      </c>
      <c r="M133" s="37">
        <f>Multi!D942*M$11*LAFs!D$272*(1-Contrib!M$117)*100/(24*Input!$F$60)</f>
        <v>1.7501924852850667E-3</v>
      </c>
      <c r="N133" s="37">
        <f>Multi!E942*N$11*LAFs!E$272*(1-Contrib!N$117)*100/(24*Input!$F$60)</f>
        <v>3.258352915427888E-3</v>
      </c>
      <c r="O133" s="37">
        <f>Multi!F942*O$11*LAFs!F$272*(1-Contrib!O$117)*100/(24*Input!$F$60)</f>
        <v>1.1670849235872281E-3</v>
      </c>
      <c r="P133" s="37">
        <f>Multi!G942*P$11*LAFs!G$272*(1-Contrib!P$117)*100/(24*Input!$F$60)</f>
        <v>0</v>
      </c>
      <c r="Q133" s="37">
        <f>Multi!H942*Q$11*LAFs!H$272*(1-Contrib!Q$117)*100/(24*Input!$F$60)</f>
        <v>5.7165275201563849E-3</v>
      </c>
      <c r="R133" s="37">
        <f>Multi!I942*R$11*LAFs!I$272*(1-Contrib!R$117)*100/(24*Input!$F$60)</f>
        <v>1.9315229283129237E-3</v>
      </c>
      <c r="S133" s="37">
        <f>Multi!J942*S$11*LAFs!J$272*(1-Contrib!S$117)*100/(24*Input!$F$60)</f>
        <v>3.9966123621059503E-3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8.2134782013393859E-3</v>
      </c>
      <c r="D134" s="37">
        <f>Multi!D943*D$11*LAFs!D$273*(1-Contrib!D$118)*100/(24*Input!$F$60)</f>
        <v>3.2720382065239955E-3</v>
      </c>
      <c r="E134" s="37">
        <f>Multi!E943*E$11*LAFs!E$273*(1-Contrib!E$118)*100/(24*Input!$F$60)</f>
        <v>5.9145799741354517E-3</v>
      </c>
      <c r="F134" s="37">
        <f>Multi!F943*F$11*LAFs!F$273*(1-Contrib!F$118)*100/(24*Input!$F$60)</f>
        <v>1.8954990295244893E-3</v>
      </c>
      <c r="G134" s="37">
        <f>Multi!G943*G$11*LAFs!G$273*(1-Contrib!G$118)*100/(24*Input!$F$60)</f>
        <v>0</v>
      </c>
      <c r="H134" s="37">
        <f>Multi!H943*H$11*LAFs!H$273*(1-Contrib!H$118)*100/(24*Input!$F$60)</f>
        <v>5.3757371539708242E-3</v>
      </c>
      <c r="I134" s="37">
        <f>Multi!I943*I$11*LAFs!I$273*(1-Contrib!I$118)*100/(24*Input!$F$60)</f>
        <v>6.0063407376441673E-4</v>
      </c>
      <c r="J134" s="37">
        <f>Multi!J943*J$11*LAFs!J$273*(1-Contrib!J$118)*100/(24*Input!$F$60)</f>
        <v>0</v>
      </c>
      <c r="K134" s="37">
        <f>Multi!B943*K$11*LAFs!B$273*(1-Contrib!K$118)*100/(24*Input!$F$60)</f>
        <v>2.1989632215490213E-3</v>
      </c>
      <c r="L134" s="37">
        <f>Multi!C943*L$11*LAFs!C$273*(1-Contrib!L$118)*100/(24*Input!$F$60)</f>
        <v>3.927165469181107E-3</v>
      </c>
      <c r="M134" s="37">
        <f>Multi!D943*M$11*LAFs!D$273*(1-Contrib!M$118)*100/(24*Input!$F$60)</f>
        <v>1.5660492095829195E-3</v>
      </c>
      <c r="N134" s="37">
        <f>Multi!E943*N$11*LAFs!E$273*(1-Contrib!N$118)*100/(24*Input!$F$60)</f>
        <v>2.915531320497542E-3</v>
      </c>
      <c r="O134" s="37">
        <f>Multi!F943*O$11*LAFs!F$273*(1-Contrib!O$118)*100/(24*Input!$F$60)</f>
        <v>1.04429223497793E-3</v>
      </c>
      <c r="P134" s="37">
        <f>Multi!G943*P$11*LAFs!G$273*(1-Contrib!P$118)*100/(24*Input!$F$60)</f>
        <v>0</v>
      </c>
      <c r="Q134" s="37">
        <f>Multi!H943*Q$11*LAFs!H$273*(1-Contrib!Q$118)*100/(24*Input!$F$60)</f>
        <v>5.115073616055307E-3</v>
      </c>
      <c r="R134" s="37">
        <f>Multi!I943*R$11*LAFs!I$273*(1-Contrib!R$118)*100/(24*Input!$F$60)</f>
        <v>1.7283013043465666E-3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7.8915098175238868E-3</v>
      </c>
      <c r="D135" s="37">
        <f>Multi!D944*D$11*LAFs!D$274*(1-Contrib!D$119)*100/(24*Input!$F$60)</f>
        <v>3.0743273163848631E-3</v>
      </c>
      <c r="E135" s="37">
        <f>Multi!E944*E$11*LAFs!E$274*(1-Contrib!E$119)*100/(24*Input!$F$60)</f>
        <v>5.3650556506546166E-3</v>
      </c>
      <c r="F135" s="37">
        <f>Multi!F944*F$11*LAFs!F$274*(1-Contrib!F$119)*100/(24*Input!$F$60)</f>
        <v>1.3239099207579149E-3</v>
      </c>
      <c r="G135" s="37">
        <f>Multi!G944*G$11*LAFs!G$274*(1-Contrib!G$119)*100/(24*Input!$F$60)</f>
        <v>0</v>
      </c>
      <c r="H135" s="37">
        <f>Multi!H944*H$11*LAFs!H$274*(1-Contrib!H$119)*100/(24*Input!$F$60)</f>
        <v>1.7732341138273033E-3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2.11700209543754E-3</v>
      </c>
      <c r="L135" s="37">
        <f>Multi!C944*L$11*LAFs!C$274*(1-Contrib!L$119)*100/(24*Input!$F$60)</f>
        <v>3.7807897130402337E-3</v>
      </c>
      <c r="M135" s="37">
        <f>Multi!D944*M$11*LAFs!D$274*(1-Contrib!M$119)*100/(24*Input!$F$60)</f>
        <v>1.5076784485326302E-3</v>
      </c>
      <c r="N135" s="37">
        <f>Multi!E944*N$11*LAFs!E$274*(1-Contrib!N$119)*100/(24*Input!$F$60)</f>
        <v>2.8068618221177822E-3</v>
      </c>
      <c r="O135" s="37">
        <f>Multi!F944*O$11*LAFs!F$274*(1-Contrib!O$119)*100/(24*Input!$F$60)</f>
        <v>1.0053687246938548E-3</v>
      </c>
      <c r="P135" s="37">
        <f>Multi!G944*P$11*LAFs!G$274*(1-Contrib!P$119)*100/(24*Input!$F$60)</f>
        <v>0</v>
      </c>
      <c r="Q135" s="37">
        <f>Multi!H944*Q$11*LAFs!H$274*(1-Contrib!Q$119)*100/(24*Input!$F$60)</f>
        <v>4.9244214079571221E-3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9.641097018954858E-3</v>
      </c>
      <c r="D136" s="37">
        <f>Multi!D945*D$11*LAFs!D$279*(1-Contrib!D$124)*100/(24*Input!$F$60)</f>
        <v>3.8407647802219309E-3</v>
      </c>
      <c r="E136" s="37">
        <f>Multi!E945*E$11*LAFs!E$279*(1-Contrib!E$124)*100/(24*Input!$F$60)</f>
        <v>6.9426177265203594E-3</v>
      </c>
      <c r="F136" s="37">
        <f>Multi!F945*F$11*LAFs!F$279*(1-Contrib!F$124)*100/(24*Input!$F$60)</f>
        <v>2.2249636019001416E-3</v>
      </c>
      <c r="G136" s="37">
        <f>Multi!G945*G$11*LAFs!G$279*(1-Contrib!G$124)*100/(24*Input!$F$60)</f>
        <v>0</v>
      </c>
      <c r="H136" s="37">
        <f>Multi!H945*H$11*LAFs!H$279*(1-Contrib!H$124)*100/(24*Input!$F$60)</f>
        <v>6.3101163939756118E-3</v>
      </c>
      <c r="I136" s="37">
        <f>Multi!I945*I$11*LAFs!I$279*(1-Contrib!I$124)*100/(24*Input!$F$60)</f>
        <v>7.0503278100969677E-4</v>
      </c>
      <c r="J136" s="37">
        <f>Multi!J945*J$11*LAFs!J$279*(1-Contrib!J$124)*100/(24*Input!$F$60)</f>
        <v>5.0970791238657003E-4</v>
      </c>
      <c r="K136" s="37">
        <f>Multi!B945*K$11*LAFs!B$279*(1-Contrib!K$124)*100/(24*Input!$F$60)</f>
        <v>2.5811741676760574E-3</v>
      </c>
      <c r="L136" s="37">
        <f>Multi!C945*L$11*LAFs!C$279*(1-Contrib!L$124)*100/(24*Input!$F$60)</f>
        <v>4.6097624379997969E-3</v>
      </c>
      <c r="M136" s="37">
        <f>Multi!D945*M$11*LAFs!D$279*(1-Contrib!M$124)*100/(24*Input!$F$60)</f>
        <v>1.8382507381080491E-3</v>
      </c>
      <c r="N136" s="37">
        <f>Multi!E945*N$11*LAFs!E$279*(1-Contrib!N$124)*100/(24*Input!$F$60)</f>
        <v>3.4222919491202386E-3</v>
      </c>
      <c r="O136" s="37">
        <f>Multi!F945*O$11*LAFs!F$279*(1-Contrib!O$124)*100/(24*Input!$F$60)</f>
        <v>1.2258050130237879E-3</v>
      </c>
      <c r="P136" s="37">
        <f>Multi!G945*P$11*LAFs!G$279*(1-Contrib!P$124)*100/(24*Input!$F$60)</f>
        <v>0</v>
      </c>
      <c r="Q136" s="37">
        <f>Multi!H945*Q$11*LAFs!H$279*(1-Contrib!Q$124)*100/(24*Input!$F$60)</f>
        <v>6.0041458420676871E-3</v>
      </c>
      <c r="R136" s="37">
        <f>Multi!I945*R$11*LAFs!I$279*(1-Contrib!R$124)*100/(24*Input!$F$60)</f>
        <v>2.0287045444978779E-3</v>
      </c>
      <c r="S136" s="37">
        <f>Multi!J945*S$11*LAFs!J$279*(1-Contrib!S$124)*100/(24*Input!$F$60)</f>
        <v>4.1976957885157366E-3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-7.8718742340409473E-3</v>
      </c>
      <c r="D137" s="37">
        <f>Multi!D946*D$11*LAFs!D$284*(1-Contrib!D$129)*100/(24*Input!$F$60)</f>
        <v>-3.1359519827463028E-3</v>
      </c>
      <c r="E137" s="37">
        <f>Multi!E946*E$11*LAFs!E$284*(1-Contrib!E$129)*100/(24*Input!$F$60)</f>
        <v>-5.6685886980230868E-3</v>
      </c>
      <c r="F137" s="37">
        <f>Multi!F946*F$11*LAFs!F$284*(1-Contrib!F$129)*100/(24*Input!$F$60)</f>
        <v>-1.8166639766244506E-3</v>
      </c>
      <c r="G137" s="37">
        <f>Multi!G946*G$11*LAFs!G$284*(1-Contrib!G$129)*100/(24*Input!$F$60)</f>
        <v>0</v>
      </c>
      <c r="H137" s="37">
        <f>Multi!H946*H$11*LAFs!H$284*(1-Contrib!H$129)*100/(24*Input!$F$60)</f>
        <v>-5.1521567055987103E-3</v>
      </c>
      <c r="I137" s="37">
        <f>Multi!I946*I$11*LAFs!I$284*(1-Contrib!I$129)*100/(24*Input!$F$60)</f>
        <v>-5.7565330709493333E-4</v>
      </c>
      <c r="J137" s="37">
        <f>Multi!J946*J$11*LAFs!J$284*(1-Contrib!J$129)*100/(24*Input!$F$60)</f>
        <v>0</v>
      </c>
      <c r="K137" s="37">
        <f>Multi!B946*K$11*LAFs!B$284*(1-Contrib!K$129)*100/(24*Input!$F$60)</f>
        <v>-2.1075068930593442E-3</v>
      </c>
      <c r="L137" s="37">
        <f>Multi!C946*L$11*LAFs!C$284*(1-Contrib!L$129)*100/(24*Input!$F$60)</f>
        <v>-3.763832071121936E-3</v>
      </c>
      <c r="M137" s="37">
        <f>Multi!D946*M$11*LAFs!D$284*(1-Contrib!M$129)*100/(24*Input!$F$60)</f>
        <v>-1.500916191650167E-3</v>
      </c>
      <c r="N137" s="37">
        <f>Multi!E946*N$11*LAFs!E$284*(1-Contrib!N$129)*100/(24*Input!$F$60)</f>
        <v>-2.7942724528837695E-3</v>
      </c>
      <c r="O137" s="37">
        <f>Multi!F946*O$11*LAFs!F$284*(1-Contrib!O$129)*100/(24*Input!$F$60)</f>
        <v>-1.0008594332168881E-3</v>
      </c>
      <c r="P137" s="37">
        <f>Multi!G946*P$11*LAFs!G$284*(1-Contrib!P$129)*100/(24*Input!$F$60)</f>
        <v>0</v>
      </c>
      <c r="Q137" s="37">
        <f>Multi!H946*Q$11*LAFs!H$284*(1-Contrib!Q$129)*100/(24*Input!$F$60)</f>
        <v>-4.9023343358824906E-3</v>
      </c>
      <c r="R137" s="37">
        <f>Multi!I946*R$11*LAFs!I$284*(1-Contrib!R$129)*100/(24*Input!$F$60)</f>
        <v>-1.6564201149430839E-3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-7.8718742340409473E-3</v>
      </c>
      <c r="D138" s="37">
        <f>Multi!D947*D$11*LAFs!D$285*(1-Contrib!D$130)*100/(24*Input!$F$60)</f>
        <v>-3.1359519827463028E-3</v>
      </c>
      <c r="E138" s="37">
        <f>Multi!E947*E$11*LAFs!E$285*(1-Contrib!E$130)*100/(24*Input!$F$60)</f>
        <v>-5.6685886980230868E-3</v>
      </c>
      <c r="F138" s="37">
        <f>Multi!F947*F$11*LAFs!F$285*(1-Contrib!F$130)*100/(24*Input!$F$60)</f>
        <v>-1.8166639766244506E-3</v>
      </c>
      <c r="G138" s="37">
        <f>Multi!G947*G$11*LAFs!G$285*(1-Contrib!G$130)*100/(24*Input!$F$60)</f>
        <v>0</v>
      </c>
      <c r="H138" s="37">
        <f>Multi!H947*H$11*LAFs!H$285*(1-Contrib!H$130)*100/(24*Input!$F$60)</f>
        <v>-5.1521567055987103E-3</v>
      </c>
      <c r="I138" s="37">
        <f>Multi!I947*I$11*LAFs!I$285*(1-Contrib!I$130)*100/(24*Input!$F$60)</f>
        <v>-5.7565330709493333E-4</v>
      </c>
      <c r="J138" s="37">
        <f>Multi!J947*J$11*LAFs!J$285*(1-Contrib!J$130)*100/(24*Input!$F$60)</f>
        <v>0</v>
      </c>
      <c r="K138" s="37">
        <f>Multi!B947*K$11*LAFs!B$285*(1-Contrib!K$130)*100/(24*Input!$F$60)</f>
        <v>-2.1075068930593442E-3</v>
      </c>
      <c r="L138" s="37">
        <f>Multi!C947*L$11*LAFs!C$285*(1-Contrib!L$130)*100/(24*Input!$F$60)</f>
        <v>-3.763832071121936E-3</v>
      </c>
      <c r="M138" s="37">
        <f>Multi!D947*M$11*LAFs!D$285*(1-Contrib!M$130)*100/(24*Input!$F$60)</f>
        <v>-1.500916191650167E-3</v>
      </c>
      <c r="N138" s="37">
        <f>Multi!E947*N$11*LAFs!E$285*(1-Contrib!N$130)*100/(24*Input!$F$60)</f>
        <v>-2.7942724528837695E-3</v>
      </c>
      <c r="O138" s="37">
        <f>Multi!F947*O$11*LAFs!F$285*(1-Contrib!O$130)*100/(24*Input!$F$60)</f>
        <v>-1.0008594332168881E-3</v>
      </c>
      <c r="P138" s="37">
        <f>Multi!G947*P$11*LAFs!G$285*(1-Contrib!P$130)*100/(24*Input!$F$60)</f>
        <v>0</v>
      </c>
      <c r="Q138" s="37">
        <f>Multi!H947*Q$11*LAFs!H$285*(1-Contrib!Q$130)*100/(24*Input!$F$60)</f>
        <v>-4.9023343358824906E-3</v>
      </c>
      <c r="R138" s="37">
        <f>Multi!I947*R$11*LAFs!I$285*(1-Contrib!R$130)*100/(24*Input!$F$60)</f>
        <v>-1.6564201149430839E-3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-7.4833173705690917E-3</v>
      </c>
      <c r="D139" s="37">
        <f>Multi!D948*D$11*LAFs!D$288*(1-Contrib!D$133)*100/(24*Input!$F$60)</f>
        <v>-2.9811609342378022E-3</v>
      </c>
      <c r="E139" s="37">
        <f>Multi!E948*E$11*LAFs!E$288*(1-Contrib!E$133)*100/(24*Input!$F$60)</f>
        <v>-5.3887863308446152E-3</v>
      </c>
      <c r="F139" s="37">
        <f>Multi!F948*F$11*LAFs!F$288*(1-Contrib!F$133)*100/(24*Input!$F$60)</f>
        <v>-1.7269931770470097E-3</v>
      </c>
      <c r="G139" s="37">
        <f>Multi!G948*G$11*LAFs!G$288*(1-Contrib!G$133)*100/(24*Input!$F$60)</f>
        <v>0</v>
      </c>
      <c r="H139" s="37">
        <f>Multi!H948*H$11*LAFs!H$288*(1-Contrib!H$133)*100/(24*Input!$F$60)</f>
        <v>-4.8978454970956646E-3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-2.0034800445902358E-3</v>
      </c>
      <c r="L139" s="37">
        <f>Multi!C948*L$11*LAFs!C$288*(1-Contrib!L$133)*100/(24*Input!$F$60)</f>
        <v>-3.5780487696223154E-3</v>
      </c>
      <c r="M139" s="37">
        <f>Multi!D948*M$11*LAFs!D$288*(1-Contrib!M$133)*100/(24*Input!$F$60)</f>
        <v>-1.4268307489178919E-3</v>
      </c>
      <c r="N139" s="37">
        <f>Multi!E948*N$11*LAFs!E$288*(1-Contrib!N$133)*100/(24*Input!$F$60)</f>
        <v>-2.6563467559406946E-3</v>
      </c>
      <c r="O139" s="37">
        <f>Multi!F948*O$11*LAFs!F$288*(1-Contrib!O$133)*100/(24*Input!$F$60)</f>
        <v>-9.5145686521532315E-4</v>
      </c>
      <c r="P139" s="37">
        <f>Multi!G948*P$11*LAFs!G$288*(1-Contrib!P$133)*100/(24*Input!$F$60)</f>
        <v>0</v>
      </c>
      <c r="Q139" s="37">
        <f>Multi!H948*Q$11*LAFs!H$288*(1-Contrib!Q$133)*100/(24*Input!$F$60)</f>
        <v>-4.6603543960857296E-3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-7.4833173705690917E-3</v>
      </c>
      <c r="D140" s="37">
        <f>Multi!D949*D$11*LAFs!D$289*(1-Contrib!D$134)*100/(24*Input!$F$60)</f>
        <v>-2.9811609342378022E-3</v>
      </c>
      <c r="E140" s="37">
        <f>Multi!E949*E$11*LAFs!E$289*(1-Contrib!E$134)*100/(24*Input!$F$60)</f>
        <v>-5.3887863308446152E-3</v>
      </c>
      <c r="F140" s="37">
        <f>Multi!F949*F$11*LAFs!F$289*(1-Contrib!F$134)*100/(24*Input!$F$60)</f>
        <v>-1.7269931770470097E-3</v>
      </c>
      <c r="G140" s="37">
        <f>Multi!G949*G$11*LAFs!G$289*(1-Contrib!G$134)*100/(24*Input!$F$60)</f>
        <v>0</v>
      </c>
      <c r="H140" s="37">
        <f>Multi!H949*H$11*LAFs!H$289*(1-Contrib!H$134)*100/(24*Input!$F$60)</f>
        <v>-4.8978454970956646E-3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-2.0034800445902358E-3</v>
      </c>
      <c r="L140" s="37">
        <f>Multi!C949*L$11*LAFs!C$289*(1-Contrib!L$134)*100/(24*Input!$F$60)</f>
        <v>-3.5780487696223154E-3</v>
      </c>
      <c r="M140" s="37">
        <f>Multi!D949*M$11*LAFs!D$289*(1-Contrib!M$134)*100/(24*Input!$F$60)</f>
        <v>-1.4268307489178919E-3</v>
      </c>
      <c r="N140" s="37">
        <f>Multi!E949*N$11*LAFs!E$289*(1-Contrib!N$134)*100/(24*Input!$F$60)</f>
        <v>-2.6563467559406946E-3</v>
      </c>
      <c r="O140" s="37">
        <f>Multi!F949*O$11*LAFs!F$289*(1-Contrib!O$134)*100/(24*Input!$F$60)</f>
        <v>-9.5145686521532315E-4</v>
      </c>
      <c r="P140" s="37">
        <f>Multi!G949*P$11*LAFs!G$289*(1-Contrib!P$134)*100/(24*Input!$F$60)</f>
        <v>0</v>
      </c>
      <c r="Q140" s="37">
        <f>Multi!H949*Q$11*LAFs!H$289*(1-Contrib!Q$134)*100/(24*Input!$F$60)</f>
        <v>-4.6603543960857296E-3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-7.3606193731412337E-3</v>
      </c>
      <c r="D141" s="37">
        <f>Multi!D950*D$11*LAFs!D$292*(1-Contrib!D$137)*100/(24*Input!$F$60)</f>
        <v>-2.8675061841917583E-3</v>
      </c>
      <c r="E141" s="37">
        <f>Multi!E950*E$11*LAFs!E$292*(1-Contrib!E$137)*100/(24*Input!$F$60)</f>
        <v>-5.0041289275846064E-3</v>
      </c>
      <c r="F141" s="37">
        <f>Multi!F950*F$11*LAFs!F$292*(1-Contrib!F$137)*100/(24*Input!$F$60)</f>
        <v>-1.2348457058730742E-3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-1.9745836977932609E-3</v>
      </c>
      <c r="L141" s="37">
        <f>Multi!C950*L$11*LAFs!C$292*(1-Contrib!L$137)*100/(24*Input!$F$60)</f>
        <v>-3.5264422969835305E-3</v>
      </c>
      <c r="M141" s="37">
        <f>Multi!D950*M$11*LAFs!D$292*(1-Contrib!M$137)*100/(24*Input!$F$60)</f>
        <v>-1.4062514592700372E-3</v>
      </c>
      <c r="N141" s="37">
        <f>Multi!E950*N$11*LAFs!E$292*(1-Contrib!N$137)*100/(24*Input!$F$60)</f>
        <v>-2.6180340623453962E-3</v>
      </c>
      <c r="O141" s="37">
        <f>Multi!F950*O$11*LAFs!F$292*(1-Contrib!O$137)*100/(24*Input!$F$60)</f>
        <v>-9.3773392965933286E-4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-7.3606193731412337E-3</v>
      </c>
      <c r="D142" s="37">
        <f>Multi!D951*D$11*LAFs!D$293*(1-Contrib!D$138)*100/(24*Input!$F$60)</f>
        <v>-2.8675061841917583E-3</v>
      </c>
      <c r="E142" s="37">
        <f>Multi!E951*E$11*LAFs!E$293*(1-Contrib!E$138)*100/(24*Input!$F$60)</f>
        <v>-5.0041289275846064E-3</v>
      </c>
      <c r="F142" s="37">
        <f>Multi!F951*F$11*LAFs!F$293*(1-Contrib!F$138)*100/(24*Input!$F$60)</f>
        <v>-1.2348457058730742E-3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-1.9745836977932609E-3</v>
      </c>
      <c r="L142" s="37">
        <f>Multi!C951*L$11*LAFs!C$293*(1-Contrib!L$138)*100/(24*Input!$F$60)</f>
        <v>-3.5264422969835305E-3</v>
      </c>
      <c r="M142" s="37">
        <f>Multi!D951*M$11*LAFs!D$293*(1-Contrib!M$138)*100/(24*Input!$F$60)</f>
        <v>-1.4062514592700372E-3</v>
      </c>
      <c r="N142" s="37">
        <f>Multi!E951*N$11*LAFs!E$293*(1-Contrib!N$138)*100/(24*Input!$F$60)</f>
        <v>-2.6180340623453962E-3</v>
      </c>
      <c r="O142" s="37">
        <f>Multi!F951*O$11*LAFs!F$293*(1-Contrib!O$138)*100/(24*Input!$F$60)</f>
        <v>-9.3773392965933286E-4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(Northeast) in 2019/20 (April 2019 - Final Charges)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3.793327583293888</v>
      </c>
      <c r="D11" s="37">
        <f>Yard!D11/(1+AMD!D203)</f>
        <v>1.5171936753146715</v>
      </c>
      <c r="E11" s="37">
        <f>Yard!E11/(1+AMD!E203)</f>
        <v>5.9367481111022267</v>
      </c>
      <c r="F11" s="37">
        <f>Yard!F11/(1+AMD!F203)</f>
        <v>2.1390714654004133</v>
      </c>
      <c r="G11" s="37">
        <f>Yard!G11/(1+AMD!G203)</f>
        <v>0</v>
      </c>
      <c r="H11" s="37">
        <f>Yard!H11/(1+AMD!H203)</f>
        <v>7.8882468589123071</v>
      </c>
      <c r="I11" s="37">
        <f>Yard!I11/(1+AMD!I203)</f>
        <v>2.7043166145534618</v>
      </c>
      <c r="J11" s="37">
        <f>Yard!J11/(1+AMD!J203)</f>
        <v>6.2619335121252311</v>
      </c>
      <c r="K11" s="37">
        <f>Yard!K11/(1+AMD!B203)</f>
        <v>5.0318968561748623</v>
      </c>
      <c r="L11" s="37">
        <f>Yard!L11/(1+AMD!C203)</f>
        <v>1.8119154526858936</v>
      </c>
      <c r="M11" s="37">
        <f>Yard!M11/(1+AMD!D203)</f>
        <v>0.72470057084626371</v>
      </c>
      <c r="N11" s="37">
        <f>Yard!N11/(1+AMD!E203)</f>
        <v>2.835738650303782</v>
      </c>
      <c r="O11" s="37">
        <f>Yard!O11/(1+AMD!F203)</f>
        <v>1.0217458306600962</v>
      </c>
      <c r="P11" s="37">
        <f>Yard!P11/(1+AMD!G203)</f>
        <v>0</v>
      </c>
      <c r="Q11" s="37">
        <f>Yard!Q11/(1+AMD!H203)</f>
        <v>3.7678887637363419</v>
      </c>
      <c r="R11" s="37">
        <f>Yard!R11/(1+AMD!I203)</f>
        <v>1.2917400238367425</v>
      </c>
      <c r="S11" s="37">
        <f>Yard!S11/(1+AMD!J203)</f>
        <v>2.9910662459737059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9.4271184841011074E-2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0.77636965400956837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9.4271184841011074E-2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0.77636965400956837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9.4271184841011074E-2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0.77636965400956837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9.4271184841011074E-2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0.77636965400956837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9.4271184841011074E-2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0.77636965400956837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9.4271184841011074E-2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0.77636965400956837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9.4271184841011074E-2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0.77636965400956837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0.11652205740849207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0.33528771110516536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0.28555804988468481</v>
      </c>
      <c r="F33" s="37">
        <f>100*AMD!F49*LAFs!F$269*F$11*Input!$E$60/Input!$F$60*(1-Contrib!F$114)</f>
        <v>0.35232918334080054</v>
      </c>
      <c r="G33" s="37">
        <f>100*AMD!G49*LAFs!G$269*G$11*Input!$E$60/Input!$F$60*(1-Contrib!G$114)</f>
        <v>0</v>
      </c>
      <c r="H33" s="37">
        <f>100*AMD!H49*LAFs!H$269*H$11*Input!$E$60/Input!$F$60*(1-Contrib!H$114)</f>
        <v>0.3521692723350468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0.14939677058558176</v>
      </c>
      <c r="O33" s="37">
        <f>100*AMD!F49*LAFs!F$269*O$11*Input!$E$60/Input!$F$60*(1-Contrib!O$114)</f>
        <v>0.26755652795847545</v>
      </c>
      <c r="P33" s="37">
        <f>100*AMD!G49*LAFs!G$269*P$11*Input!$E$60/Input!$F$60*(1-Contrib!P$114)</f>
        <v>0</v>
      </c>
      <c r="Q33" s="37">
        <f>100*AMD!H49*LAFs!H$269*Q$11*Input!$E$60/Input!$F$60*(1-Contrib!Q$114)</f>
        <v>0.97800391408456955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9.4271184841011074E-2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0.77636965400956837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9.4271184841011074E-2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0.77636965400956837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0.21940685006822425</v>
      </c>
      <c r="I36" s="37">
        <f>100*AMD!I52*LAFs!I$272*I$11*Input!$E$60/Input!$F$60*(1-Contrib!I$117)</f>
        <v>0.12257224115854841</v>
      </c>
      <c r="J36" s="37">
        <f>100*AMD!J52*LAFs!J$272*J$11*Input!$E$60/Input!$F$60*(1-Contrib!J$117)</f>
        <v>9.4271184841011074E-2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0.20876805502605256</v>
      </c>
      <c r="R36" s="37">
        <f>100*AMD!I52*LAFs!I$272*R$11*Input!$E$60/Input!$F$60*(1-Contrib!R$117)</f>
        <v>0.35269688072024136</v>
      </c>
      <c r="S36" s="37">
        <f>100*AMD!J52*LAFs!J$272*S$11*Input!$E$60/Input!$F$60*(1-Contrib!S$117)</f>
        <v>0.77636965400956837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1.0428844793005172</v>
      </c>
      <c r="I37" s="37">
        <f>100*AMD!I53*LAFs!I$273*I$11*Input!$E$60/Input!$F$60*(1-Contrib!I$118)</f>
        <v>0.11652205740849207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0.99231616648580712</v>
      </c>
      <c r="R37" s="37">
        <f>100*AMD!I53*LAFs!I$273*R$11*Input!$E$60/Input!$F$60*(1-Contrib!R$118)</f>
        <v>0.33528771110516536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0.28555804988468481</v>
      </c>
      <c r="F38" s="37">
        <f>100*AMD!F54*LAFs!F$274*F$11*Input!$E$60/Input!$F$60*(1-Contrib!F$119)</f>
        <v>0.35232918334080054</v>
      </c>
      <c r="G38" s="37">
        <f>100*AMD!G54*LAFs!G$274*G$11*Input!$E$60/Input!$F$60*(1-Contrib!G$119)</f>
        <v>0</v>
      </c>
      <c r="H38" s="37">
        <f>100*AMD!H54*LAFs!H$274*H$11*Input!$E$60/Input!$F$60*(1-Contrib!H$119)</f>
        <v>0.3521692723350468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0.14939677058558176</v>
      </c>
      <c r="O38" s="37">
        <f>100*AMD!F54*LAFs!F$274*O$11*Input!$E$60/Input!$F$60*(1-Contrib!O$119)</f>
        <v>0.26755652795847545</v>
      </c>
      <c r="P38" s="37">
        <f>100*AMD!G54*LAFs!G$274*P$11*Input!$E$60/Input!$F$60*(1-Contrib!P$119)</f>
        <v>0</v>
      </c>
      <c r="Q38" s="37">
        <f>100*AMD!H54*LAFs!H$274*Q$11*Input!$E$60/Input!$F$60*(1-Contrib!Q$119)</f>
        <v>0.97800391408456955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0.12531406649171836</v>
      </c>
      <c r="D52" s="37">
        <f>(1-AMD!D41)*Yard!D$23</f>
        <v>4.9921897072658698E-2</v>
      </c>
      <c r="E52" s="37">
        <f>(1-AMD!E41)*Yard!E$23</f>
        <v>0.23998819496354323</v>
      </c>
      <c r="F52" s="37">
        <f>(1-AMD!F41)*Yard!F$23</f>
        <v>7.6911191097255166E-2</v>
      </c>
      <c r="G52" s="37">
        <f>(1-AMD!G41)*Yard!G$23</f>
        <v>0</v>
      </c>
      <c r="H52" s="37">
        <f>(1-AMD!H41)*Yard!H$23</f>
        <v>0.21812427286833544</v>
      </c>
      <c r="I52" s="37">
        <f>(1-AMD!I41)*Yard!I$23</f>
        <v>2.4371145174580569E-2</v>
      </c>
      <c r="J52" s="37">
        <f>(1-AMD!J41)*Yard!J$23</f>
        <v>0</v>
      </c>
      <c r="K52" s="37">
        <f>(1-AMD!B41)*Yard!K$23</f>
        <v>0.14489495031557284</v>
      </c>
      <c r="L52" s="37">
        <f>(1-AMD!C41)*Yard!L$23</f>
        <v>5.9917255840368479E-2</v>
      </c>
      <c r="M52" s="37">
        <f>(1-AMD!D41)*Yard!M$23</f>
        <v>2.3893409097618886E-2</v>
      </c>
      <c r="N52" s="37">
        <f>(1-AMD!E41)*Yard!N$23</f>
        <v>0.11829971055014041</v>
      </c>
      <c r="O52" s="37">
        <f>(1-AMD!F41)*Yard!O$23</f>
        <v>4.2372883549255121E-2</v>
      </c>
      <c r="P52" s="37">
        <f>(1-AMD!G41)*Yard!P$23</f>
        <v>0</v>
      </c>
      <c r="Q52" s="37">
        <f>(1-AMD!H41)*Yard!Q$23</f>
        <v>0.20754766857340409</v>
      </c>
      <c r="R52" s="37">
        <f>(1-AMD!I41)*Yard!R$23</f>
        <v>7.0127027142599108E-2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7.8454145495467698E-2</v>
      </c>
      <c r="D53" s="37">
        <f>(1-AMD!D42)*Yard!D$24</f>
        <v>3.1254111258187951E-2</v>
      </c>
      <c r="E53" s="37">
        <f>(1-AMD!E42)*Yard!E$24</f>
        <v>0.15024704960882251</v>
      </c>
      <c r="F53" s="37">
        <f>(1-AMD!F42)*Yard!F$24</f>
        <v>4.8151033204022198E-2</v>
      </c>
      <c r="G53" s="37">
        <f>(1-AMD!G42)*Yard!G$24</f>
        <v>0</v>
      </c>
      <c r="H53" s="37">
        <f>(1-AMD!H42)*Yard!H$24</f>
        <v>0.1365589188731372</v>
      </c>
      <c r="I53" s="37">
        <f>(1-AMD!I42)*Yard!I$24</f>
        <v>1.5257803237468713E-2</v>
      </c>
      <c r="J53" s="37">
        <f>(1-AMD!J42)*Yard!J$24</f>
        <v>0</v>
      </c>
      <c r="K53" s="37">
        <f>(1-AMD!B42)*Yard!K$24</f>
        <v>9.0712956907896422E-2</v>
      </c>
      <c r="L53" s="37">
        <f>(1-AMD!C42)*Yard!L$24</f>
        <v>3.7511807245518523E-2</v>
      </c>
      <c r="M53" s="37">
        <f>(1-AMD!D42)*Yard!M$24</f>
        <v>1.4958711708962109E-2</v>
      </c>
      <c r="N53" s="37">
        <f>(1-AMD!E42)*Yard!N$24</f>
        <v>7.4062736637676596E-2</v>
      </c>
      <c r="O53" s="37">
        <f>(1-AMD!F42)*Yard!O$24</f>
        <v>2.6527974585003722E-2</v>
      </c>
      <c r="P53" s="37">
        <f>(1-AMD!G42)*Yard!P$24</f>
        <v>0</v>
      </c>
      <c r="Q53" s="37">
        <f>(1-AMD!H42)*Yard!Q$24</f>
        <v>0.12993732821350143</v>
      </c>
      <c r="R53" s="37">
        <f>(1-AMD!I42)*Yard!R$24</f>
        <v>4.3903738380189565E-2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0.11057985058263284</v>
      </c>
      <c r="D55" s="37">
        <f>(1-AMD!D44)*Yard!D$26</f>
        <v>4.4052164881753314E-2</v>
      </c>
      <c r="E55" s="37">
        <f>(1-AMD!E44)*Yard!E$26</f>
        <v>0.21177078905517915</v>
      </c>
      <c r="F55" s="37">
        <f>(1-AMD!F44)*Yard!F$26</f>
        <v>6.7868103380308534E-2</v>
      </c>
      <c r="G55" s="37">
        <f>(1-AMD!G44)*Yard!G$26</f>
        <v>0</v>
      </c>
      <c r="H55" s="37">
        <f>(1-AMD!H44)*Yard!H$26</f>
        <v>0.19247758992658662</v>
      </c>
      <c r="I55" s="37">
        <f>(1-AMD!I44)*Yard!I$26</f>
        <v>2.1505627160466261E-2</v>
      </c>
      <c r="J55" s="37">
        <f>(1-AMD!J44)*Yard!J$26</f>
        <v>0</v>
      </c>
      <c r="K55" s="37">
        <f>(1-AMD!B44)*Yard!K$26</f>
        <v>0.12785844721696055</v>
      </c>
      <c r="L55" s="37">
        <f>(1-AMD!C44)*Yard!L$26</f>
        <v>5.2872286277512198E-2</v>
      </c>
      <c r="M55" s="37">
        <f>(1-AMD!D44)*Yard!M$26</f>
        <v>2.1084062483113401E-2</v>
      </c>
      <c r="N55" s="37">
        <f>(1-AMD!E44)*Yard!N$26</f>
        <v>0.10439023074450912</v>
      </c>
      <c r="O55" s="37">
        <f>(1-AMD!F44)*Yard!O$26</f>
        <v>3.739075159564461E-2</v>
      </c>
      <c r="P55" s="37">
        <f>(1-AMD!G44)*Yard!P$26</f>
        <v>0</v>
      </c>
      <c r="Q55" s="37">
        <f>(1-AMD!H44)*Yard!Q$26</f>
        <v>0.18314456486924049</v>
      </c>
      <c r="R55" s="37">
        <f>(1-AMD!I44)*Yard!R$26</f>
        <v>6.1881609944764888E-2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8.9175341089813967E-2</v>
      </c>
      <c r="D56" s="37">
        <f>(1-AMD!D45)*Yard!D$27</f>
        <v>3.5525159496752362E-2</v>
      </c>
      <c r="E56" s="37">
        <f>(1-AMD!E45)*Yard!E$27</f>
        <v>0.17077914509156142</v>
      </c>
      <c r="F56" s="37">
        <f>(1-AMD!F45)*Yard!F$27</f>
        <v>5.4731139861101362E-2</v>
      </c>
      <c r="G56" s="37">
        <f>(1-AMD!G45)*Yard!G$27</f>
        <v>0</v>
      </c>
      <c r="H56" s="37">
        <f>(1-AMD!H45)*Yard!H$27</f>
        <v>0.1552204551137677</v>
      </c>
      <c r="I56" s="37">
        <f>(1-AMD!I45)*Yard!I$27</f>
        <v>1.7342866962474827E-2</v>
      </c>
      <c r="J56" s="37">
        <f>(1-AMD!J45)*Yard!J$27</f>
        <v>0</v>
      </c>
      <c r="K56" s="37">
        <f>(1-AMD!B45)*Yard!K$27</f>
        <v>0.10310938730439148</v>
      </c>
      <c r="L56" s="37">
        <f>(1-AMD!C45)*Yard!L$27</f>
        <v>4.2638004466031915E-2</v>
      </c>
      <c r="M56" s="37">
        <f>(1-AMD!D45)*Yard!M$27</f>
        <v>1.7002902912095989E-2</v>
      </c>
      <c r="N56" s="37">
        <f>(1-AMD!E45)*Yard!N$27</f>
        <v>8.4183821772571832E-2</v>
      </c>
      <c r="O56" s="37">
        <f>(1-AMD!F45)*Yard!O$27</f>
        <v>3.0153169945319032E-2</v>
      </c>
      <c r="P56" s="37">
        <f>(1-AMD!G45)*Yard!P$27</f>
        <v>0</v>
      </c>
      <c r="Q56" s="37">
        <f>(1-AMD!H45)*Yard!Q$27</f>
        <v>0.14769398724006871</v>
      </c>
      <c r="R56" s="37">
        <f>(1-AMD!I45)*Yard!R$27</f>
        <v>4.9903428562580412E-2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9.6928844278491286E-2</v>
      </c>
      <c r="D58" s="37">
        <f>(1-AMD!D47)*Yard!D$29</f>
        <v>3.8613955503250655E-2</v>
      </c>
      <c r="E58" s="37">
        <f>(1-AMD!E47)*Yard!E$29</f>
        <v>0.18562783117276624</v>
      </c>
      <c r="F58" s="37">
        <f>(1-AMD!F47)*Yard!F$29</f>
        <v>5.9489832816428528E-2</v>
      </c>
      <c r="G58" s="37">
        <f>(1-AMD!G47)*Yard!G$29</f>
        <v>0</v>
      </c>
      <c r="H58" s="37">
        <f>(1-AMD!H47)*Yard!H$29</f>
        <v>0.168716364172982</v>
      </c>
      <c r="I58" s="37">
        <f>(1-AMD!I47)*Yard!I$29</f>
        <v>1.8850772316701896E-2</v>
      </c>
      <c r="J58" s="37">
        <f>(1-AMD!J47)*Yard!J$29</f>
        <v>0</v>
      </c>
      <c r="K58" s="37">
        <f>(1-AMD!B47)*Yard!K$29</f>
        <v>0.11207441007275952</v>
      </c>
      <c r="L58" s="37">
        <f>(1-AMD!C47)*Yard!L$29</f>
        <v>4.6345238994613715E-2</v>
      </c>
      <c r="M58" s="37">
        <f>(1-AMD!D47)*Yard!M$29</f>
        <v>1.8481249508078518E-2</v>
      </c>
      <c r="N58" s="37">
        <f>(1-AMD!E47)*Yard!N$29</f>
        <v>9.1503328741334503E-2</v>
      </c>
      <c r="O58" s="37">
        <f>(1-AMD!F47)*Yard!O$29</f>
        <v>3.2774889093937637E-2</v>
      </c>
      <c r="P58" s="37">
        <f>(1-AMD!G47)*Yard!P$29</f>
        <v>0</v>
      </c>
      <c r="Q58" s="37">
        <f>(1-AMD!H47)*Yard!Q$29</f>
        <v>0.16053549462338218</v>
      </c>
      <c r="R58" s="37">
        <f>(1-AMD!I47)*Yard!R$29</f>
        <v>5.4242367867518994E-2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0.10440824774647176</v>
      </c>
      <c r="D59" s="37">
        <f>(1-AMD!D48)*Yard!D$30</f>
        <v>4.1593557239485768E-2</v>
      </c>
      <c r="E59" s="37">
        <f>(1-AMD!E48)*Yard!E$30</f>
        <v>0.19995159057134357</v>
      </c>
      <c r="F59" s="37">
        <f>(1-AMD!F48)*Yard!F$30</f>
        <v>6.4080297762016541E-2</v>
      </c>
      <c r="G59" s="37">
        <f>(1-AMD!G48)*Yard!G$30</f>
        <v>0</v>
      </c>
      <c r="H59" s="37">
        <f>(1-AMD!H48)*Yard!H$30</f>
        <v>0.18173516955226446</v>
      </c>
      <c r="I59" s="37">
        <f>(1-AMD!I48)*Yard!I$30</f>
        <v>0</v>
      </c>
      <c r="J59" s="37">
        <f>(1-AMD!J48)*Yard!J$30</f>
        <v>0</v>
      </c>
      <c r="K59" s="37">
        <f>(1-AMD!B48)*Yard!K$30</f>
        <v>0.12072250381213849</v>
      </c>
      <c r="L59" s="37">
        <f>(1-AMD!C48)*Yard!L$30</f>
        <v>4.9921416383717443E-2</v>
      </c>
      <c r="M59" s="37">
        <f>(1-AMD!D48)*Yard!M$30</f>
        <v>1.9907334000184729E-2</v>
      </c>
      <c r="N59" s="37">
        <f>(1-AMD!E48)*Yard!N$30</f>
        <v>9.8564078504875835E-2</v>
      </c>
      <c r="O59" s="37">
        <f>(1-AMD!F48)*Yard!O$30</f>
        <v>3.5303925945419701E-2</v>
      </c>
      <c r="P59" s="37">
        <f>(1-AMD!G48)*Yard!P$30</f>
        <v>0</v>
      </c>
      <c r="Q59" s="37">
        <f>(1-AMD!H48)*Yard!Q$30</f>
        <v>0.17292303255554051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9.6853760516633261E-2</v>
      </c>
      <c r="D60" s="37">
        <f>(1-AMD!D49)*Yard!D$31</f>
        <v>3.7731710222253925E-2</v>
      </c>
      <c r="E60" s="37">
        <f>(1-AMD!E49)*Yard!E$31</f>
        <v>0.14009216953457113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0.1122122432727001</v>
      </c>
      <c r="L60" s="37">
        <f>(1-AMD!C49)*Yard!L$31</f>
        <v>4.6402236061013534E-2</v>
      </c>
      <c r="M60" s="37">
        <f>(1-AMD!D49)*Yard!M$31</f>
        <v>1.8503978423242515E-2</v>
      </c>
      <c r="N60" s="37">
        <f>(1-AMD!E49)*Yard!N$31</f>
        <v>7.329269029972893E-2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0.12531406649171836</v>
      </c>
      <c r="D61" s="37">
        <f>(1-AMD!D50)*Yard!D$32</f>
        <v>4.9921897072658698E-2</v>
      </c>
      <c r="E61" s="37">
        <f>(1-AMD!E50)*Yard!E$32</f>
        <v>0.23998819496354323</v>
      </c>
      <c r="F61" s="37">
        <f>(1-AMD!F50)*Yard!F$32</f>
        <v>7.6911191097255166E-2</v>
      </c>
      <c r="G61" s="37">
        <f>(1-AMD!G50)*Yard!G$32</f>
        <v>0</v>
      </c>
      <c r="H61" s="37">
        <f>(1-AMD!H50)*Yard!H$32</f>
        <v>0.21812427286833544</v>
      </c>
      <c r="I61" s="37">
        <f>(1-AMD!I50)*Yard!I$32</f>
        <v>2.4371145174580569E-2</v>
      </c>
      <c r="J61" s="37">
        <f>(1-AMD!J50)*Yard!J$32</f>
        <v>0</v>
      </c>
      <c r="K61" s="37">
        <f>(1-AMD!B50)*Yard!K$32</f>
        <v>0.14489495031557284</v>
      </c>
      <c r="L61" s="37">
        <f>(1-AMD!C50)*Yard!L$32</f>
        <v>5.9917255840368479E-2</v>
      </c>
      <c r="M61" s="37">
        <f>(1-AMD!D50)*Yard!M$32</f>
        <v>2.3893409097618886E-2</v>
      </c>
      <c r="N61" s="37">
        <f>(1-AMD!E50)*Yard!N$32</f>
        <v>0.11829971055014041</v>
      </c>
      <c r="O61" s="37">
        <f>(1-AMD!F50)*Yard!O$32</f>
        <v>4.2372883549255121E-2</v>
      </c>
      <c r="P61" s="37">
        <f>(1-AMD!G50)*Yard!P$32</f>
        <v>0</v>
      </c>
      <c r="Q61" s="37">
        <f>(1-AMD!H50)*Yard!Q$32</f>
        <v>0.20754766857340409</v>
      </c>
      <c r="R61" s="37">
        <f>(1-AMD!I50)*Yard!R$32</f>
        <v>7.0127027142599108E-2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0.10599695250531187</v>
      </c>
      <c r="D62" s="37">
        <f>(1-AMD!D51)*Yard!D$33</f>
        <v>4.2226456303972669E-2</v>
      </c>
      <c r="E62" s="37">
        <f>(1-AMD!E51)*Yard!E$33</f>
        <v>0.20299410924524858</v>
      </c>
      <c r="F62" s="37">
        <f>(1-AMD!F51)*Yard!F$33</f>
        <v>6.5055361286208729E-2</v>
      </c>
      <c r="G62" s="37">
        <f>(1-AMD!G51)*Yard!G$33</f>
        <v>0</v>
      </c>
      <c r="H62" s="37">
        <f>(1-AMD!H51)*Yard!H$33</f>
        <v>0.18450050212845506</v>
      </c>
      <c r="I62" s="37">
        <f>(1-AMD!I51)*Yard!I$33</f>
        <v>2.0614342746117797E-2</v>
      </c>
      <c r="J62" s="37">
        <f>(1-AMD!J51)*Yard!J$33</f>
        <v>0</v>
      </c>
      <c r="K62" s="37">
        <f>(1-AMD!B51)*Yard!K$33</f>
        <v>0.1225594508009545</v>
      </c>
      <c r="L62" s="37">
        <f>(1-AMD!C51)*Yard!L$33</f>
        <v>5.0681034454977812E-2</v>
      </c>
      <c r="M62" s="37">
        <f>(1-AMD!D51)*Yard!M$33</f>
        <v>2.0210249497231578E-2</v>
      </c>
      <c r="N62" s="37">
        <f>(1-AMD!E51)*Yard!N$33</f>
        <v>0.10006385676905685</v>
      </c>
      <c r="O62" s="37">
        <f>(1-AMD!F51)*Yard!O$33</f>
        <v>3.5841120241519968E-2</v>
      </c>
      <c r="P62" s="37">
        <f>(1-AMD!G51)*Yard!P$33</f>
        <v>0</v>
      </c>
      <c r="Q62" s="37">
        <f>(1-AMD!H51)*Yard!Q$33</f>
        <v>0.17555427721928724</v>
      </c>
      <c r="R62" s="37">
        <f>(1-AMD!I51)*Yard!R$33</f>
        <v>5.9316973532768061E-2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8.2182595788984333E-2</v>
      </c>
      <c r="D63" s="37">
        <f>(1-AMD!D52)*Yard!D$34</f>
        <v>3.2739429842161633E-2</v>
      </c>
      <c r="E63" s="37">
        <f>(1-AMD!E52)*Yard!E$34</f>
        <v>0.15738738174393432</v>
      </c>
      <c r="F63" s="37">
        <f>(1-AMD!F52)*Yard!F$34</f>
        <v>5.0439360133706729E-2</v>
      </c>
      <c r="G63" s="37">
        <f>(1-AMD!G52)*Yard!G$34</f>
        <v>0</v>
      </c>
      <c r="H63" s="37">
        <f>(1-AMD!H52)*Yard!H$34</f>
        <v>0.11443898965701008</v>
      </c>
      <c r="I63" s="37">
        <f>(1-AMD!I52)*Yard!I$34</f>
        <v>0</v>
      </c>
      <c r="J63" s="37">
        <f>(1-AMD!J52)*Yard!J$34</f>
        <v>0</v>
      </c>
      <c r="K63" s="37">
        <f>(1-AMD!B52)*Yard!K$34</f>
        <v>9.5023994249174321E-2</v>
      </c>
      <c r="L63" s="37">
        <f>(1-AMD!C52)*Yard!L$34</f>
        <v>3.9294516213306249E-2</v>
      </c>
      <c r="M63" s="37">
        <f>(1-AMD!D52)*Yard!M$34</f>
        <v>1.5669608662968609E-2</v>
      </c>
      <c r="N63" s="37">
        <f>(1-AMD!E52)*Yard!N$34</f>
        <v>7.7582489869471652E-2</v>
      </c>
      <c r="O63" s="37">
        <f>(1-AMD!F52)*Yard!O$34</f>
        <v>2.7788688521829061E-2</v>
      </c>
      <c r="P63" s="37">
        <f>(1-AMD!G52)*Yard!P$34</f>
        <v>0</v>
      </c>
      <c r="Q63" s="37">
        <f>(1-AMD!H52)*Yard!Q$34</f>
        <v>0.10888996985468598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6.9568088951263901E-2</v>
      </c>
      <c r="D64" s="37">
        <f>(1-AMD!D53)*Yard!D$35</f>
        <v>2.7714135159727513E-2</v>
      </c>
      <c r="E64" s="37">
        <f>(1-AMD!E53)*Yard!E$35</f>
        <v>0.13322941758960796</v>
      </c>
      <c r="F64" s="37">
        <f>(1-AMD!F53)*Yard!F$35</f>
        <v>4.269723849361403E-2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8.0438414252632207E-2</v>
      </c>
      <c r="L64" s="37">
        <f>(1-AMD!C53)*Yard!L$35</f>
        <v>3.3263057378270171E-2</v>
      </c>
      <c r="M64" s="37">
        <f>(1-AMD!D53)*Yard!M$35</f>
        <v>1.3264423188772193E-2</v>
      </c>
      <c r="N64" s="37">
        <f>(1-AMD!E53)*Yard!N$35</f>
        <v>6.5674070093358849E-2</v>
      </c>
      <c r="O64" s="37">
        <f>(1-AMD!F53)*Yard!O$35</f>
        <v>2.3523301209532929E-2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6.6174640679337773E-2</v>
      </c>
      <c r="D65" s="37">
        <f>(1-AMD!D54)*Yard!D$36</f>
        <v>2.5779921738255537E-2</v>
      </c>
      <c r="E65" s="37">
        <f>(1-AMD!E54)*Yard!E$36</f>
        <v>9.5716975071370919E-2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7.6668214417117297E-2</v>
      </c>
      <c r="L65" s="37">
        <f>(1-AMD!C54)*Yard!L$36</f>
        <v>3.170399664066776E-2</v>
      </c>
      <c r="M65" s="37">
        <f>(1-AMD!D54)*Yard!M$36</f>
        <v>1.2642711204651708E-2</v>
      </c>
      <c r="N65" s="37">
        <f>(1-AMD!E54)*Yard!N$36</f>
        <v>5.0076707596434615E-2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6.0008940847205844E-2</v>
      </c>
      <c r="D66" s="37">
        <f>(1-AMD!D55)*Yard!D$37</f>
        <v>2.3906016716897908E-2</v>
      </c>
      <c r="E66" s="37">
        <f>(1-AMD!E55)*Yard!E$37</f>
        <v>0.11492275208024409</v>
      </c>
      <c r="F66" s="37">
        <f>(1-AMD!F55)*Yard!F$37</f>
        <v>3.6830335542166338E-2</v>
      </c>
      <c r="G66" s="37">
        <f>(1-AMD!G55)*Yard!G$37</f>
        <v>0</v>
      </c>
      <c r="H66" s="37">
        <f>(1-AMD!H55)*Yard!H$37</f>
        <v>0.1044528116782546</v>
      </c>
      <c r="I66" s="37">
        <f>(1-AMD!I55)*Yard!I$37</f>
        <v>1.1670570192985666E-2</v>
      </c>
      <c r="J66" s="37">
        <f>(1-AMD!J55)*Yard!J$37</f>
        <v>8.4373126039735697E-3</v>
      </c>
      <c r="K66" s="37">
        <f>(1-AMD!B55)*Yard!K$37</f>
        <v>6.9385606468374134E-2</v>
      </c>
      <c r="L66" s="37">
        <f>(1-AMD!C55)*Yard!L$37</f>
        <v>2.8692477725070015E-2</v>
      </c>
      <c r="M66" s="37">
        <f>(1-AMD!D55)*Yard!M$37</f>
        <v>1.1441797503809029E-2</v>
      </c>
      <c r="N66" s="37">
        <f>(1-AMD!E55)*Yard!N$37</f>
        <v>5.6649987757871577E-2</v>
      </c>
      <c r="O66" s="37">
        <f>(1-AMD!F55)*Yard!O$37</f>
        <v>2.0291033031003235E-2</v>
      </c>
      <c r="P66" s="37">
        <f>(1-AMD!G55)*Yard!P$37</f>
        <v>0</v>
      </c>
      <c r="Q66" s="37">
        <f>(1-AMD!H55)*Yard!Q$37</f>
        <v>9.9388010580759398E-2</v>
      </c>
      <c r="R66" s="37">
        <f>(1-AMD!I55)*Yard!R$37</f>
        <v>3.3581614110884672E-2</v>
      </c>
      <c r="S66" s="37">
        <f>(1-AMD!J55)*Yard!S$37</f>
        <v>6.9485426306722942E-2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0.12695498166954519</v>
      </c>
      <c r="D67" s="37">
        <f>(1-AMD!D56)*Yard!D$38</f>
        <v>5.0575595423576453E-2</v>
      </c>
      <c r="E67" s="37">
        <f>(1-AMD!E56)*Yard!E$38</f>
        <v>0.24313070148846699</v>
      </c>
      <c r="F67" s="37">
        <f>(1-AMD!F56)*Yard!F$38</f>
        <v>7.7918298633938371E-2</v>
      </c>
      <c r="G67" s="37">
        <f>(1-AMD!G56)*Yard!G$38</f>
        <v>0</v>
      </c>
      <c r="H67" s="37">
        <f>(1-AMD!H56)*Yard!H$38</f>
        <v>0.22098048398670783</v>
      </c>
      <c r="I67" s="37">
        <f>(1-AMD!I56)*Yard!I$38</f>
        <v>2.4690271216353653E-2</v>
      </c>
      <c r="J67" s="37">
        <f>(1-AMD!J56)*Yard!J$38</f>
        <v>1.7849987882723361E-2</v>
      </c>
      <c r="K67" s="37">
        <f>(1-AMD!B56)*Yard!K$38</f>
        <v>0.14679226583504809</v>
      </c>
      <c r="L67" s="37">
        <f>(1-AMD!C56)*Yard!L$38</f>
        <v>6.0701837629745604E-2</v>
      </c>
      <c r="M67" s="37">
        <f>(1-AMD!D56)*Yard!M$38</f>
        <v>2.4206279461943876E-2</v>
      </c>
      <c r="N67" s="37">
        <f>(1-AMD!E56)*Yard!N$38</f>
        <v>0.11984877679632339</v>
      </c>
      <c r="O67" s="37">
        <f>(1-AMD!F56)*Yard!O$38</f>
        <v>4.2927731936916839E-2</v>
      </c>
      <c r="P67" s="37">
        <f>(1-AMD!G56)*Yard!P$38</f>
        <v>0</v>
      </c>
      <c r="Q67" s="37">
        <f>(1-AMD!H56)*Yard!Q$38</f>
        <v>0.2102653851795217</v>
      </c>
      <c r="R67" s="37">
        <f>(1-AMD!I56)*Yard!R$38</f>
        <v>7.1045299978488394E-2</v>
      </c>
      <c r="S67" s="37">
        <f>(1-AMD!J56)*Yard!S$38</f>
        <v>0.14700344479553157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0.23039386381382526</v>
      </c>
      <c r="D68" s="37">
        <f>(1-AMD!D57)*Yard!D$39</f>
        <v>9.178298236970904E-2</v>
      </c>
      <c r="E68" s="37">
        <f>(1-AMD!E57)*Yard!E$39</f>
        <v>0.44122586598057928</v>
      </c>
      <c r="F68" s="37">
        <f>(1-AMD!F57)*Yard!F$39</f>
        <v>0.14140365071140001</v>
      </c>
      <c r="G68" s="37">
        <f>(1-AMD!G57)*Yard!G$39</f>
        <v>0</v>
      </c>
      <c r="H68" s="37">
        <f>(1-AMD!H57)*Yard!H$39</f>
        <v>0.40102835559197275</v>
      </c>
      <c r="I68" s="37">
        <f>(1-AMD!I57)*Yard!I$39</f>
        <v>4.4807119101113499E-2</v>
      </c>
      <c r="J68" s="37">
        <f>(1-AMD!J57)*Yard!J$39</f>
        <v>3.2393590414870159E-2</v>
      </c>
      <c r="K68" s="37">
        <f>(1-AMD!B57)*Yard!K$39</f>
        <v>0.26639393633054947</v>
      </c>
      <c r="L68" s="37">
        <f>(1-AMD!C57)*Yard!L$39</f>
        <v>0.11015976473077176</v>
      </c>
      <c r="M68" s="37">
        <f>(1-AMD!D57)*Yard!M$39</f>
        <v>4.3928786255201628E-2</v>
      </c>
      <c r="N68" s="37">
        <f>(1-AMD!E57)*Yard!N$39</f>
        <v>0.21749774917331596</v>
      </c>
      <c r="O68" s="37">
        <f>(1-AMD!F57)*Yard!O$39</f>
        <v>7.7903882901217109E-2</v>
      </c>
      <c r="P68" s="37">
        <f>(1-AMD!G57)*Yard!P$39</f>
        <v>0</v>
      </c>
      <c r="Q68" s="37">
        <f>(1-AMD!H57)*Yard!Q$39</f>
        <v>0.38158293499587242</v>
      </c>
      <c r="R68" s="37">
        <f>(1-AMD!I57)*Yard!R$39</f>
        <v>0.12893075129940154</v>
      </c>
      <c r="S68" s="37">
        <f>(1-AMD!J57)*Yard!S$39</f>
        <v>0.26677717719295707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2.8864525141191586E-3</v>
      </c>
      <c r="D69" s="37">
        <f>(1-AMD!D58)*Yard!D$40</f>
        <v>1.1498883513168616E-3</v>
      </c>
      <c r="E69" s="37">
        <f>(1-AMD!E58)*Yard!E$40</f>
        <v>5.527827386857787E-3</v>
      </c>
      <c r="F69" s="37">
        <f>(1-AMD!F58)*Yard!F$40</f>
        <v>1.7715529239588014E-3</v>
      </c>
      <c r="G69" s="37">
        <f>(1-AMD!G58)*Yard!G$40</f>
        <v>0</v>
      </c>
      <c r="H69" s="37">
        <f>(1-AMD!H58)*Yard!H$40</f>
        <v>5.0242193349685068E-3</v>
      </c>
      <c r="I69" s="37">
        <f>(1-AMD!I58)*Yard!I$40</f>
        <v>5.6135879419235096E-4</v>
      </c>
      <c r="J69" s="37">
        <f>(1-AMD!J58)*Yard!J$40</f>
        <v>4.0583789405912766E-4</v>
      </c>
      <c r="K69" s="37">
        <f>(1-AMD!B58)*Yard!K$40</f>
        <v>3.3374736398742253E-3</v>
      </c>
      <c r="L69" s="37">
        <f>(1-AMD!C58)*Yard!L$40</f>
        <v>1.3801189172245251E-3</v>
      </c>
      <c r="M69" s="37">
        <f>(1-AMD!D58)*Yard!M$40</f>
        <v>5.5035474222087815E-4</v>
      </c>
      <c r="N69" s="37">
        <f>(1-AMD!E58)*Yard!N$40</f>
        <v>2.7248856133767563E-3</v>
      </c>
      <c r="O69" s="37">
        <f>(1-AMD!F58)*Yard!O$40</f>
        <v>9.7600628305609047E-4</v>
      </c>
      <c r="P69" s="37">
        <f>(1-AMD!G58)*Yard!P$40</f>
        <v>0</v>
      </c>
      <c r="Q69" s="37">
        <f>(1-AMD!H58)*Yard!Q$40</f>
        <v>4.7806005065908824E-3</v>
      </c>
      <c r="R69" s="37">
        <f>(1-AMD!I58)*Yard!R$40</f>
        <v>1.6152882072248047E-3</v>
      </c>
      <c r="S69" s="37">
        <f>(1-AMD!J58)*Yard!S$40</f>
        <v>3.3422750114580776E-3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0.14230885462461815</v>
      </c>
      <c r="D70" s="37">
        <f>(1-AMD!D59)*Yard!D$41</f>
        <v>5.6692183024542118E-2</v>
      </c>
      <c r="E70" s="37">
        <f>(1-AMD!E59)*Yard!E$41</f>
        <v>0.27253480877941533</v>
      </c>
      <c r="F70" s="37">
        <f>(1-AMD!F59)*Yard!F$41</f>
        <v>8.7341699294299469E-2</v>
      </c>
      <c r="G70" s="37">
        <f>(1-AMD!G59)*Yard!G$41</f>
        <v>0</v>
      </c>
      <c r="H70" s="37">
        <f>(1-AMD!H59)*Yard!H$41</f>
        <v>0.24770575488244898</v>
      </c>
      <c r="I70" s="37">
        <f>(1-AMD!I59)*Yard!I$41</f>
        <v>2.7676300456773197E-2</v>
      </c>
      <c r="J70" s="37">
        <f>(1-AMD!J59)*Yard!J$41</f>
        <v>2.0008756625759391E-2</v>
      </c>
      <c r="K70" s="37">
        <f>(1-AMD!B59)*Yard!K$41</f>
        <v>0.16454525016681054</v>
      </c>
      <c r="L70" s="37">
        <f>(1-AMD!C59)*Yard!L$41</f>
        <v>6.8043087975734634E-2</v>
      </c>
      <c r="M70" s="37">
        <f>(1-AMD!D59)*Yard!M$41</f>
        <v>2.7133774977961374E-2</v>
      </c>
      <c r="N70" s="37">
        <f>(1-AMD!E59)*Yard!N$41</f>
        <v>0.13434322883398664</v>
      </c>
      <c r="O70" s="37">
        <f>(1-AMD!F59)*Yard!O$41</f>
        <v>4.8119390694542095E-2</v>
      </c>
      <c r="P70" s="37">
        <f>(1-AMD!G59)*Yard!P$41</f>
        <v>0</v>
      </c>
      <c r="Q70" s="37">
        <f>(1-AMD!H59)*Yard!Q$41</f>
        <v>0.23569477730293695</v>
      </c>
      <c r="R70" s="37">
        <f>(1-AMD!I59)*Yard!R$41</f>
        <v>7.9637483566558101E-2</v>
      </c>
      <c r="S70" s="37">
        <f>(1-AMD!J59)*Yard!S$41</f>
        <v>0.16478196900676473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0.1137698864683596</v>
      </c>
      <c r="D79" s="37">
        <f>(1-AMD!D$41)*Yard!D$67</f>
        <v>4.5322993030609722E-2</v>
      </c>
      <c r="E79" s="37">
        <f>(1-AMD!E$41)*Yard!E$67</f>
        <v>0.22209992657010968</v>
      </c>
      <c r="F79" s="37">
        <f>(1-AMD!F$41)*Yard!F$67</f>
        <v>7.1178375660165202E-2</v>
      </c>
      <c r="G79" s="37">
        <f>(1-AMD!G$41)*Yard!G$67</f>
        <v>0</v>
      </c>
      <c r="H79" s="37">
        <f>(1-AMD!H$41)*Yard!H$67</f>
        <v>0.20186570007985283</v>
      </c>
      <c r="I79" s="37">
        <f>(1-AMD!I$41)*Yard!I$67</f>
        <v>2.2554565879901272E-2</v>
      </c>
      <c r="J79" s="37">
        <f>(1-AMD!J$41)*Yard!J$67</f>
        <v>0</v>
      </c>
      <c r="K79" s="37">
        <f>(1-AMD!B$41)*Yard!K$67</f>
        <v>0.1412167911713148</v>
      </c>
      <c r="L79" s="37">
        <f>(1-AMD!C$41)*Yard!L$67</f>
        <v>5.4397559550147398E-2</v>
      </c>
      <c r="M79" s="37">
        <f>(1-AMD!D$41)*Yard!M$67</f>
        <v>2.1692300924236782E-2</v>
      </c>
      <c r="N79" s="37">
        <f>(1-AMD!E$41)*Yard!N$67</f>
        <v>0.10948187276646155</v>
      </c>
      <c r="O79" s="37">
        <f>(1-AMD!F$41)*Yard!O$67</f>
        <v>3.9214488555501664E-2</v>
      </c>
      <c r="P79" s="37">
        <f>(1-AMD!G$41)*Yard!P$67</f>
        <v>0</v>
      </c>
      <c r="Q79" s="37">
        <f>(1-AMD!H$41)*Yard!Q$67</f>
        <v>0.19207745596383613</v>
      </c>
      <c r="R79" s="37">
        <f>(1-AMD!I$41)*Yard!R$67</f>
        <v>6.4899890518854017E-2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0.14028262335546676</v>
      </c>
      <c r="D80" s="37">
        <f>(1-AMD!D$42)*Yard!D$68</f>
        <v>5.5884984665284777E-2</v>
      </c>
      <c r="E80" s="37">
        <f>(1-AMD!E$42)*Yard!E$68</f>
        <v>0.27694355372053592</v>
      </c>
      <c r="F80" s="37">
        <f>(1-AMD!F$42)*Yard!F$68</f>
        <v>8.8754609728152634E-2</v>
      </c>
      <c r="G80" s="37">
        <f>(1-AMD!G$42)*Yard!G$68</f>
        <v>0</v>
      </c>
      <c r="H80" s="37">
        <f>(1-AMD!H$42)*Yard!H$68</f>
        <v>0.25171284483406076</v>
      </c>
      <c r="I80" s="37">
        <f>(1-AMD!I$42)*Yard!I$68</f>
        <v>2.8124014824615615E-2</v>
      </c>
      <c r="J80" s="37">
        <f>(1-AMD!J$42)*Yard!J$68</f>
        <v>0</v>
      </c>
      <c r="K80" s="37">
        <f>(1-AMD!B$42)*Yard!K$68</f>
        <v>0.17743732211549024</v>
      </c>
      <c r="L80" s="37">
        <f>(1-AMD!C$42)*Yard!L$68</f>
        <v>6.7074272416999883E-2</v>
      </c>
      <c r="M80" s="37">
        <f>(1-AMD!D$42)*Yard!M$68</f>
        <v>2.6747437083137562E-2</v>
      </c>
      <c r="N80" s="37">
        <f>(1-AMD!E$42)*Yard!N$68</f>
        <v>0.13651647427426003</v>
      </c>
      <c r="O80" s="37">
        <f>(1-AMD!F$42)*Yard!O$68</f>
        <v>4.8897809133069244E-2</v>
      </c>
      <c r="P80" s="37">
        <f>(1-AMD!G$42)*Yard!P$68</f>
        <v>0</v>
      </c>
      <c r="Q80" s="37">
        <f>(1-AMD!H$42)*Yard!Q$68</f>
        <v>0.23950756790292196</v>
      </c>
      <c r="R80" s="37">
        <f>(1-AMD!I$42)*Yard!R$68</f>
        <v>8.0925764334692257E-2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2.0769412799314973E-2</v>
      </c>
      <c r="D81" s="37">
        <f>(1-AMD!D$43)*Yard!D$69</f>
        <v>8.2739992169632848E-3</v>
      </c>
      <c r="E81" s="37">
        <f>(1-AMD!E$43)*Yard!E$69</f>
        <v>3.3044798070941503E-2</v>
      </c>
      <c r="F81" s="37">
        <f>(1-AMD!F$43)*Yard!F$69</f>
        <v>1.0590165818741519E-2</v>
      </c>
      <c r="G81" s="37">
        <f>(1-AMD!G$43)*Yard!G$69</f>
        <v>0</v>
      </c>
      <c r="H81" s="37">
        <f>(1-AMD!H$43)*Yard!H$69</f>
        <v>3.0034279612795298E-2</v>
      </c>
      <c r="I81" s="37">
        <f>(1-AMD!I$43)*Yard!I$69</f>
        <v>3.3557466073443954E-3</v>
      </c>
      <c r="J81" s="37">
        <f>(1-AMD!J$43)*Yard!J$69</f>
        <v>0</v>
      </c>
      <c r="K81" s="37">
        <f>(1-AMD!B$43)*Yard!K$69</f>
        <v>1.411589915369516E-2</v>
      </c>
      <c r="L81" s="37">
        <f>(1-AMD!C$43)*Yard!L$69</f>
        <v>9.9306187660347049E-3</v>
      </c>
      <c r="M81" s="37">
        <f>(1-AMD!D$43)*Yard!M$69</f>
        <v>3.9600668195070542E-3</v>
      </c>
      <c r="N81" s="37">
        <f>(1-AMD!E$43)*Yard!N$69</f>
        <v>1.6289093084658045E-2</v>
      </c>
      <c r="O81" s="37">
        <f>(1-AMD!F$43)*Yard!O$69</f>
        <v>5.8344677361374395E-3</v>
      </c>
      <c r="P81" s="37">
        <f>(1-AMD!G$43)*Yard!P$69</f>
        <v>0</v>
      </c>
      <c r="Q81" s="37">
        <f>(1-AMD!H$43)*Yard!Q$69</f>
        <v>2.8577950674385004E-2</v>
      </c>
      <c r="R81" s="37">
        <f>(1-AMD!I$43)*Yard!R$69</f>
        <v>9.6560310043360652E-3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0.11712849782618462</v>
      </c>
      <c r="D82" s="37">
        <f>(1-AMD!D$44)*Yard!D$70</f>
        <v>4.6660977306488952E-2</v>
      </c>
      <c r="E82" s="37">
        <f>(1-AMD!E$44)*Yard!E$70</f>
        <v>0.22883099457123784</v>
      </c>
      <c r="F82" s="37">
        <f>(1-AMD!F$44)*Yard!F$70</f>
        <v>7.3335542004959911E-2</v>
      </c>
      <c r="G82" s="37">
        <f>(1-AMD!G$44)*Yard!G$70</f>
        <v>0</v>
      </c>
      <c r="H82" s="37">
        <f>(1-AMD!H$44)*Yard!H$70</f>
        <v>0.20798353980774628</v>
      </c>
      <c r="I82" s="37">
        <f>(1-AMD!I$44)*Yard!I$70</f>
        <v>2.3238115483082331E-2</v>
      </c>
      <c r="J82" s="37">
        <f>(1-AMD!J$44)*Yard!J$70</f>
        <v>0</v>
      </c>
      <c r="K82" s="37">
        <f>(1-AMD!B$44)*Yard!K$70</f>
        <v>0.13042838910860333</v>
      </c>
      <c r="L82" s="37">
        <f>(1-AMD!C$44)*Yard!L$70</f>
        <v>5.6003434944897824E-2</v>
      </c>
      <c r="M82" s="37">
        <f>(1-AMD!D$44)*Yard!M$70</f>
        <v>2.2332681349348321E-2</v>
      </c>
      <c r="N82" s="37">
        <f>(1-AMD!E$44)*Yard!N$70</f>
        <v>0.11279988345589458</v>
      </c>
      <c r="O82" s="37">
        <f>(1-AMD!F$44)*Yard!O$70</f>
        <v>4.0402941848453222E-2</v>
      </c>
      <c r="P82" s="37">
        <f>(1-AMD!G$44)*Yard!P$70</f>
        <v>0</v>
      </c>
      <c r="Q82" s="37">
        <f>(1-AMD!H$44)*Yard!Q$70</f>
        <v>0.19789864842230445</v>
      </c>
      <c r="R82" s="37">
        <f>(1-AMD!I$44)*Yard!R$70</f>
        <v>6.6866778050490738E-2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0.13449568086580244</v>
      </c>
      <c r="D83" s="37">
        <f>(1-AMD!D$45)*Yard!D$71</f>
        <v>5.3579615799503787E-2</v>
      </c>
      <c r="E83" s="37">
        <f>(1-AMD!E$45)*Yard!E$71</f>
        <v>0.26654427050248114</v>
      </c>
      <c r="F83" s="37">
        <f>(1-AMD!F$45)*Yard!F$71</f>
        <v>8.5421857219306174E-2</v>
      </c>
      <c r="G83" s="37">
        <f>(1-AMD!G$45)*Yard!G$71</f>
        <v>0</v>
      </c>
      <c r="H83" s="37">
        <f>(1-AMD!H$45)*Yard!H$71</f>
        <v>0.24226097954279238</v>
      </c>
      <c r="I83" s="37">
        <f>(1-AMD!I$45)*Yard!I$71</f>
        <v>2.7067952708488236E-2</v>
      </c>
      <c r="J83" s="37">
        <f>(1-AMD!J$45)*Yard!J$71</f>
        <v>0</v>
      </c>
      <c r="K83" s="37">
        <f>(1-AMD!B$45)*Yard!K$71</f>
        <v>0.15823518489948302</v>
      </c>
      <c r="L83" s="37">
        <f>(1-AMD!C$45)*Yard!L$71</f>
        <v>6.4307322756886262E-2</v>
      </c>
      <c r="M83" s="37">
        <f>(1-AMD!D$45)*Yard!M$71</f>
        <v>2.5644051101013352E-2</v>
      </c>
      <c r="N83" s="37">
        <f>(1-AMD!E$45)*Yard!N$71</f>
        <v>0.13139025464995022</v>
      </c>
      <c r="O83" s="37">
        <f>(1-AMD!F$45)*Yard!O$71</f>
        <v>4.7061687081893788E-2</v>
      </c>
      <c r="P83" s="37">
        <f>(1-AMD!G$45)*Yard!P$71</f>
        <v>0</v>
      </c>
      <c r="Q83" s="37">
        <f>(1-AMD!H$45)*Yard!Q$71</f>
        <v>0.23051401308632086</v>
      </c>
      <c r="R83" s="37">
        <f>(1-AMD!I$45)*Yard!R$71</f>
        <v>7.7886986462276958E-2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2.5631562242438531E-2</v>
      </c>
      <c r="D84" s="37">
        <f>(1-AMD!D$46)*Yard!D$72</f>
        <v>1.0210954347754927E-2</v>
      </c>
      <c r="E84" s="37">
        <f>(1-AMD!E$46)*Yard!E$72</f>
        <v>4.2988699490845474E-2</v>
      </c>
      <c r="F84" s="37">
        <f>(1-AMD!F$46)*Yard!F$72</f>
        <v>1.3776977997043381E-2</v>
      </c>
      <c r="G84" s="37">
        <f>(1-AMD!G$46)*Yard!G$72</f>
        <v>0</v>
      </c>
      <c r="H84" s="37">
        <f>(1-AMD!H$46)*Yard!H$72</f>
        <v>3.9072250280562749E-2</v>
      </c>
      <c r="I84" s="37">
        <f>(1-AMD!I$46)*Yard!I$72</f>
        <v>4.3655640491690314E-3</v>
      </c>
      <c r="J84" s="37">
        <f>(1-AMD!J$46)*Yard!J$72</f>
        <v>0</v>
      </c>
      <c r="K84" s="37">
        <f>(1-AMD!B$46)*Yard!K$72</f>
        <v>2.3512050072198757E-2</v>
      </c>
      <c r="L84" s="37">
        <f>(1-AMD!C$46)*Yard!L$72</f>
        <v>1.2255390918704354E-2</v>
      </c>
      <c r="M84" s="37">
        <f>(1-AMD!D$46)*Yard!M$72</f>
        <v>4.8871241642305108E-3</v>
      </c>
      <c r="N84" s="37">
        <f>(1-AMD!E$46)*Yard!N$72</f>
        <v>2.1190836938735823E-2</v>
      </c>
      <c r="O84" s="37">
        <f>(1-AMD!F$46)*Yard!O$72</f>
        <v>7.5901864995327438E-3</v>
      </c>
      <c r="P84" s="37">
        <f>(1-AMD!G$46)*Yard!P$72</f>
        <v>0</v>
      </c>
      <c r="Q84" s="37">
        <f>(1-AMD!H$46)*Yard!Q$72</f>
        <v>3.7177680159155478E-2</v>
      </c>
      <c r="R84" s="37">
        <f>(1-AMD!I$46)*Yard!R$72</f>
        <v>1.2561741615988727E-2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0.10850822820387226</v>
      </c>
      <c r="D85" s="37">
        <f>(1-AMD!D$47)*Yard!D$73</f>
        <v>4.3226883873314123E-2</v>
      </c>
      <c r="E85" s="37">
        <f>(1-AMD!E$47)*Yard!E$73</f>
        <v>0.21272970680903069</v>
      </c>
      <c r="F85" s="37">
        <f>(1-AMD!F$47)*Yard!F$73</f>
        <v>6.8175416440537331E-2</v>
      </c>
      <c r="G85" s="37">
        <f>(1-AMD!G$47)*Yard!G$73</f>
        <v>0</v>
      </c>
      <c r="H85" s="37">
        <f>(1-AMD!H$47)*Yard!H$73</f>
        <v>0.19334914628722841</v>
      </c>
      <c r="I85" s="37">
        <f>(1-AMD!I$47)*Yard!I$73</f>
        <v>2.1603006632790515E-2</v>
      </c>
      <c r="J85" s="37">
        <f>(1-AMD!J$47)*Yard!J$73</f>
        <v>0</v>
      </c>
      <c r="K85" s="37">
        <f>(1-AMD!B$47)*Yard!K$73</f>
        <v>0.12590308481766821</v>
      </c>
      <c r="L85" s="37">
        <f>(1-AMD!C$47)*Yard!L$73</f>
        <v>5.1881767562831173E-2</v>
      </c>
      <c r="M85" s="37">
        <f>(1-AMD!D$47)*Yard!M$73</f>
        <v>2.0689069946543057E-2</v>
      </c>
      <c r="N85" s="37">
        <f>(1-AMD!E$47)*Yard!N$73</f>
        <v>0.10486291938129508</v>
      </c>
      <c r="O85" s="37">
        <f>(1-AMD!F$47)*Yard!O$73</f>
        <v>3.7560060383201588E-2</v>
      </c>
      <c r="P85" s="37">
        <f>(1-AMD!G$47)*Yard!P$73</f>
        <v>0</v>
      </c>
      <c r="Q85" s="37">
        <f>(1-AMD!H$47)*Yard!Q$73</f>
        <v>0.18397386042769817</v>
      </c>
      <c r="R85" s="37">
        <f>(1-AMD!I$47)*Yard!R$73</f>
        <v>6.2161815608056316E-2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0.12095201780613997</v>
      </c>
      <c r="D86" s="37">
        <f>(1-AMD!D$48)*Yard!D$74</f>
        <v>4.81841692053585E-2</v>
      </c>
      <c r="E86" s="37">
        <f>(1-AMD!E$48)*Yard!E$74</f>
        <v>0.2378481060710497</v>
      </c>
      <c r="F86" s="37">
        <f>(1-AMD!F$48)*Yard!F$74</f>
        <v>7.622533742099126E-2</v>
      </c>
      <c r="G86" s="37">
        <f>(1-AMD!G$48)*Yard!G$74</f>
        <v>0</v>
      </c>
      <c r="H86" s="37">
        <f>(1-AMD!H$48)*Yard!H$74</f>
        <v>0.21617915496943346</v>
      </c>
      <c r="I86" s="37">
        <f>(1-AMD!I$48)*Yard!I$74</f>
        <v>0</v>
      </c>
      <c r="J86" s="37">
        <f>(1-AMD!J$48)*Yard!J$74</f>
        <v>0</v>
      </c>
      <c r="K86" s="37">
        <f>(1-AMD!B$48)*Yard!K$74</f>
        <v>0.14216024535916327</v>
      </c>
      <c r="L86" s="37">
        <f>(1-AMD!C$48)*Yard!L$74</f>
        <v>5.7831600220061764E-2</v>
      </c>
      <c r="M86" s="37">
        <f>(1-AMD!D$48)*Yard!M$74</f>
        <v>2.3061705070560264E-2</v>
      </c>
      <c r="N86" s="37">
        <f>(1-AMD!E$48)*Yard!N$74</f>
        <v>0.1172447757581519</v>
      </c>
      <c r="O86" s="37">
        <f>(1-AMD!F$48)*Yard!O$74</f>
        <v>4.1995024390639173E-2</v>
      </c>
      <c r="P86" s="37">
        <f>(1-AMD!G$48)*Yard!P$74</f>
        <v>0</v>
      </c>
      <c r="Q86" s="37">
        <f>(1-AMD!H$48)*Yard!Q$74</f>
        <v>0.20569686728609757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0.10850718615476497</v>
      </c>
      <c r="D87" s="37">
        <f>(1-AMD!D$49)*Yard!D$75</f>
        <v>4.2271582261595726E-2</v>
      </c>
      <c r="E87" s="37">
        <f>(1-AMD!E$49)*Yard!E$75</f>
        <v>0.16115172834630362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0.12851304351471496</v>
      </c>
      <c r="L87" s="37">
        <f>(1-AMD!C$49)*Yard!L$75</f>
        <v>5.1985344083826858E-2</v>
      </c>
      <c r="M87" s="37">
        <f>(1-AMD!D$49)*Yard!M$75</f>
        <v>2.0730373510171728E-2</v>
      </c>
      <c r="N87" s="37">
        <f>(1-AMD!E$49)*Yard!N$75</f>
        <v>8.4310520396623387E-2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0.53480395262914382</v>
      </c>
      <c r="D88" s="37">
        <f>(1-AMD!D$50)*Yard!D$76</f>
        <v>0.21305212275564914</v>
      </c>
      <c r="E88" s="37">
        <f>(1-AMD!E$50)*Yard!E$76</f>
        <v>1.0902738569496633</v>
      </c>
      <c r="F88" s="37">
        <f>(1-AMD!F$50)*Yard!F$76</f>
        <v>0.34940994065535319</v>
      </c>
      <c r="G88" s="37">
        <f>(1-AMD!G$50)*Yard!G$76</f>
        <v>0</v>
      </c>
      <c r="H88" s="37">
        <f>(1-AMD!H$50)*Yard!H$76</f>
        <v>0.99094537675333361</v>
      </c>
      <c r="I88" s="37">
        <f>(1-AMD!I$50)*Yard!I$76</f>
        <v>0.11071887286708655</v>
      </c>
      <c r="J88" s="37">
        <f>(1-AMD!J$50)*Yard!J$76</f>
        <v>0</v>
      </c>
      <c r="K88" s="37">
        <f>(1-AMD!B$50)*Yard!K$76</f>
        <v>0.8730233902831418</v>
      </c>
      <c r="L88" s="37">
        <f>(1-AMD!C$50)*Yard!L$76</f>
        <v>0.25570940398968228</v>
      </c>
      <c r="M88" s="37">
        <f>(1-AMD!D$50)*Yard!M$76</f>
        <v>0.10197011385019737</v>
      </c>
      <c r="N88" s="37">
        <f>(1-AMD!E$50)*Yard!N$76</f>
        <v>0.5374392757823927</v>
      </c>
      <c r="O88" s="37">
        <f>(1-AMD!F$50)*Yard!O$76</f>
        <v>0.19250133192736119</v>
      </c>
      <c r="P88" s="37">
        <f>(1-AMD!G$50)*Yard!P$76</f>
        <v>0</v>
      </c>
      <c r="Q88" s="37">
        <f>(1-AMD!H$50)*Yard!Q$76</f>
        <v>0.94289553346909638</v>
      </c>
      <c r="R88" s="37">
        <f>(1-AMD!I$50)*Yard!R$76</f>
        <v>0.31858927215478233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0.56490793233045333</v>
      </c>
      <c r="D89" s="37">
        <f>(1-AMD!D$51)*Yard!D$77</f>
        <v>0.22504477304782927</v>
      </c>
      <c r="E89" s="37">
        <f>(1-AMD!E$51)*Yard!E$77</f>
        <v>1.1518268202104647</v>
      </c>
      <c r="F89" s="37">
        <f>(1-AMD!F$51)*Yard!F$77</f>
        <v>0.36913637645221808</v>
      </c>
      <c r="G89" s="37">
        <f>(1-AMD!G$51)*Yard!G$77</f>
        <v>0</v>
      </c>
      <c r="H89" s="37">
        <f>(1-AMD!H$51)*Yard!H$77</f>
        <v>1.0468906092102606</v>
      </c>
      <c r="I89" s="37">
        <f>(1-AMD!I$51)*Yard!I$77</f>
        <v>0.11696966451032761</v>
      </c>
      <c r="J89" s="37">
        <f>(1-AMD!J$51)*Yard!J$77</f>
        <v>0</v>
      </c>
      <c r="K89" s="37">
        <f>(1-AMD!B$51)*Yard!K$77</f>
        <v>0.92173201724614418</v>
      </c>
      <c r="L89" s="37">
        <f>(1-AMD!C$51)*Yard!L$77</f>
        <v>0.27010322189116925</v>
      </c>
      <c r="M89" s="37">
        <f>(1-AMD!D$51)*Yard!M$77</f>
        <v>0.10770998585823999</v>
      </c>
      <c r="N89" s="37">
        <f>(1-AMD!E$51)*Yard!N$77</f>
        <v>0.56778117546776008</v>
      </c>
      <c r="O89" s="37">
        <f>(1-AMD!F$51)*Yard!O$77</f>
        <v>0.20336926876382821</v>
      </c>
      <c r="P89" s="37">
        <f>(1-AMD!G$51)*Yard!P$77</f>
        <v>0</v>
      </c>
      <c r="Q89" s="37">
        <f>(1-AMD!H$51)*Yard!Q$77</f>
        <v>0.99612804359529017</v>
      </c>
      <c r="R89" s="37">
        <f>(1-AMD!I$51)*Yard!R$77</f>
        <v>0.33657568321951559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0.42578597529807399</v>
      </c>
      <c r="D90" s="37">
        <f>(1-AMD!D$52)*Yard!D$78</f>
        <v>0.16962216795683352</v>
      </c>
      <c r="E90" s="37">
        <f>(1-AMD!E$52)*Yard!E$78</f>
        <v>0.86795098799907833</v>
      </c>
      <c r="F90" s="37">
        <f>(1-AMD!F$52)*Yard!F$78</f>
        <v>0.27816011663069234</v>
      </c>
      <c r="G90" s="37">
        <f>(1-AMD!G$52)*Yard!G$78</f>
        <v>0</v>
      </c>
      <c r="H90" s="37">
        <f>(1-AMD!H$52)*Yard!H$78</f>
        <v>0.63110163621643856</v>
      </c>
      <c r="I90" s="37">
        <f>(1-AMD!I$52)*Yard!I$78</f>
        <v>0</v>
      </c>
      <c r="J90" s="37">
        <f>(1-AMD!J$52)*Yard!J$78</f>
        <v>0</v>
      </c>
      <c r="K90" s="37">
        <f>(1-AMD!B$52)*Yard!K$78</f>
        <v>0.69485135911265694</v>
      </c>
      <c r="L90" s="37">
        <f>(1-AMD!C$52)*Yard!L$78</f>
        <v>0.20358390665473719</v>
      </c>
      <c r="M90" s="37">
        <f>(1-AMD!D$52)*Yard!M$78</f>
        <v>8.1183850948591402E-2</v>
      </c>
      <c r="N90" s="37">
        <f>(1-AMD!E$52)*Yard!N$78</f>
        <v>0.42784750586418324</v>
      </c>
      <c r="O90" s="37">
        <f>(1-AMD!F$52)*Yard!O$78</f>
        <v>0.15324748013764916</v>
      </c>
      <c r="P90" s="37">
        <f>(1-AMD!G$52)*Yard!P$78</f>
        <v>0</v>
      </c>
      <c r="Q90" s="37">
        <f>(1-AMD!H$52)*Yard!Q$78</f>
        <v>0.60050021717962132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0.38098768888179418</v>
      </c>
      <c r="D91" s="37">
        <f>(1-AMD!D$53)*Yard!D$79</f>
        <v>0.15177568426896432</v>
      </c>
      <c r="E91" s="37">
        <f>(1-AMD!E$53)*Yard!E$79</f>
        <v>0.77663112494239661</v>
      </c>
      <c r="F91" s="37">
        <f>(1-AMD!F$53)*Yard!F$79</f>
        <v>0.24889401277256476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0.62174385438453916</v>
      </c>
      <c r="L91" s="37">
        <f>(1-AMD!C$53)*Yard!L$79</f>
        <v>0.18216420124128518</v>
      </c>
      <c r="M91" s="37">
        <f>(1-AMD!D$53)*Yard!M$79</f>
        <v>7.2642241740759839E-2</v>
      </c>
      <c r="N91" s="37">
        <f>(1-AMD!E$53)*Yard!N$79</f>
        <v>0.38283231931000711</v>
      </c>
      <c r="O91" s="37">
        <f>(1-AMD!F$53)*Yard!O$79</f>
        <v>0.13712382904046702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0.36605296969999024</v>
      </c>
      <c r="D92" s="37">
        <f>(1-AMD!D$54)*Yard!D$80</f>
        <v>0.14260473217602682</v>
      </c>
      <c r="E92" s="37">
        <f>(1-AMD!E$54)*Yard!E$80</f>
        <v>0.56357938836804844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0.59856983039047151</v>
      </c>
      <c r="L92" s="37">
        <f>(1-AMD!C$54)*Yard!L$80</f>
        <v>0.1753744637301608</v>
      </c>
      <c r="M92" s="37">
        <f>(1-AMD!D$54)*Yard!M$80</f>
        <v>6.9934674884711626E-2</v>
      </c>
      <c r="N92" s="37">
        <f>(1-AMD!E$54)*Yard!N$80</f>
        <v>0.29485052382443622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7.3397223583046539E-2</v>
      </c>
      <c r="D93" s="37">
        <f>(1-AMD!D$55)*Yard!D$81</f>
        <v>2.9239563791299675E-2</v>
      </c>
      <c r="E93" s="37">
        <f>(1-AMD!E$55)*Yard!E$81</f>
        <v>0.14054711511592305</v>
      </c>
      <c r="F93" s="37">
        <f>(1-AMD!F$55)*Yard!F$81</f>
        <v>4.5042407317121488E-2</v>
      </c>
      <c r="G93" s="37">
        <f>(1-AMD!G$55)*Yard!G$81</f>
        <v>0</v>
      </c>
      <c r="H93" s="37">
        <f>(1-AMD!H$55)*Yard!H$81</f>
        <v>0.12774268873125214</v>
      </c>
      <c r="I93" s="37">
        <f>(1-AMD!I$55)*Yard!I$81</f>
        <v>1.4272760986760146E-2</v>
      </c>
      <c r="J93" s="37">
        <f>(1-AMD!J$55)*Yard!J$81</f>
        <v>1.0318582912039005E-2</v>
      </c>
      <c r="K93" s="37">
        <f>(1-AMD!B$55)*Yard!K$81</f>
        <v>8.4824944479509529E-2</v>
      </c>
      <c r="L93" s="37">
        <f>(1-AMD!C$55)*Yard!L$81</f>
        <v>3.5093907224603253E-2</v>
      </c>
      <c r="M93" s="37">
        <f>(1-AMD!D$55)*Yard!M$81</f>
        <v>1.3994517445613575E-2</v>
      </c>
      <c r="N93" s="37">
        <f>(1-AMD!E$55)*Yard!N$81</f>
        <v>6.9281253769156129E-2</v>
      </c>
      <c r="O93" s="37">
        <f>(1-AMD!F$55)*Yard!O$81</f>
        <v>2.4815331199501071E-2</v>
      </c>
      <c r="P93" s="37">
        <f>(1-AMD!G$55)*Yard!P$81</f>
        <v>0</v>
      </c>
      <c r="Q93" s="37">
        <f>(1-AMD!H$55)*Yard!Q$81</f>
        <v>0.12154858730221681</v>
      </c>
      <c r="R93" s="37">
        <f>(1-AMD!I$55)*Yard!R$81</f>
        <v>4.1069317422240667E-2</v>
      </c>
      <c r="S93" s="37">
        <f>(1-AMD!J$55)*Yard!S$81</f>
        <v>8.4978614184169063E-2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9.5231322984671143E-2</v>
      </c>
      <c r="D94" s="37">
        <f>(1-AMD!D$56)*Yard!D$82</f>
        <v>3.7937706733410133E-2</v>
      </c>
      <c r="E94" s="37">
        <f>(1-AMD!E$56)*Yard!E$82</f>
        <v>0.18385068930778839</v>
      </c>
      <c r="F94" s="37">
        <f>(1-AMD!F$56)*Yard!F$82</f>
        <v>5.8920296062318585E-2</v>
      </c>
      <c r="G94" s="37">
        <f>(1-AMD!G$56)*Yard!G$82</f>
        <v>0</v>
      </c>
      <c r="H94" s="37">
        <f>(1-AMD!H$56)*Yard!H$82</f>
        <v>0.16710112731876486</v>
      </c>
      <c r="I94" s="37">
        <f>(1-AMD!I$56)*Yard!I$82</f>
        <v>1.8670301013128911E-2</v>
      </c>
      <c r="J94" s="37">
        <f>(1-AMD!J$56)*Yard!J$82</f>
        <v>1.3497812313637531E-2</v>
      </c>
      <c r="K94" s="37">
        <f>(1-AMD!B$56)*Yard!K$82</f>
        <v>0.14142348145352859</v>
      </c>
      <c r="L94" s="37">
        <f>(1-AMD!C$56)*Yard!L$82</f>
        <v>4.5533591743001936E-2</v>
      </c>
      <c r="M94" s="37">
        <f>(1-AMD!D$56)*Yard!M$82</f>
        <v>1.8157586156783114E-2</v>
      </c>
      <c r="N94" s="37">
        <f>(1-AMD!E$56)*Yard!N$82</f>
        <v>9.0627304950808688E-2</v>
      </c>
      <c r="O94" s="37">
        <f>(1-AMD!F$56)*Yard!O$82</f>
        <v>3.2461112721284595E-2</v>
      </c>
      <c r="P94" s="37">
        <f>(1-AMD!G$56)*Yard!P$82</f>
        <v>0</v>
      </c>
      <c r="Q94" s="37">
        <f>(1-AMD!H$56)*Yard!Q$82</f>
        <v>0.15899857881443427</v>
      </c>
      <c r="R94" s="37">
        <f>(1-AMD!I$56)*Yard!R$82</f>
        <v>5.3723068675237975E-2</v>
      </c>
      <c r="S94" s="37">
        <f>(1-AMD!J$56)*Yard!S$82</f>
        <v>0.11116113469347239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0.17080614804554028</v>
      </c>
      <c r="D95" s="37">
        <f>(1-AMD!D$57)*Yard!D$83</f>
        <v>6.8044770877100938E-2</v>
      </c>
      <c r="E95" s="37">
        <f>(1-AMD!E$57)*Yard!E$83</f>
        <v>0.34012042236732265</v>
      </c>
      <c r="F95" s="37">
        <f>(1-AMD!F$57)*Yard!F$83</f>
        <v>0.10900147319640506</v>
      </c>
      <c r="G95" s="37">
        <f>(1-AMD!G$57)*Yard!G$83</f>
        <v>0</v>
      </c>
      <c r="H95" s="37">
        <f>(1-AMD!H$57)*Yard!H$83</f>
        <v>0.30913403814639057</v>
      </c>
      <c r="I95" s="37">
        <f>(1-AMD!I$57)*Yard!I$83</f>
        <v>3.4539716387353488E-2</v>
      </c>
      <c r="J95" s="37">
        <f>(1-AMD!J$57)*Yard!J$83</f>
        <v>2.4970706623044264E-2</v>
      </c>
      <c r="K95" s="37">
        <f>(1-AMD!B$57)*Yard!K$83</f>
        <v>0.26329187352980449</v>
      </c>
      <c r="L95" s="37">
        <f>(1-AMD!C$57)*Yard!L$83</f>
        <v>8.1668690180354525E-2</v>
      </c>
      <c r="M95" s="37">
        <f>(1-AMD!D$57)*Yard!M$83</f>
        <v>3.2567302984380146E-2</v>
      </c>
      <c r="N95" s="37">
        <f>(1-AMD!E$57)*Yard!N$83</f>
        <v>0.16765886140507064</v>
      </c>
      <c r="O95" s="37">
        <f>(1-AMD!F$57)*Yard!O$83</f>
        <v>6.0052466546878881E-2</v>
      </c>
      <c r="P95" s="37">
        <f>(1-AMD!G$57)*Yard!P$83</f>
        <v>0</v>
      </c>
      <c r="Q95" s="37">
        <f>(1-AMD!H$57)*Yard!Q$83</f>
        <v>0.29414447117810455</v>
      </c>
      <c r="R95" s="37">
        <f>(1-AMD!I$57)*Yard!R$83</f>
        <v>9.9386697311210775E-2</v>
      </c>
      <c r="S95" s="37">
        <f>(1-AMD!J$57)*Yard!S$83</f>
        <v>0.20564607195722384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5.8782383640044483E-2</v>
      </c>
      <c r="D96" s="37">
        <f>(1-AMD!D$58)*Yard!D$84</f>
        <v>2.3417387911178932E-2</v>
      </c>
      <c r="E96" s="37">
        <f>(1-AMD!E$58)*Yard!E$84</f>
        <v>0.11182082957146197</v>
      </c>
      <c r="F96" s="37">
        <f>(1-AMD!F$58)*Yard!F$84</f>
        <v>3.5836234332821196E-2</v>
      </c>
      <c r="G96" s="37">
        <f>(1-AMD!G$58)*Yard!G$84</f>
        <v>0</v>
      </c>
      <c r="H96" s="37">
        <f>(1-AMD!H$58)*Yard!H$84</f>
        <v>0.10163348720346195</v>
      </c>
      <c r="I96" s="37">
        <f>(1-AMD!I$58)*Yard!I$84</f>
        <v>1.1355565516220991E-2</v>
      </c>
      <c r="J96" s="37">
        <f>(1-AMD!J$58)*Yard!J$84</f>
        <v>8.2095779787043945E-3</v>
      </c>
      <c r="K96" s="37">
        <f>(1-AMD!B$58)*Yard!K$84</f>
        <v>4.3931837589352804E-2</v>
      </c>
      <c r="L96" s="37">
        <f>(1-AMD!C$58)*Yard!L$84</f>
        <v>2.8106015693776892E-2</v>
      </c>
      <c r="M96" s="37">
        <f>(1-AMD!D$58)*Yard!M$84</f>
        <v>1.1207932033213391E-2</v>
      </c>
      <c r="N96" s="37">
        <f>(1-AMD!E$58)*Yard!N$84</f>
        <v>5.5120926984721319E-2</v>
      </c>
      <c r="O96" s="37">
        <f>(1-AMD!F$58)*Yard!O$84</f>
        <v>1.9743350253259084E-2</v>
      </c>
      <c r="P96" s="37">
        <f>(1-AMD!G$58)*Yard!P$84</f>
        <v>0</v>
      </c>
      <c r="Q96" s="37">
        <f>(1-AMD!H$58)*Yard!Q$84</f>
        <v>9.6705392025747169E-2</v>
      </c>
      <c r="R96" s="37">
        <f>(1-AMD!I$58)*Yard!R$84</f>
        <v>3.2675200343321442E-2</v>
      </c>
      <c r="S96" s="37">
        <f>(1-AMD!J$58)*Yard!S$84</f>
        <v>6.7609919464155788E-2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1.2660133635125541</v>
      </c>
      <c r="D97" s="37">
        <f>(1-AMD!D$59)*Yard!D$85</f>
        <v>0.5043471223564594</v>
      </c>
      <c r="E97" s="37">
        <f>(1-AMD!E$59)*Yard!E$85</f>
        <v>2.5918581459661985</v>
      </c>
      <c r="F97" s="37">
        <f>(1-AMD!F$59)*Yard!F$85</f>
        <v>0.83063626188640671</v>
      </c>
      <c r="G97" s="37">
        <f>(1-AMD!G$59)*Yard!G$85</f>
        <v>0</v>
      </c>
      <c r="H97" s="37">
        <f>(1-AMD!H$59)*Yard!H$85</f>
        <v>2.3557290955608519</v>
      </c>
      <c r="I97" s="37">
        <f>(1-AMD!I$59)*Yard!I$85</f>
        <v>0.26320690964343946</v>
      </c>
      <c r="J97" s="37">
        <f>(1-AMD!J$59)*Yard!J$85</f>
        <v>0.19028710161241835</v>
      </c>
      <c r="K97" s="37">
        <f>(1-AMD!B$59)*Yard!K$85</f>
        <v>2.1787341448486486</v>
      </c>
      <c r="L97" s="37">
        <f>(1-AMD!C$59)*Yard!L$85</f>
        <v>0.60532746819703787</v>
      </c>
      <c r="M97" s="37">
        <f>(1-AMD!D$59)*Yard!M$85</f>
        <v>0.24138850541137816</v>
      </c>
      <c r="N97" s="37">
        <f>(1-AMD!E$59)*Yard!N$85</f>
        <v>1.2776297955047458</v>
      </c>
      <c r="O97" s="37">
        <f>(1-AMD!F$59)*Yard!O$85</f>
        <v>0.45762460695992779</v>
      </c>
      <c r="P97" s="37">
        <f>(1-AMD!G$59)*Yard!P$85</f>
        <v>0</v>
      </c>
      <c r="Q97" s="37">
        <f>(1-AMD!H$59)*Yard!Q$85</f>
        <v>2.2415024020243495</v>
      </c>
      <c r="R97" s="37">
        <f>(1-AMD!I$59)*Yard!R$85</f>
        <v>0.75736769710505703</v>
      </c>
      <c r="S97" s="37">
        <f>(1-AMD!J$59)*Yard!S$85</f>
        <v>1.5671080350848423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1.291801427848388E-2</v>
      </c>
      <c r="D106" s="37">
        <f>(1-AMD!D$42)*Yard!D$103</f>
        <v>5.1462042310806881E-3</v>
      </c>
      <c r="E106" s="37">
        <f>(1-AMD!E$42)*Yard!E$103</f>
        <v>1.0729238839841887E-2</v>
      </c>
      <c r="F106" s="37">
        <f>(1-AMD!F$42)*Yard!F$103</f>
        <v>3.4384963763093774E-3</v>
      </c>
      <c r="G106" s="37">
        <f>(1-AMD!G$42)*Yard!G$103</f>
        <v>0</v>
      </c>
      <c r="H106" s="37">
        <f>(1-AMD!H$42)*Yard!H$103</f>
        <v>9.751760584418465E-3</v>
      </c>
      <c r="I106" s="37">
        <f>(1-AMD!I$42)*Yard!I$103</f>
        <v>1.0895695824465752E-3</v>
      </c>
      <c r="J106" s="37">
        <f>(1-AMD!J$42)*Yard!J$103</f>
        <v>0</v>
      </c>
      <c r="K106" s="37">
        <f>(1-AMD!B$42)*Yard!K$103</f>
        <v>4.0550667388881282E-3</v>
      </c>
      <c r="L106" s="37">
        <f>(1-AMD!C$42)*Yard!L$103</f>
        <v>6.1765768851225001E-3</v>
      </c>
      <c r="M106" s="37">
        <f>(1-AMD!D$42)*Yard!M$103</f>
        <v>2.4630546955005687E-3</v>
      </c>
      <c r="N106" s="37">
        <f>(1-AMD!E$42)*Yard!N$103</f>
        <v>5.2888678518934421E-3</v>
      </c>
      <c r="O106" s="37">
        <f>(1-AMD!F$42)*Yard!O$103</f>
        <v>1.8943797964805242E-3</v>
      </c>
      <c r="P106" s="37">
        <f>(1-AMD!G$42)*Yard!P$103</f>
        <v>0</v>
      </c>
      <c r="Q106" s="37">
        <f>(1-AMD!H$42)*Yard!Q$103</f>
        <v>9.2789085192906146E-3</v>
      </c>
      <c r="R106" s="37">
        <f>(1-AMD!I$42)*Yard!R$103</f>
        <v>3.135194310100627E-3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1.5532940112601026E-2</v>
      </c>
      <c r="D107" s="37">
        <f>(1-AMD!D$45)*Yard!D$104</f>
        <v>6.1879233452877096E-3</v>
      </c>
      <c r="E107" s="37">
        <f>(1-AMD!E$45)*Yard!E$104</f>
        <v>1.7077904550489909E-2</v>
      </c>
      <c r="F107" s="37">
        <f>(1-AMD!F$45)*Yard!F$104</f>
        <v>5.4731107945661444E-3</v>
      </c>
      <c r="G107" s="37">
        <f>(1-AMD!G$45)*Yard!G$104</f>
        <v>0</v>
      </c>
      <c r="H107" s="37">
        <f>(1-AMD!H$45)*Yard!H$104</f>
        <v>1.5522036459986423E-2</v>
      </c>
      <c r="I107" s="37">
        <f>(1-AMD!I$45)*Yard!I$104</f>
        <v>1.7342856849306531E-3</v>
      </c>
      <c r="J107" s="37">
        <f>(1-AMD!J$45)*Yard!J$104</f>
        <v>0</v>
      </c>
      <c r="K107" s="37">
        <f>(1-AMD!B$45)*Yard!K$104</f>
        <v>7.3552441583254651E-3</v>
      </c>
      <c r="L107" s="37">
        <f>(1-AMD!C$45)*Yard!L$104</f>
        <v>7.426868928089126E-3</v>
      </c>
      <c r="M107" s="37">
        <f>(1-AMD!D$45)*Yard!M$104</f>
        <v>2.9616379309159043E-3</v>
      </c>
      <c r="N107" s="37">
        <f>(1-AMD!E$45)*Yard!N$104</f>
        <v>8.4183772682351662E-3</v>
      </c>
      <c r="O107" s="37">
        <f>(1-AMD!F$45)*Yard!O$104</f>
        <v>3.0153152362062292E-3</v>
      </c>
      <c r="P107" s="37">
        <f>(1-AMD!G$45)*Yard!P$104</f>
        <v>0</v>
      </c>
      <c r="Q107" s="37">
        <f>(1-AMD!H$45)*Yard!Q$104</f>
        <v>1.4769390111508409E-2</v>
      </c>
      <c r="R107" s="37">
        <f>(1-AMD!I$45)*Yard!R$104</f>
        <v>4.9903399462329972E-3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1.1459377493057359E-2</v>
      </c>
      <c r="D108" s="37">
        <f>(1-AMD!D$47)*Yard!D$105</f>
        <v>4.5651208977641623E-3</v>
      </c>
      <c r="E108" s="37">
        <f>(1-AMD!E$47)*Yard!E$105</f>
        <v>9.1771273411097969E-3</v>
      </c>
      <c r="F108" s="37">
        <f>(1-AMD!F$47)*Yard!F$105</f>
        <v>2.9410771424117875E-3</v>
      </c>
      <c r="G108" s="37">
        <f>(1-AMD!G$47)*Yard!G$105</f>
        <v>0</v>
      </c>
      <c r="H108" s="37">
        <f>(1-AMD!H$47)*Yard!H$105</f>
        <v>8.3410528947216872E-3</v>
      </c>
      <c r="I108" s="37">
        <f>(1-AMD!I$47)*Yard!I$105</f>
        <v>9.3195043510275728E-4</v>
      </c>
      <c r="J108" s="37">
        <f>(1-AMD!J$47)*Yard!J$105</f>
        <v>0</v>
      </c>
      <c r="K108" s="37">
        <f>(1-AMD!B$47)*Yard!K$105</f>
        <v>3.1248067228015525E-3</v>
      </c>
      <c r="L108" s="37">
        <f>(1-AMD!C$47)*Yard!L$105</f>
        <v>5.4791490871318469E-3</v>
      </c>
      <c r="M108" s="37">
        <f>(1-AMD!D$47)*Yard!M$105</f>
        <v>2.1849390264879862E-3</v>
      </c>
      <c r="N108" s="37">
        <f>(1-AMD!E$47)*Yard!N$105</f>
        <v>4.5237704642096688E-3</v>
      </c>
      <c r="O108" s="37">
        <f>(1-AMD!F$47)*Yard!O$105</f>
        <v>1.6203353177459533E-3</v>
      </c>
      <c r="P108" s="37">
        <f>(1-AMD!G$47)*Yard!P$105</f>
        <v>0</v>
      </c>
      <c r="Q108" s="37">
        <f>(1-AMD!H$47)*Yard!Q$105</f>
        <v>7.9366044823076555E-3</v>
      </c>
      <c r="R108" s="37">
        <f>(1-AMD!I$47)*Yard!R$105</f>
        <v>2.6816513130525415E-3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1.5090302677095404E-2</v>
      </c>
      <c r="D109" s="37">
        <f>(1-AMD!D$48)*Yard!D$106</f>
        <v>6.0115879895335502E-3</v>
      </c>
      <c r="E109" s="37">
        <f>(1-AMD!E$48)*Yard!E$106</f>
        <v>1.6102930142615834E-2</v>
      </c>
      <c r="F109" s="37">
        <f>(1-AMD!F$48)*Yard!F$106</f>
        <v>5.1606519129518726E-3</v>
      </c>
      <c r="G109" s="37">
        <f>(1-AMD!G$48)*Yard!G$106</f>
        <v>0</v>
      </c>
      <c r="H109" s="37">
        <f>(1-AMD!H$48)*Yard!H$106</f>
        <v>1.4635886273244627E-2</v>
      </c>
      <c r="I109" s="37">
        <f>(1-AMD!I$48)*Yard!I$106</f>
        <v>0</v>
      </c>
      <c r="J109" s="37">
        <f>(1-AMD!J$48)*Yard!J$106</f>
        <v>0</v>
      </c>
      <c r="K109" s="37">
        <f>(1-AMD!B$48)*Yard!K$106</f>
        <v>4.3617299922524191E-3</v>
      </c>
      <c r="L109" s="37">
        <f>(1-AMD!C$48)*Yard!L$106</f>
        <v>7.2152277196421265E-3</v>
      </c>
      <c r="M109" s="37">
        <f>(1-AMD!D$48)*Yard!M$106</f>
        <v>2.8772410421663429E-3</v>
      </c>
      <c r="N109" s="37">
        <f>(1-AMD!E$48)*Yard!N$106</f>
        <v>7.9377736691172204E-3</v>
      </c>
      <c r="O109" s="37">
        <f>(1-AMD!F$48)*Yard!O$106</f>
        <v>2.8431714478226876E-3</v>
      </c>
      <c r="P109" s="37">
        <f>(1-AMD!G$48)*Yard!P$106</f>
        <v>0</v>
      </c>
      <c r="Q109" s="37">
        <f>(1-AMD!H$48)*Yard!Q$106</f>
        <v>1.3926208365407358E-2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1.3331725944353168E-2</v>
      </c>
      <c r="D110" s="37">
        <f>(1-AMD!D$49)*Yard!D$107</f>
        <v>5.1936942604149088E-3</v>
      </c>
      <c r="E110" s="37">
        <f>(1-AMD!E$49)*Yard!E$107</f>
        <v>1.0608455372437667E-2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3.8500414370200007E-3</v>
      </c>
      <c r="L110" s="37">
        <f>(1-AMD!C$49)*Yard!L$107</f>
        <v>6.3871747578079291E-3</v>
      </c>
      <c r="M110" s="37">
        <f>(1-AMD!D$49)*Yard!M$107</f>
        <v>2.5470355296790767E-3</v>
      </c>
      <c r="N110" s="37">
        <f>(1-AMD!E$49)*Yard!N$107</f>
        <v>5.5500763301313356E-3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8.0931222863665067E-2</v>
      </c>
      <c r="D111" s="37">
        <f>(1-AMD!D$50)*Yard!D$108</f>
        <v>3.2240915093369009E-2</v>
      </c>
      <c r="E111" s="37">
        <f>(1-AMD!E$50)*Yard!E$108</f>
        <v>0.15863288231958167</v>
      </c>
      <c r="F111" s="37">
        <f>(1-AMD!F$50)*Yard!F$108</f>
        <v>5.0838516987234059E-2</v>
      </c>
      <c r="G111" s="37">
        <f>(1-AMD!G$50)*Yard!G$108</f>
        <v>0</v>
      </c>
      <c r="H111" s="37">
        <f>(1-AMD!H$50)*Yard!H$108</f>
        <v>0.14418076736742547</v>
      </c>
      <c r="I111" s="37">
        <f>(1-AMD!I$50)*Yard!I$108</f>
        <v>1.6109396568693625E-2</v>
      </c>
      <c r="J111" s="37">
        <f>(1-AMD!J$50)*Yard!J$108</f>
        <v>0</v>
      </c>
      <c r="K111" s="37">
        <f>(1-AMD!B$50)*Yard!K$108</f>
        <v>2.7839581977055609E-2</v>
      </c>
      <c r="L111" s="37">
        <f>(1-AMD!C$50)*Yard!L$108</f>
        <v>3.8696188876103287E-2</v>
      </c>
      <c r="M111" s="37">
        <f>(1-AMD!D$50)*Yard!M$108</f>
        <v>1.5431011623742261E-2</v>
      </c>
      <c r="N111" s="37">
        <f>(1-AMD!E$50)*Yard!N$108</f>
        <v>7.8196446558514196E-2</v>
      </c>
      <c r="O111" s="37">
        <f>(1-AMD!F$50)*Yard!O$108</f>
        <v>2.8008597050498369E-2</v>
      </c>
      <c r="P111" s="37">
        <f>(1-AMD!G$50)*Yard!P$108</f>
        <v>0</v>
      </c>
      <c r="Q111" s="37">
        <f>(1-AMD!H$50)*Yard!Q$108</f>
        <v>0.13718960171982555</v>
      </c>
      <c r="R111" s="37">
        <f>(1-AMD!I$50)*Yard!R$108</f>
        <v>4.6354165236435714E-2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8.5486821000725577E-2</v>
      </c>
      <c r="D112" s="37">
        <f>(1-AMD!D$51)*Yard!D$109</f>
        <v>3.405574807796264E-2</v>
      </c>
      <c r="E112" s="37">
        <f>(1-AMD!E$51)*Yard!E$109</f>
        <v>0.16758872760114299</v>
      </c>
      <c r="F112" s="37">
        <f>(1-AMD!F$51)*Yard!F$109</f>
        <v>5.3708677863239879E-2</v>
      </c>
      <c r="G112" s="37">
        <f>(1-AMD!G$51)*Yard!G$109</f>
        <v>0</v>
      </c>
      <c r="H112" s="37">
        <f>(1-AMD!H$51)*Yard!H$109</f>
        <v>0.15232069791800373</v>
      </c>
      <c r="I112" s="37">
        <f>(1-AMD!I$51)*Yard!I$109</f>
        <v>1.701887549348478E-2</v>
      </c>
      <c r="J112" s="37">
        <f>(1-AMD!J$51)*Yard!J$109</f>
        <v>0</v>
      </c>
      <c r="K112" s="37">
        <f>(1-AMD!B$51)*Yard!K$109</f>
        <v>2.9392836825000209E-2</v>
      </c>
      <c r="L112" s="37">
        <f>(1-AMD!C$51)*Yard!L$109</f>
        <v>4.0874387594937452E-2</v>
      </c>
      <c r="M112" s="37">
        <f>(1-AMD!D$51)*Yard!M$109</f>
        <v>1.6299619378804864E-2</v>
      </c>
      <c r="N112" s="37">
        <f>(1-AMD!E$51)*Yard!N$109</f>
        <v>8.2611138309087548E-2</v>
      </c>
      <c r="O112" s="37">
        <f>(1-AMD!F$51)*Yard!O$109</f>
        <v>2.9589862284225357E-2</v>
      </c>
      <c r="P112" s="37">
        <f>(1-AMD!G$51)*Yard!P$109</f>
        <v>0</v>
      </c>
      <c r="Q112" s="37">
        <f>(1-AMD!H$51)*Yard!Q$109</f>
        <v>0.1449348360576001</v>
      </c>
      <c r="R112" s="37">
        <f>(1-AMD!I$51)*Yard!R$109</f>
        <v>4.8971155648153165E-2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6.4433666747723245E-2</v>
      </c>
      <c r="D113" s="37">
        <f>(1-AMD!D$52)*Yard!D$110</f>
        <v>2.5668713572601292E-2</v>
      </c>
      <c r="E113" s="37">
        <f>(1-AMD!E$52)*Yard!E$110</f>
        <v>0.12628530534854346</v>
      </c>
      <c r="F113" s="37">
        <f>(1-AMD!F$52)*Yard!F$110</f>
        <v>4.0471795931097843E-2</v>
      </c>
      <c r="G113" s="37">
        <f>(1-AMD!G$52)*Yard!G$110</f>
        <v>0</v>
      </c>
      <c r="H113" s="37">
        <f>(1-AMD!H$52)*Yard!H$110</f>
        <v>9.182415129141254E-2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2.2157907324351848E-2</v>
      </c>
      <c r="L113" s="37">
        <f>(1-AMD!C$52)*Yard!L$110</f>
        <v>3.080810162290535E-2</v>
      </c>
      <c r="M113" s="37">
        <f>(1-AMD!D$52)*Yard!M$110</f>
        <v>1.2285452083423836E-2</v>
      </c>
      <c r="N113" s="37">
        <f>(1-AMD!E$52)*Yard!N$110</f>
        <v>6.2251041438676859E-2</v>
      </c>
      <c r="O113" s="37">
        <f>(1-AMD!F$52)*Yard!O$110</f>
        <v>2.2297232321484992E-2</v>
      </c>
      <c r="P113" s="37">
        <f>(1-AMD!G$52)*Yard!P$110</f>
        <v>0</v>
      </c>
      <c r="Q113" s="37">
        <f>(1-AMD!H$52)*Yard!Q$110</f>
        <v>8.7371699942665068E-2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5.7654397290116247E-2</v>
      </c>
      <c r="D114" s="37">
        <f>(1-AMD!D$53)*Yard!D$111</f>
        <v>2.296802719664013E-2</v>
      </c>
      <c r="E114" s="37">
        <f>(1-AMD!E$53)*Yard!E$111</f>
        <v>0.11299842976460502</v>
      </c>
      <c r="F114" s="37">
        <f>(1-AMD!F$53)*Yard!F$111</f>
        <v>3.6213630535600026E-2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1.9826603955313455E-2</v>
      </c>
      <c r="L114" s="37">
        <f>(1-AMD!C$53)*Yard!L$111</f>
        <v>2.7566684008155141E-2</v>
      </c>
      <c r="M114" s="37">
        <f>(1-AMD!D$53)*Yard!M$111</f>
        <v>1.0992860891801294E-2</v>
      </c>
      <c r="N114" s="37">
        <f>(1-AMD!E$53)*Yard!N$111</f>
        <v>5.5701412879095309E-2</v>
      </c>
      <c r="O114" s="37">
        <f>(1-AMD!F$53)*Yard!O$111</f>
        <v>1.9951270129731382E-2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5.5394344647335975E-2</v>
      </c>
      <c r="D115" s="37">
        <f>(1-AMD!D$54)*Yard!D$112</f>
        <v>2.1580198322046516E-2</v>
      </c>
      <c r="E115" s="37">
        <f>(1-AMD!E$54)*Yard!E$112</f>
        <v>8.1999785854590182E-2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1.908761443005931E-2</v>
      </c>
      <c r="L115" s="37">
        <f>(1-AMD!C$54)*Yard!L$112</f>
        <v>2.6539201400748835E-2</v>
      </c>
      <c r="M115" s="37">
        <f>(1-AMD!D$54)*Yard!M$112</f>
        <v>1.0583128137269721E-2</v>
      </c>
      <c r="N115" s="37">
        <f>(1-AMD!E$54)*Yard!N$112</f>
        <v>4.2900220114026166E-2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6.3913224941355151E-2</v>
      </c>
      <c r="D116" s="37">
        <f>(1-AMD!D$59)*Yard!D$113</f>
        <v>2.5461382959070095E-2</v>
      </c>
      <c r="E116" s="37">
        <f>(1-AMD!E$59)*Yard!E$113</f>
        <v>0.12494716957340157</v>
      </c>
      <c r="F116" s="37">
        <f>(1-AMD!F$59)*Yard!F$113</f>
        <v>4.0042951435927392E-2</v>
      </c>
      <c r="G116" s="37">
        <f>(1-AMD!G$59)*Yard!G$113</f>
        <v>0</v>
      </c>
      <c r="H116" s="37">
        <f>(1-AMD!H$59)*Yard!H$113</f>
        <v>0.11356396307032934</v>
      </c>
      <c r="I116" s="37">
        <f>(1-AMD!I$59)*Yard!I$113</f>
        <v>1.2688564157453204E-2</v>
      </c>
      <c r="J116" s="37">
        <f>(1-AMD!J$59)*Yard!J$113</f>
        <v>9.1732777852063865E-3</v>
      </c>
      <c r="K116" s="37">
        <f>(1-AMD!B$59)*Yard!K$113</f>
        <v>2.3006153675801715E-2</v>
      </c>
      <c r="L116" s="37">
        <f>(1-AMD!C$59)*Yard!L$113</f>
        <v>3.0559259288320022E-2</v>
      </c>
      <c r="M116" s="37">
        <f>(1-AMD!D$59)*Yard!M$113</f>
        <v>1.218622037433331E-2</v>
      </c>
      <c r="N116" s="37">
        <f>(1-AMD!E$59)*Yard!N$113</f>
        <v>6.1591421181521618E-2</v>
      </c>
      <c r="O116" s="37">
        <f>(1-AMD!F$59)*Yard!O$113</f>
        <v>2.2060967902804755E-2</v>
      </c>
      <c r="P116" s="37">
        <f>(1-AMD!G$59)*Yard!P$113</f>
        <v>0</v>
      </c>
      <c r="Q116" s="37">
        <f>(1-AMD!H$59)*Yard!Q$113</f>
        <v>0.10805737233760472</v>
      </c>
      <c r="R116" s="37">
        <f>(1-AMD!I$59)*Yard!R$113</f>
        <v>3.651085235003302E-2</v>
      </c>
      <c r="S116" s="37">
        <f>(1-AMD!J$59)*Yard!S$113</f>
        <v>7.5546462179778395E-2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1.1529508000119313E-2</v>
      </c>
      <c r="D125" s="37">
        <f>(1-AMD!D$50)*Yard!D$131</f>
        <v>4.5930590858161121E-3</v>
      </c>
      <c r="E125" s="37">
        <f>(1-AMD!E$50)*Yard!E$131</f>
        <v>8.303185017360961E-3</v>
      </c>
      <c r="F125" s="37">
        <f>(1-AMD!F$50)*Yard!F$131</f>
        <v>2.6609969281327617E-3</v>
      </c>
      <c r="G125" s="37">
        <f>(1-AMD!G$50)*Yard!G$131</f>
        <v>0</v>
      </c>
      <c r="H125" s="37">
        <f>(1-AMD!H$50)*Yard!H$131</f>
        <v>7.5467303492917472E-3</v>
      </c>
      <c r="I125" s="37">
        <f>(1-AMD!I$50)*Yard!I$131</f>
        <v>8.4320033950106008E-4</v>
      </c>
      <c r="J125" s="37">
        <f>(1-AMD!J$50)*Yard!J$131</f>
        <v>0</v>
      </c>
      <c r="K125" s="37">
        <f>(1-AMD!B$50)*Yard!K$131</f>
        <v>3.0876804221651902E-3</v>
      </c>
      <c r="L125" s="37">
        <f>(1-AMD!C$50)*Yard!L$131</f>
        <v>5.5126810572568739E-3</v>
      </c>
      <c r="M125" s="37">
        <f>(1-AMD!D$50)*Yard!M$131</f>
        <v>2.1983106849327743E-3</v>
      </c>
      <c r="N125" s="37">
        <f>(1-AMD!E$50)*Yard!N$131</f>
        <v>4.0929695910554287E-3</v>
      </c>
      <c r="O125" s="37">
        <f>(1-AMD!F$50)*Yard!O$131</f>
        <v>1.4660299931919672E-3</v>
      </c>
      <c r="P125" s="37">
        <f>(1-AMD!G$50)*Yard!P$131</f>
        <v>0</v>
      </c>
      <c r="Q125" s="37">
        <f>(1-AMD!H$50)*Yard!Q$131</f>
        <v>7.1807977569424836E-3</v>
      </c>
      <c r="R125" s="37">
        <f>(1-AMD!I$50)*Yard!R$131</f>
        <v>2.426276347346787E-3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1.2178501099544596E-2</v>
      </c>
      <c r="D126" s="37">
        <f>(1-AMD!D$51)*Yard!D$132</f>
        <v>4.8516012241204016E-3</v>
      </c>
      <c r="E126" s="37">
        <f>(1-AMD!E$51)*Yard!E$132</f>
        <v>8.7719531521405648E-3</v>
      </c>
      <c r="F126" s="37">
        <f>(1-AMD!F$51)*Yard!F$132</f>
        <v>2.811227299255036E-3</v>
      </c>
      <c r="G126" s="37">
        <f>(1-AMD!G$51)*Yard!G$132</f>
        <v>0</v>
      </c>
      <c r="H126" s="37">
        <f>(1-AMD!H$51)*Yard!H$132</f>
        <v>7.972791758513063E-3</v>
      </c>
      <c r="I126" s="37">
        <f>(1-AMD!I$51)*Yard!I$132</f>
        <v>8.9080441547515778E-4</v>
      </c>
      <c r="J126" s="37">
        <f>(1-AMD!J$51)*Yard!J$132</f>
        <v>0</v>
      </c>
      <c r="K126" s="37">
        <f>(1-AMD!B$51)*Yard!K$132</f>
        <v>3.2599514924917619E-3</v>
      </c>
      <c r="L126" s="37">
        <f>(1-AMD!C$51)*Yard!L$132</f>
        <v>5.8229884845517029E-3</v>
      </c>
      <c r="M126" s="37">
        <f>(1-AMD!D$51)*Yard!M$132</f>
        <v>2.3220530393246062E-3</v>
      </c>
      <c r="N126" s="37">
        <f>(1-AMD!E$51)*Yard!N$132</f>
        <v>4.3240440181453966E-3</v>
      </c>
      <c r="O126" s="37">
        <f>(1-AMD!F$51)*Yard!O$132</f>
        <v>1.5487968042412988E-3</v>
      </c>
      <c r="P126" s="37">
        <f>(1-AMD!G$51)*Yard!P$132</f>
        <v>0</v>
      </c>
      <c r="Q126" s="37">
        <f>(1-AMD!H$51)*Yard!Q$132</f>
        <v>7.5861999205355307E-3</v>
      </c>
      <c r="R126" s="37">
        <f>(1-AMD!I$51)*Yard!R$132</f>
        <v>2.5632552338135509E-3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9.1792567807402366E-3</v>
      </c>
      <c r="D127" s="37">
        <f>(1-AMD!D$52)*Yard!D$133</f>
        <v>3.6567795223683272E-3</v>
      </c>
      <c r="E127" s="37">
        <f>(1-AMD!E$52)*Yard!E$133</f>
        <v>6.6100435165165295E-3</v>
      </c>
      <c r="F127" s="37">
        <f>(1-AMD!F$52)*Yard!F$133</f>
        <v>2.1183805317474239E-3</v>
      </c>
      <c r="G127" s="37">
        <f>(1-AMD!G$52)*Yard!G$133</f>
        <v>0</v>
      </c>
      <c r="H127" s="37">
        <f>(1-AMD!H$52)*Yard!H$133</f>
        <v>4.8062728615038738E-3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2.4575274405319136E-3</v>
      </c>
      <c r="L127" s="37">
        <f>(1-AMD!C$52)*Yard!L$133</f>
        <v>4.38893966458584E-3</v>
      </c>
      <c r="M127" s="37">
        <f>(1-AMD!D$52)*Yard!M$133</f>
        <v>1.7501924852850667E-3</v>
      </c>
      <c r="N127" s="37">
        <f>(1-AMD!E$52)*Yard!N$133</f>
        <v>3.258352915427888E-3</v>
      </c>
      <c r="O127" s="37">
        <f>(1-AMD!F$52)*Yard!O$133</f>
        <v>1.1670849235872281E-3</v>
      </c>
      <c r="P127" s="37">
        <f>(1-AMD!G$52)*Yard!P$133</f>
        <v>0</v>
      </c>
      <c r="Q127" s="37">
        <f>(1-AMD!H$52)*Yard!Q$133</f>
        <v>4.5732220161251082E-3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8.2134782013393859E-3</v>
      </c>
      <c r="D128" s="37">
        <f>(1-AMD!D$53)*Yard!D$134</f>
        <v>3.2720382065239955E-3</v>
      </c>
      <c r="E128" s="37">
        <f>(1-AMD!E$53)*Yard!E$134</f>
        <v>5.9145799741354517E-3</v>
      </c>
      <c r="F128" s="37">
        <f>(1-AMD!F$53)*Yard!F$134</f>
        <v>1.8954990295244893E-3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2.1989632215490213E-3</v>
      </c>
      <c r="L128" s="37">
        <f>(1-AMD!C$53)*Yard!L$134</f>
        <v>3.927165469181107E-3</v>
      </c>
      <c r="M128" s="37">
        <f>(1-AMD!D$53)*Yard!M$134</f>
        <v>1.5660492095829195E-3</v>
      </c>
      <c r="N128" s="37">
        <f>(1-AMD!E$53)*Yard!N$134</f>
        <v>2.915531320497542E-3</v>
      </c>
      <c r="O128" s="37">
        <f>(1-AMD!F$53)*Yard!O$134</f>
        <v>1.04429223497793E-3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7.8915098175238868E-3</v>
      </c>
      <c r="D129" s="37">
        <f>(1-AMD!D$54)*Yard!D$135</f>
        <v>3.0743273163848631E-3</v>
      </c>
      <c r="E129" s="37">
        <f>(1-AMD!E$54)*Yard!E$135</f>
        <v>4.2920445205236937E-3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2.11700209543754E-3</v>
      </c>
      <c r="L129" s="37">
        <f>(1-AMD!C$54)*Yard!L$135</f>
        <v>3.7807897130402337E-3</v>
      </c>
      <c r="M129" s="37">
        <f>(1-AMD!D$54)*Yard!M$135</f>
        <v>1.5076784485326302E-3</v>
      </c>
      <c r="N129" s="37">
        <f>(1-AMD!E$54)*Yard!N$135</f>
        <v>2.2454894576942257E-3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9.641097018954858E-3</v>
      </c>
      <c r="D130" s="37">
        <f>(1-AMD!D$59)*Yard!D$136</f>
        <v>3.8407647802219309E-3</v>
      </c>
      <c r="E130" s="37">
        <f>(1-AMD!E$59)*Yard!E$136</f>
        <v>6.9426177265203594E-3</v>
      </c>
      <c r="F130" s="37">
        <f>(1-AMD!F$59)*Yard!F$136</f>
        <v>2.2249636019001416E-3</v>
      </c>
      <c r="G130" s="37">
        <f>(1-AMD!G$59)*Yard!G$136</f>
        <v>0</v>
      </c>
      <c r="H130" s="37">
        <f>(1-AMD!H$59)*Yard!H$136</f>
        <v>6.3101163939756118E-3</v>
      </c>
      <c r="I130" s="37">
        <f>(1-AMD!I$59)*Yard!I$136</f>
        <v>7.0503278100969677E-4</v>
      </c>
      <c r="J130" s="37">
        <f>(1-AMD!J$59)*Yard!J$136</f>
        <v>5.0970791238657003E-4</v>
      </c>
      <c r="K130" s="37">
        <f>(1-AMD!B$59)*Yard!K$136</f>
        <v>2.5811741676760574E-3</v>
      </c>
      <c r="L130" s="37">
        <f>(1-AMD!C$59)*Yard!L$136</f>
        <v>4.6097624379997969E-3</v>
      </c>
      <c r="M130" s="37">
        <f>(1-AMD!D$59)*Yard!M$136</f>
        <v>1.8382507381080491E-3</v>
      </c>
      <c r="N130" s="37">
        <f>(1-AMD!E$59)*Yard!N$136</f>
        <v>3.4222919491202386E-3</v>
      </c>
      <c r="O130" s="37">
        <f>(1-AMD!F$59)*Yard!O$136</f>
        <v>1.2258050130237879E-3</v>
      </c>
      <c r="P130" s="37">
        <f>(1-AMD!G$59)*Yard!P$136</f>
        <v>0</v>
      </c>
      <c r="Q130" s="37">
        <f>(1-AMD!H$59)*Yard!Q$136</f>
        <v>6.0041458420676871E-3</v>
      </c>
      <c r="R130" s="37">
        <f>(1-AMD!I$59)*Yard!R$136</f>
        <v>2.0287045444978779E-3</v>
      </c>
      <c r="S130" s="37">
        <f>(1-AMD!J$59)*Yard!S$136</f>
        <v>4.1976957885157366E-3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1.6253652558794998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0.77636965400956837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1.6253652558794998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0.77636965400956837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1.6253652558794998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0.77636965400956837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1.6253652558794998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0.77636965400956837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1.6253652558794998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0.77636965400956837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1.6253652558794998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0.77636965400956837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1.6253652558794998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0.77636965400956837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0.70194010487043401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0.33528771110516536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0.31276894839505454</v>
      </c>
      <c r="F150" s="37">
        <f>100*AMD!F49*LAFs!F$269*F$11*Input!$E$60/Input!$F$60</f>
        <v>0.56014178591542219</v>
      </c>
      <c r="G150" s="37">
        <f>100*AMD!G49*LAFs!G$269*G$11*Input!$E$60/Input!$F$60</f>
        <v>0</v>
      </c>
      <c r="H150" s="37">
        <f>100*AMD!H49*LAFs!H$269*H$11*Input!$E$60/Input!$F$60</f>
        <v>2.0474957693898066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0.14939677058558176</v>
      </c>
      <c r="O150" s="37">
        <f>100*AMD!F49*LAFs!F$269*O$11*Input!$E$60/Input!$F$60</f>
        <v>0.26755652795847545</v>
      </c>
      <c r="P150" s="37">
        <f>100*AMD!G49*LAFs!G$269*P$11*Input!$E$60/Input!$F$60</f>
        <v>0</v>
      </c>
      <c r="Q150" s="37">
        <f>100*AMD!H49*LAFs!H$269*Q$11*Input!$E$60/Input!$F$60</f>
        <v>0.97800391408456955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1.6253652558794998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0.77636965400956837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1.6253652558794998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0.77636965400956837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0.43706543838291684</v>
      </c>
      <c r="I153" s="37">
        <f>100*AMD!I52*LAFs!I$272*I$11*Input!$E$60/Input!$F$60</f>
        <v>0.73838699493101434</v>
      </c>
      <c r="J153" s="37">
        <f>100*AMD!J52*LAFs!J$272*J$11*Input!$E$60/Input!$F$60</f>
        <v>1.6253652558794998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0.20876805502605256</v>
      </c>
      <c r="R153" s="37">
        <f>100*AMD!I52*LAFs!I$272*R$11*Input!$E$60/Input!$F$60</f>
        <v>0.35269688072024136</v>
      </c>
      <c r="S153" s="37">
        <f>100*AMD!J52*LAFs!J$272*S$11*Input!$E$60/Input!$F$60</f>
        <v>0.77636965400956837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2.0774591221125842</v>
      </c>
      <c r="I154" s="37">
        <f>100*AMD!I53*LAFs!I$273*I$11*Input!$E$60/Input!$F$60</f>
        <v>0.70194010487043401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0.99231616648580712</v>
      </c>
      <c r="R154" s="37">
        <f>100*AMD!I53*LAFs!I$273*R$11*Input!$E$60/Input!$F$60</f>
        <v>0.33528771110516536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0.31276894839505454</v>
      </c>
      <c r="F155" s="37">
        <f>100*AMD!F54*LAFs!F$274*F$11*Input!$E$60/Input!$F$60</f>
        <v>0.56014178591542219</v>
      </c>
      <c r="G155" s="37">
        <f>100*AMD!G54*LAFs!G$274*G$11*Input!$E$60/Input!$F$60</f>
        <v>0</v>
      </c>
      <c r="H155" s="37">
        <f>100*AMD!H54*LAFs!H$274*H$11*Input!$E$60/Input!$F$60</f>
        <v>2.0474957693898066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0.14939677058558176</v>
      </c>
      <c r="O155" s="37">
        <f>100*AMD!F54*LAFs!F$274*O$11*Input!$E$60/Input!$F$60</f>
        <v>0.26755652795847545</v>
      </c>
      <c r="P155" s="37">
        <f>100*AMD!G54*LAFs!G$274*P$11*Input!$E$60/Input!$F$60</f>
        <v>0</v>
      </c>
      <c r="Q155" s="37">
        <f>100*AMD!H54*LAFs!H$274*Q$11*Input!$E$60/Input!$F$60</f>
        <v>0.97800391408456955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(Northeast) in 2019/20 (April 2019 - Final Charges)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1215603.8352986297</v>
      </c>
      <c r="C27" s="44">
        <f>Loads!E$334</f>
        <v>1429024.4642381561</v>
      </c>
      <c r="D27" s="17"/>
    </row>
    <row r="28" spans="1:4" x14ac:dyDescent="0.25">
      <c r="A28" s="4" t="s">
        <v>182</v>
      </c>
      <c r="B28" s="42">
        <f>Multi!B$129/Input!C$169/(24*Input!F$60)*1000</f>
        <v>182927.71585205835</v>
      </c>
      <c r="C28" s="44">
        <f>Loads!E$335</f>
        <v>80414.103243465957</v>
      </c>
      <c r="D28" s="17"/>
    </row>
    <row r="29" spans="1:4" x14ac:dyDescent="0.25">
      <c r="A29" s="4" t="s">
        <v>183</v>
      </c>
      <c r="B29" s="42">
        <f>Multi!B$131/Input!C$171/(24*Input!F$60)*1000</f>
        <v>253191.01368689022</v>
      </c>
      <c r="C29" s="44">
        <f>Loads!E$337</f>
        <v>77032.722291882776</v>
      </c>
      <c r="D29" s="17"/>
    </row>
    <row r="30" spans="1:4" x14ac:dyDescent="0.25">
      <c r="A30" s="4" t="s">
        <v>184</v>
      </c>
      <c r="B30" s="42">
        <f>Multi!B$132/Input!C$172/(24*Input!F$60)*1000</f>
        <v>128624.39456352433</v>
      </c>
      <c r="C30" s="44">
        <f>Loads!E$338</f>
        <v>17113.282294278088</v>
      </c>
      <c r="D30" s="17"/>
    </row>
    <row r="31" spans="1:4" x14ac:dyDescent="0.25">
      <c r="A31" s="4" t="s">
        <v>185</v>
      </c>
      <c r="B31" s="42">
        <f>Multi!B$134/Input!C$174/(24*Input!F$60)*1000</f>
        <v>2.1917135364943978E-4</v>
      </c>
      <c r="C31" s="44">
        <f>Loads!E$340</f>
        <v>1.3763483023893507E-5</v>
      </c>
      <c r="D31" s="17"/>
    </row>
    <row r="32" spans="1:4" x14ac:dyDescent="0.25">
      <c r="A32" s="4" t="s">
        <v>186</v>
      </c>
      <c r="B32" s="42">
        <f>Multi!B$135/Input!C$175/(24*Input!F$60)*1000</f>
        <v>2.5339170318625212E-4</v>
      </c>
      <c r="C32" s="44">
        <f>Loads!E$341</f>
        <v>8.2539345033937443E-6</v>
      </c>
      <c r="D32" s="17"/>
    </row>
    <row r="33" spans="1:6" x14ac:dyDescent="0.25">
      <c r="A33" s="4" t="s">
        <v>206</v>
      </c>
      <c r="B33" s="42">
        <f>Multi!B$136/Input!C$176/(24*Input!F$60)*1000</f>
        <v>2.5718376353044435E-4</v>
      </c>
      <c r="C33" s="44">
        <f>Loads!E$342</f>
        <v>4.8483310451519531E-6</v>
      </c>
      <c r="D33" s="17"/>
    </row>
    <row r="34" spans="1:6" x14ac:dyDescent="0.25">
      <c r="A34" s="4" t="s">
        <v>187</v>
      </c>
      <c r="B34" s="42">
        <f>Multi!B$137/Input!C$177/(24*Input!F$60)*1000</f>
        <v>43.153620121462197</v>
      </c>
      <c r="C34" s="44">
        <f>Loads!E$343</f>
        <v>60.559122027613448</v>
      </c>
      <c r="D34" s="17"/>
    </row>
    <row r="35" spans="1:6" x14ac:dyDescent="0.25">
      <c r="A35" s="4" t="s">
        <v>188</v>
      </c>
      <c r="B35" s="42">
        <f>Multi!B$138/Input!C$178/(24*Input!F$60)*1000</f>
        <v>115196.58769423084</v>
      </c>
      <c r="C35" s="44">
        <f>Loads!E$344</f>
        <v>9709.6192653442104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1895586.7007154548</v>
      </c>
      <c r="C44" s="42">
        <f>SUMPRODUCT(C$7:C$15,$B$27:$B$35)</f>
        <v>2.1917135364943978E-4</v>
      </c>
      <c r="D44" s="42">
        <f>SUMPRODUCT(D$7:D$15,$B$27:$B$35)</f>
        <v>2.5339170318625212E-4</v>
      </c>
      <c r="E44" s="42">
        <f>SUMPRODUCT(E$7:E$15,$B$27:$B$35)</f>
        <v>2.5718376353044435E-4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1613354.7504551548</v>
      </c>
      <c r="C53" s="42">
        <f>SUMPRODUCT(C$7:C$15,$C$27:$C$35)</f>
        <v>1.3763483023893507E-5</v>
      </c>
      <c r="D53" s="42">
        <f>SUMPRODUCT(D$7:D$15,$C$27:$C$35)</f>
        <v>8.2539345033937443E-6</v>
      </c>
      <c r="E53" s="42">
        <f>SUMPRODUCT(E$7:E$15,$C$27:$C$35)</f>
        <v>4.8483310451519531E-6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1.23677351260956</v>
      </c>
      <c r="C63" s="37">
        <f>IF(C53,C44/C53/Input!$E60,0)</f>
        <v>16.762231453443391</v>
      </c>
      <c r="D63" s="37">
        <f>IF(D53,D44/D53/Input!$E60,0)</f>
        <v>32.315268373820722</v>
      </c>
      <c r="E63" s="37">
        <f>IF(E53,E44/E53/Input!$E60,0)</f>
        <v>55.837719941871988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1.23677351260956</v>
      </c>
      <c r="C72" s="17"/>
    </row>
    <row r="73" spans="1:3" x14ac:dyDescent="0.25">
      <c r="A73" s="4" t="s">
        <v>182</v>
      </c>
      <c r="B73" s="37">
        <f t="shared" si="0"/>
        <v>1.23677351260956</v>
      </c>
      <c r="C73" s="17"/>
    </row>
    <row r="74" spans="1:3" x14ac:dyDescent="0.25">
      <c r="A74" s="4" t="s">
        <v>183</v>
      </c>
      <c r="B74" s="37">
        <f t="shared" si="0"/>
        <v>1.23677351260956</v>
      </c>
      <c r="C74" s="17"/>
    </row>
    <row r="75" spans="1:3" x14ac:dyDescent="0.25">
      <c r="A75" s="4" t="s">
        <v>184</v>
      </c>
      <c r="B75" s="37">
        <f t="shared" si="0"/>
        <v>1.23677351260956</v>
      </c>
      <c r="C75" s="17"/>
    </row>
    <row r="76" spans="1:3" x14ac:dyDescent="0.25">
      <c r="A76" s="4" t="s">
        <v>185</v>
      </c>
      <c r="B76" s="37">
        <f t="shared" si="0"/>
        <v>16.762231453443391</v>
      </c>
      <c r="C76" s="17"/>
    </row>
    <row r="77" spans="1:3" x14ac:dyDescent="0.25">
      <c r="A77" s="4" t="s">
        <v>186</v>
      </c>
      <c r="B77" s="37">
        <f t="shared" si="0"/>
        <v>32.315268373820722</v>
      </c>
      <c r="C77" s="17"/>
    </row>
    <row r="78" spans="1:3" x14ac:dyDescent="0.25">
      <c r="A78" s="4" t="s">
        <v>206</v>
      </c>
      <c r="B78" s="37">
        <f t="shared" si="0"/>
        <v>55.837719941871988</v>
      </c>
      <c r="C78" s="17"/>
    </row>
    <row r="79" spans="1:3" x14ac:dyDescent="0.25">
      <c r="A79" s="4" t="s">
        <v>187</v>
      </c>
      <c r="B79" s="37">
        <f t="shared" si="0"/>
        <v>1.23677351260956</v>
      </c>
      <c r="C79" s="17"/>
    </row>
    <row r="80" spans="1:3" x14ac:dyDescent="0.25">
      <c r="A80" s="4" t="s">
        <v>188</v>
      </c>
      <c r="B80" s="37">
        <f t="shared" si="0"/>
        <v>1.23677351260956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0.11659210441368237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0.96019342407288266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0.11659210441368237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0.96019342407288266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0.11659210441368237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0.96019342407288266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0.11659210441368237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0.96019342407288266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1.5801954196953716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13.01368783393815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3.7654415566251664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10.834912366807488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15.94491041660814</v>
      </c>
      <c r="F95" s="37">
        <f>Standing!F$33*$B78</f>
        <v>19.673258266732091</v>
      </c>
      <c r="G95" s="37">
        <f>Standing!G$33*$B78</f>
        <v>0</v>
      </c>
      <c r="H95" s="37">
        <f>Standing!H$33*$B78</f>
        <v>19.664329200777189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8.3419750361778124</v>
      </c>
      <c r="O95" s="37">
        <f>Standing!O$33*$B78</f>
        <v>14.939746476764995</v>
      </c>
      <c r="P95" s="37">
        <f>Standing!P$33*$B78</f>
        <v>0</v>
      </c>
      <c r="Q95" s="37">
        <f>Standing!Q$33*$B78</f>
        <v>54.609508656708826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0.11659210441368237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0.96019342407288266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0.11659210441368237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0.96019342407288266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(Northeast) in 2019/20 (April 2019 - Final Charges)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8.2182595788984333E-2</v>
      </c>
      <c r="D21" s="37">
        <f>ABS(Standing!D$63)</f>
        <v>3.2739429842161633E-2</v>
      </c>
      <c r="E21" s="37">
        <f>ABS(Standing!E$63)</f>
        <v>0.15738738174393432</v>
      </c>
      <c r="F21" s="37">
        <f>ABS(Standing!F$63)</f>
        <v>5.0439360133706729E-2</v>
      </c>
      <c r="G21" s="37">
        <f>ABS(Standing!G$63)</f>
        <v>0</v>
      </c>
      <c r="H21" s="37">
        <f>ABS(Standing!H$63)</f>
        <v>0.11443898965701008</v>
      </c>
      <c r="I21" s="37">
        <f>ABS(Standing!I$63)</f>
        <v>0</v>
      </c>
      <c r="J21" s="37">
        <f>ABS(Standing!J$63)</f>
        <v>0</v>
      </c>
      <c r="K21" s="37">
        <f>ABS(Standing!K$63)</f>
        <v>9.5023994249174321E-2</v>
      </c>
      <c r="L21" s="37">
        <f>ABS(Standing!L$63)</f>
        <v>3.9294516213306249E-2</v>
      </c>
      <c r="M21" s="37">
        <f>ABS(Standing!M$63)</f>
        <v>1.5669608662968609E-2</v>
      </c>
      <c r="N21" s="37">
        <f>ABS(Standing!N$63)</f>
        <v>7.7582489869471652E-2</v>
      </c>
      <c r="O21" s="37">
        <f>ABS(Standing!O$63)</f>
        <v>2.7788688521829061E-2</v>
      </c>
      <c r="P21" s="37">
        <f>ABS(Standing!P$63)</f>
        <v>0</v>
      </c>
      <c r="Q21" s="37">
        <f>ABS(Standing!Q$63)</f>
        <v>0.10888996985468598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6.9568088951263901E-2</v>
      </c>
      <c r="D22" s="37">
        <f>ABS(Standing!D$64)</f>
        <v>2.7714135159727513E-2</v>
      </c>
      <c r="E22" s="37">
        <f>ABS(Standing!E$64)</f>
        <v>0.13322941758960796</v>
      </c>
      <c r="F22" s="37">
        <f>ABS(Standing!F$64)</f>
        <v>4.269723849361403E-2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8.0438414252632207E-2</v>
      </c>
      <c r="L22" s="37">
        <f>ABS(Standing!L$64)</f>
        <v>3.3263057378270171E-2</v>
      </c>
      <c r="M22" s="37">
        <f>ABS(Standing!M$64)</f>
        <v>1.3264423188772193E-2</v>
      </c>
      <c r="N22" s="37">
        <f>ABS(Standing!N$64)</f>
        <v>6.5674070093358849E-2</v>
      </c>
      <c r="O22" s="37">
        <f>ABS(Standing!O$64)</f>
        <v>2.3523301209532929E-2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6.6174640679337773E-2</v>
      </c>
      <c r="D23" s="37">
        <f>ABS(Standing!D$65)</f>
        <v>2.5779921738255537E-2</v>
      </c>
      <c r="E23" s="37">
        <f>ABS(Standing!E$65)</f>
        <v>9.5716975071370919E-2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7.6668214417117297E-2</v>
      </c>
      <c r="L23" s="37">
        <f>ABS(Standing!L$65)</f>
        <v>3.170399664066776E-2</v>
      </c>
      <c r="M23" s="37">
        <f>ABS(Standing!M$65)</f>
        <v>1.2642711204651708E-2</v>
      </c>
      <c r="N23" s="37">
        <f>ABS(Standing!N$65)</f>
        <v>5.0076707596434615E-2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1.0681225077276186E-2</v>
      </c>
      <c r="D33" s="37">
        <f>D21*Input!D$390*Input!$E$60</f>
        <v>7.8587377828584389E-3</v>
      </c>
      <c r="E33" s="37">
        <f>E21*Input!E$390*Input!$E$60</f>
        <v>3.7779099068591372E-2</v>
      </c>
      <c r="F33" s="37">
        <f>F21*Input!F$390*Input!$E$60</f>
        <v>1.1662453821659259E-2</v>
      </c>
      <c r="G33" s="37">
        <f>G21*Input!G$390*Input!$E$60</f>
        <v>0</v>
      </c>
      <c r="H33" s="37">
        <f>H21*Input!H$390*Input!$E$60</f>
        <v>2.6460276830124425E-2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1.2350214307215574E-2</v>
      </c>
      <c r="L33" s="37">
        <f>L21*Input!C$390*Input!$E$60</f>
        <v>5.1070858488660728E-3</v>
      </c>
      <c r="M33" s="37">
        <f>M21*Input!D$390*Input!$E$60</f>
        <v>3.7613161327474946E-3</v>
      </c>
      <c r="N33" s="37">
        <f>N21*Input!E$390*Input!$E$60</f>
        <v>1.8622818032105144E-2</v>
      </c>
      <c r="O33" s="37">
        <f>O21*Input!F$390*Input!$E$60</f>
        <v>6.4252261684368756E-3</v>
      </c>
      <c r="P33" s="37">
        <f>P21*Input!G$390*Input!$E$60</f>
        <v>0</v>
      </c>
      <c r="Q33" s="37">
        <f>Q21*Input!H$390*Input!$E$60</f>
        <v>2.5177247326408917E-2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9.0417248220336817E-3</v>
      </c>
      <c r="D34" s="37">
        <f>D22*Input!D$390*Input!$E$60</f>
        <v>6.6524714128807783E-3</v>
      </c>
      <c r="E34" s="37">
        <f>E22*Input!E$390*Input!$E$60</f>
        <v>3.1980247146861956E-2</v>
      </c>
      <c r="F34" s="37">
        <f>F22*Input!F$390*Input!$E$60</f>
        <v>9.8723411820480552E-3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1.0454534798311991E-2</v>
      </c>
      <c r="L34" s="37">
        <f>L22*Input!C$390*Input!$E$60</f>
        <v>4.323180585922533E-3</v>
      </c>
      <c r="M34" s="37">
        <f>M22*Input!D$390*Input!$E$60</f>
        <v>3.1839779795794104E-3</v>
      </c>
      <c r="N34" s="37">
        <f>N22*Input!E$390*Input!$E$60</f>
        <v>1.5764333663872258E-2</v>
      </c>
      <c r="O34" s="37">
        <f>O22*Input!F$390*Input!$E$60</f>
        <v>5.4389947327231954E-3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8.6006802865993878E-3</v>
      </c>
      <c r="D35" s="37">
        <f>D23*Input!D$390*Input!$E$60</f>
        <v>6.1881848883836819E-3</v>
      </c>
      <c r="E35" s="37">
        <f>E23*Input!E$390*Input!$E$60</f>
        <v>2.297580049746635E-2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9.9645240771509755E-3</v>
      </c>
      <c r="L35" s="37">
        <f>L23*Input!C$390*Input!$E$60</f>
        <v>4.1205503515328364E-3</v>
      </c>
      <c r="M35" s="37">
        <f>M23*Input!D$390*Input!$E$60</f>
        <v>3.03474289872374E-3</v>
      </c>
      <c r="N35" s="37">
        <f>N23*Input!E$390*Input!$E$60</f>
        <v>1.2020359423683577E-2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6.0008940847205844E-2</v>
      </c>
      <c r="D62" s="37">
        <f>Yard!D$11*$B$43*LAFs!$I$35/LAFs!D$83*(1-Contrib!D$127)*D8/(24*Input!$F$60)*100</f>
        <v>2.3906016716897908E-2</v>
      </c>
      <c r="E62" s="37">
        <f>Yard!E$11*$B$43*LAFs!$I$35/LAFs!E$83*(1-Contrib!E$127)*E8/(24*Input!$F$60)*100</f>
        <v>0.11492275208024409</v>
      </c>
      <c r="F62" s="37">
        <f>Yard!F$11*$B$43*LAFs!$I$35/LAFs!F$83*(1-Contrib!F$127)*F8/(24*Input!$F$60)*100</f>
        <v>3.6830335542166338E-2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0.10445281167825457</v>
      </c>
      <c r="I62" s="37">
        <f>Yard!I$11*$B$43*LAFs!$I$35/LAFs!I$83*(1-Contrib!I$127)*I8/(24*Input!$F$60)*100</f>
        <v>1.1670570192985666E-2</v>
      </c>
      <c r="J62" s="37">
        <f>Yard!J$11*$B$43*LAFs!$I$35/LAFs!J$83*(1-Contrib!J$127)*J8/(24*Input!$F$60)*100</f>
        <v>8.4373126039735697E-3</v>
      </c>
      <c r="K62" s="37">
        <f>Yard!K$11*$B$43*LAFs!$I$35/LAFs!B$83*(1-Contrib!K$127)*B8/(24*Input!$F$60)*100</f>
        <v>6.9385606468374134E-2</v>
      </c>
      <c r="L62" s="37">
        <f>Yard!L$11*$B$43*LAFs!$I$35/LAFs!C$83*(1-Contrib!L$127)*C8/(24*Input!$F$60)*100</f>
        <v>2.8692477725070008E-2</v>
      </c>
      <c r="M62" s="37">
        <f>Yard!M$11*$B$43*LAFs!$I$35/LAFs!D$83*(1-Contrib!M$127)*D8/(24*Input!$F$60)*100</f>
        <v>1.1441797503809029E-2</v>
      </c>
      <c r="N62" s="37">
        <f>Yard!N$11*$B$43*LAFs!$I$35/LAFs!E$83*(1-Contrib!N$127)*E8/(24*Input!$F$60)*100</f>
        <v>5.6649987757871577E-2</v>
      </c>
      <c r="O62" s="37">
        <f>Yard!O$11*$B$43*LAFs!$I$35/LAFs!F$83*(1-Contrib!O$127)*F8/(24*Input!$F$60)*100</f>
        <v>2.0291033031003235E-2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9.9388010580759398E-2</v>
      </c>
      <c r="R62" s="37">
        <f>Yard!R$11*$B$43*LAFs!$I$35/LAFs!I$83*(1-Contrib!R$127)*I8/(24*Input!$F$60)*100</f>
        <v>3.3581614110884672E-2</v>
      </c>
      <c r="S62" s="37">
        <f>Yard!S$11*$B$43*LAFs!$I$35/LAFs!J$83*(1-Contrib!S$127)*J8/(24*Input!$F$60)*100</f>
        <v>6.9485426306722942E-2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6.0008940847205844E-2</v>
      </c>
      <c r="D63" s="37">
        <f>Yard!D$11*$B$44*LAFs!$I$37/LAFs!D$83*(1-Contrib!D$129)*D9/(24*Input!$F$60)*100</f>
        <v>2.3906016716897908E-2</v>
      </c>
      <c r="E63" s="37">
        <f>Yard!E$11*$B$44*LAFs!$I$37/LAFs!E$83*(1-Contrib!E$129)*E9/(24*Input!$F$60)*100</f>
        <v>0.11492275208024409</v>
      </c>
      <c r="F63" s="37">
        <f>Yard!F$11*$B$44*LAFs!$I$37/LAFs!F$83*(1-Contrib!F$129)*F9/(24*Input!$F$60)*100</f>
        <v>3.6830335542166338E-2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0.10445281167825457</v>
      </c>
      <c r="I63" s="37">
        <f>Yard!I$11*$B$44*LAFs!$I$37/LAFs!I$83*(1-Contrib!I$129)*I9/(24*Input!$F$60)*100</f>
        <v>1.1670570192985666E-2</v>
      </c>
      <c r="J63" s="37">
        <f>Yard!J$11*$B$44*LAFs!$I$37/LAFs!J$83*(1-Contrib!J$129)*J9/(24*Input!$F$60)*100</f>
        <v>8.4373126039735697E-3</v>
      </c>
      <c r="K63" s="37">
        <f>Yard!K$11*$B$44*LAFs!$I$37/LAFs!B$83*(1-Contrib!K$129)*B9/(24*Input!$F$60)*100</f>
        <v>6.9385606468374134E-2</v>
      </c>
      <c r="L63" s="37">
        <f>Yard!L$11*$B$44*LAFs!$I$37/LAFs!C$83*(1-Contrib!L$129)*C9/(24*Input!$F$60)*100</f>
        <v>2.8692477725070008E-2</v>
      </c>
      <c r="M63" s="37">
        <f>Yard!M$11*$B$44*LAFs!$I$37/LAFs!D$83*(1-Contrib!M$129)*D9/(24*Input!$F$60)*100</f>
        <v>1.1441797503809029E-2</v>
      </c>
      <c r="N63" s="37">
        <f>Yard!N$11*$B$44*LAFs!$I$37/LAFs!E$83*(1-Contrib!N$129)*E9/(24*Input!$F$60)*100</f>
        <v>5.6649987757871577E-2</v>
      </c>
      <c r="O63" s="37">
        <f>Yard!O$11*$B$44*LAFs!$I$37/LAFs!F$83*(1-Contrib!O$129)*F9/(24*Input!$F$60)*100</f>
        <v>2.0291033031003235E-2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9.9388010580759398E-2</v>
      </c>
      <c r="R63" s="37">
        <f>Yard!R$11*$B$44*LAFs!$I$37/LAFs!I$83*(1-Contrib!R$129)*I9/(24*Input!$F$60)*100</f>
        <v>3.3581614110884672E-2</v>
      </c>
      <c r="S63" s="37">
        <f>Yard!S$11*$B$44*LAFs!$I$37/LAFs!J$83*(1-Contrib!S$129)*J9/(24*Input!$F$60)*100</f>
        <v>6.9485426306722942E-2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5.7046890750543026E-2</v>
      </c>
      <c r="D64" s="37">
        <f>Yard!D$11*$B$45*LAFs!$I$39/LAFs!D$83*(1-Contrib!D$131)*D10/(24*Input!$F$60)*100</f>
        <v>2.2726012235442249E-2</v>
      </c>
      <c r="E64" s="37">
        <f>Yard!E$11*$B$45*LAFs!$I$39/LAFs!E$83*(1-Contrib!E$131)*E10/(24*Input!$F$60)*100</f>
        <v>0.10925014822984813</v>
      </c>
      <c r="F64" s="37">
        <f>Yard!F$11*$B$45*LAFs!$I$39/LAFs!F$83*(1-Contrib!F$131)*F10/(24*Input!$F$60)*100</f>
        <v>3.5012384793284272E-2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9.9297005617353509E-2</v>
      </c>
      <c r="I64" s="37">
        <f>Yard!I$11*$B$45*LAFs!$I$39/LAFs!I$83*(1-Contrib!I$131)*I10/(24*Input!$F$60)*100</f>
        <v>1.1094509141412332E-2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6.5960722785291692E-2</v>
      </c>
      <c r="L64" s="37">
        <f>Yard!L$11*$B$45*LAFs!$I$39/LAFs!C$83*(1-Contrib!L$131)*C10/(24*Input!$F$60)*100</f>
        <v>2.7276212828220122E-2</v>
      </c>
      <c r="M64" s="37">
        <f>Yard!M$11*$B$45*LAFs!$I$39/LAFs!D$83*(1-Contrib!M$131)*D10/(24*Input!$F$60)*100</f>
        <v>1.0877028705631984E-2</v>
      </c>
      <c r="N64" s="37">
        <f>Yard!N$11*$B$45*LAFs!$I$39/LAFs!E$83*(1-Contrib!N$131)*E10/(24*Input!$F$60)*100</f>
        <v>5.3853736076952867E-2</v>
      </c>
      <c r="O64" s="37">
        <f>Yard!O$11*$B$45*LAFs!$I$39/LAFs!F$83*(1-Contrib!O$131)*F10/(24*Input!$F$60)*100</f>
        <v>1.928946467298296E-2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9.4482203842769424E-2</v>
      </c>
      <c r="R64" s="37">
        <f>Yard!R$11*$B$45*LAFs!$I$39/LAFs!I$83*(1-Contrib!R$131)*I10/(24*Input!$F$60)*100</f>
        <v>3.1924020726983596E-2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5.7046890750543026E-2</v>
      </c>
      <c r="D65" s="37">
        <f>Yard!D$11*$B$46*LAFs!$I$41/LAFs!D$83*(1-Contrib!D$133)*D11/(24*Input!$F$60)*100</f>
        <v>2.2726012235442249E-2</v>
      </c>
      <c r="E65" s="37">
        <f>Yard!E$11*$B$46*LAFs!$I$41/LAFs!E$83*(1-Contrib!E$133)*E11/(24*Input!$F$60)*100</f>
        <v>0.10925014822984813</v>
      </c>
      <c r="F65" s="37">
        <f>Yard!F$11*$B$46*LAFs!$I$41/LAFs!F$83*(1-Contrib!F$133)*F11/(24*Input!$F$60)*100</f>
        <v>3.5012384793284272E-2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9.9297005617353509E-2</v>
      </c>
      <c r="I65" s="37">
        <f>Yard!I$11*$B$46*LAFs!$I$41/LAFs!I$83*(1-Contrib!I$133)*I11/(24*Input!$F$60)*100</f>
        <v>1.1094509141412332E-2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6.5960722785291692E-2</v>
      </c>
      <c r="L65" s="37">
        <f>Yard!L$11*$B$46*LAFs!$I$41/LAFs!C$83*(1-Contrib!L$133)*C11/(24*Input!$F$60)*100</f>
        <v>2.7276212828220122E-2</v>
      </c>
      <c r="M65" s="37">
        <f>Yard!M$11*$B$46*LAFs!$I$41/LAFs!D$83*(1-Contrib!M$133)*D11/(24*Input!$F$60)*100</f>
        <v>1.0877028705631984E-2</v>
      </c>
      <c r="N65" s="37">
        <f>Yard!N$11*$B$46*LAFs!$I$41/LAFs!E$83*(1-Contrib!N$133)*E11/(24*Input!$F$60)*100</f>
        <v>5.3853736076952867E-2</v>
      </c>
      <c r="O65" s="37">
        <f>Yard!O$11*$B$46*LAFs!$I$41/LAFs!F$83*(1-Contrib!O$133)*F11/(24*Input!$F$60)*100</f>
        <v>1.928946467298296E-2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9.4482203842769424E-2</v>
      </c>
      <c r="R65" s="37">
        <f>Yard!R$11*$B$46*LAFs!$I$41/LAFs!I$83*(1-Contrib!R$133)*I11/(24*Input!$F$60)*100</f>
        <v>3.1924020726983596E-2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5.6111538298152651E-2</v>
      </c>
      <c r="D66" s="37">
        <f>Yard!D$11*$B$47*LAFs!$I$43/LAFs!D$83*(1-Contrib!D$135)*D12/(24*Input!$F$60)*100</f>
        <v>2.1859598345974417E-2</v>
      </c>
      <c r="E66" s="37">
        <f>Yard!E$11*$B$47*LAFs!$I$43/LAFs!E$83*(1-Contrib!E$135)*E12/(24*Input!$F$60)*100</f>
        <v>0.10145175435341512</v>
      </c>
      <c r="F66" s="37">
        <f>Yard!F$11*$B$47*LAFs!$I$43/LAFs!F$83*(1-Contrib!F$135)*F12/(24*Input!$F$60)*100</f>
        <v>2.503477928516791E-2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3.3531378505860084E-2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6.5009366206657676E-2</v>
      </c>
      <c r="L66" s="37">
        <f>Yard!L$11*$B$47*LAFs!$I$43/LAFs!C$83*(1-Contrib!L$135)*C12/(24*Input!$F$60)*100</f>
        <v>2.6882805912428483E-2</v>
      </c>
      <c r="M66" s="37">
        <f>Yard!M$11*$B$47*LAFs!$I$43/LAFs!D$83*(1-Contrib!M$135)*D12/(24*Input!$F$60)*100</f>
        <v>1.0720148483916137E-2</v>
      </c>
      <c r="N66" s="37">
        <f>Yard!N$11*$B$47*LAFs!$I$43/LAFs!E$83*(1-Contrib!N$135)*E12/(24*Input!$F$60)*100</f>
        <v>5.3076999498919891E-2</v>
      </c>
      <c r="O66" s="37">
        <f>Yard!O$11*$B$47*LAFs!$I$43/LAFs!F$83*(1-Contrib!O$135)*F12/(24*Input!$F$60)*100</f>
        <v>1.9011251240199551E-2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9.3119479748883321E-2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5.6111538298152651E-2</v>
      </c>
      <c r="D67" s="37">
        <f>Yard!D$11*$B$48*LAFs!$I$45/LAFs!D$83*(1-Contrib!D$137)*D13/(24*Input!$F$60)*100</f>
        <v>2.1859598345974417E-2</v>
      </c>
      <c r="E67" s="37">
        <f>Yard!E$11*$B$48*LAFs!$I$45/LAFs!E$83*(1-Contrib!E$137)*E13/(24*Input!$F$60)*100</f>
        <v>0.10145175435341512</v>
      </c>
      <c r="F67" s="37">
        <f>Yard!F$11*$B$48*LAFs!$I$45/LAFs!F$83*(1-Contrib!F$137)*F13/(24*Input!$F$60)*100</f>
        <v>2.503477928516791E-2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3.3531378505860084E-2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6.5009366206657676E-2</v>
      </c>
      <c r="L67" s="37">
        <f>Yard!L$11*$B$48*LAFs!$I$45/LAFs!C$83*(1-Contrib!L$137)*C13/(24*Input!$F$60)*100</f>
        <v>2.6882805912428483E-2</v>
      </c>
      <c r="M67" s="37">
        <f>Yard!M$11*$B$48*LAFs!$I$45/LAFs!D$83*(1-Contrib!M$137)*D13/(24*Input!$F$60)*100</f>
        <v>1.0720148483916137E-2</v>
      </c>
      <c r="N67" s="37">
        <f>Yard!N$11*$B$48*LAFs!$I$45/LAFs!E$83*(1-Contrib!N$137)*E13/(24*Input!$F$60)*100</f>
        <v>5.3076999498919891E-2</v>
      </c>
      <c r="O67" s="37">
        <f>Yard!O$11*$B$48*LAFs!$I$45/LAFs!F$83*(1-Contrib!O$137)*F13/(24*Input!$F$60)*100</f>
        <v>1.9011251240199551E-2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9.3119479748883321E-2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7.7993277978677944E-3</v>
      </c>
      <c r="D77" s="37">
        <f>D62*Input!D$390*Input!$E$60</f>
        <v>5.738374727857716E-3</v>
      </c>
      <c r="E77" s="37">
        <f>E62*Input!E$390*Input!$E$60</f>
        <v>2.7585934704336831E-2</v>
      </c>
      <c r="F77" s="37">
        <f>F62*Input!F$390*Input!$E$60</f>
        <v>8.5158115875798059E-3</v>
      </c>
      <c r="G77" s="37">
        <f>G62*Input!G$390*Input!$E$60</f>
        <v>0</v>
      </c>
      <c r="H77" s="37">
        <f>H62*Input!H$390*Input!$E$60</f>
        <v>2.4151299491328278E-2</v>
      </c>
      <c r="I77" s="37">
        <f>I62*Input!I$390*Input!$E$60</f>
        <v>2.6984379973760374E-3</v>
      </c>
      <c r="J77" s="37">
        <f>J62*Input!J$390*Input!$E$60</f>
        <v>0</v>
      </c>
      <c r="K77" s="37">
        <f>K62*Input!B$390*Input!$E$60</f>
        <v>9.0180076778659472E-3</v>
      </c>
      <c r="L77" s="37">
        <f>L62*Input!C$390*Input!$E$60</f>
        <v>3.7291449565929279E-3</v>
      </c>
      <c r="M77" s="37">
        <f>M62*Input!D$390*Input!$E$60</f>
        <v>2.7464768562097388E-3</v>
      </c>
      <c r="N77" s="37">
        <f>N62*Input!E$390*Input!$E$60</f>
        <v>1.3598202575230279E-2</v>
      </c>
      <c r="O77" s="37">
        <f>O62*Input!F$390*Input!$E$60</f>
        <v>4.6916383374121786E-3</v>
      </c>
      <c r="P77" s="37">
        <f>P62*Input!G$390*Input!$E$60</f>
        <v>0</v>
      </c>
      <c r="Q77" s="37">
        <f>Q62*Input!H$390*Input!$E$60</f>
        <v>2.2980229740267859E-2</v>
      </c>
      <c r="R77" s="37">
        <f>R62*Input!I$390*Input!$E$60</f>
        <v>7.7646509152135834E-3</v>
      </c>
      <c r="S77" s="37">
        <f>S62*Input!J$390*Input!$E$60</f>
        <v>0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7.7993277978677944E-3</v>
      </c>
      <c r="D78" s="37">
        <f>D63*Input!D$390*Input!$E$60</f>
        <v>5.738374727857716E-3</v>
      </c>
      <c r="E78" s="37">
        <f>E63*Input!E$390*Input!$E$60</f>
        <v>2.7585934704336831E-2</v>
      </c>
      <c r="F78" s="37">
        <f>F63*Input!F$390*Input!$E$60</f>
        <v>8.5158115875798059E-3</v>
      </c>
      <c r="G78" s="37">
        <f>G63*Input!G$390*Input!$E$60</f>
        <v>0</v>
      </c>
      <c r="H78" s="37">
        <f>H63*Input!H$390*Input!$E$60</f>
        <v>2.4151299491328278E-2</v>
      </c>
      <c r="I78" s="37">
        <f>I63*Input!I$390*Input!$E$60</f>
        <v>2.6984379973760374E-3</v>
      </c>
      <c r="J78" s="37">
        <f>J63*Input!J$390*Input!$E$60</f>
        <v>0</v>
      </c>
      <c r="K78" s="37">
        <f>K63*Input!B$390*Input!$E$60</f>
        <v>9.0180076778659472E-3</v>
      </c>
      <c r="L78" s="37">
        <f>L63*Input!C$390*Input!$E$60</f>
        <v>3.7291449565929279E-3</v>
      </c>
      <c r="M78" s="37">
        <f>M63*Input!D$390*Input!$E$60</f>
        <v>2.7464768562097388E-3</v>
      </c>
      <c r="N78" s="37">
        <f>N63*Input!E$390*Input!$E$60</f>
        <v>1.3598202575230279E-2</v>
      </c>
      <c r="O78" s="37">
        <f>O63*Input!F$390*Input!$E$60</f>
        <v>4.6916383374121786E-3</v>
      </c>
      <c r="P78" s="37">
        <f>P63*Input!G$390*Input!$E$60</f>
        <v>0</v>
      </c>
      <c r="Q78" s="37">
        <f>Q63*Input!H$390*Input!$E$60</f>
        <v>2.2980229740267859E-2</v>
      </c>
      <c r="R78" s="37">
        <f>R63*Input!I$390*Input!$E$60</f>
        <v>7.7646509152135834E-3</v>
      </c>
      <c r="S78" s="37">
        <f>S63*Input!J$390*Input!$E$60</f>
        <v>0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7.4143518370955262E-3</v>
      </c>
      <c r="D79" s="37">
        <f>D64*Input!D$390*Input!$E$60</f>
        <v>5.4551277120402416E-3</v>
      </c>
      <c r="E79" s="37">
        <f>E64*Input!E$390*Input!$E$60</f>
        <v>2.6224288932824778E-2</v>
      </c>
      <c r="F79" s="37">
        <f>F64*Input!F$390*Input!$E$60</f>
        <v>8.0954698821599624E-3</v>
      </c>
      <c r="G79" s="37">
        <f>G64*Input!G$390*Input!$E$60</f>
        <v>0</v>
      </c>
      <c r="H79" s="37">
        <f>H64*Input!H$390*Input!$E$60</f>
        <v>2.2959187816253571E-2</v>
      </c>
      <c r="I79" s="37">
        <f>I64*Input!I$390*Input!$E$60</f>
        <v>2.5652427031728326E-3</v>
      </c>
      <c r="J79" s="37">
        <f>J64*Input!J$390*Input!$E$60</f>
        <v>0</v>
      </c>
      <c r="K79" s="37">
        <f>K64*Input!B$390*Input!$E$60</f>
        <v>8.5728774999822566E-3</v>
      </c>
      <c r="L79" s="37">
        <f>L64*Input!C$390*Input!$E$60</f>
        <v>3.5450738161395298E-3</v>
      </c>
      <c r="M79" s="37">
        <f>M64*Input!D$390*Input!$E$60</f>
        <v>2.6109103569087098E-3</v>
      </c>
      <c r="N79" s="37">
        <f>N64*Input!E$390*Input!$E$60</f>
        <v>1.292699330734871E-2</v>
      </c>
      <c r="O79" s="37">
        <f>O64*Input!F$390*Input!$E$60</f>
        <v>4.4600583829146846E-3</v>
      </c>
      <c r="P79" s="37">
        <f>P64*Input!G$390*Input!$E$60</f>
        <v>0</v>
      </c>
      <c r="Q79" s="37">
        <f>Q64*Input!H$390*Input!$E$60</f>
        <v>2.1845922239377123E-2</v>
      </c>
      <c r="R79" s="37">
        <f>R64*Input!I$390*Input!$E$60</f>
        <v>7.3813866104406999E-3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7.4143518370955262E-3</v>
      </c>
      <c r="D80" s="37">
        <f>D65*Input!D$390*Input!$E$60</f>
        <v>5.4551277120402416E-3</v>
      </c>
      <c r="E80" s="37">
        <f>E65*Input!E$390*Input!$E$60</f>
        <v>2.6224288932824778E-2</v>
      </c>
      <c r="F80" s="37">
        <f>F65*Input!F$390*Input!$E$60</f>
        <v>8.0954698821599624E-3</v>
      </c>
      <c r="G80" s="37">
        <f>G65*Input!G$390*Input!$E$60</f>
        <v>0</v>
      </c>
      <c r="H80" s="37">
        <f>H65*Input!H$390*Input!$E$60</f>
        <v>2.2959187816253571E-2</v>
      </c>
      <c r="I80" s="37">
        <f>I65*Input!I$390*Input!$E$60</f>
        <v>2.5652427031728326E-3</v>
      </c>
      <c r="J80" s="37">
        <f>J65*Input!J$390*Input!$E$60</f>
        <v>0</v>
      </c>
      <c r="K80" s="37">
        <f>K65*Input!B$390*Input!$E$60</f>
        <v>8.5728774999822566E-3</v>
      </c>
      <c r="L80" s="37">
        <f>L65*Input!C$390*Input!$E$60</f>
        <v>3.5450738161395298E-3</v>
      </c>
      <c r="M80" s="37">
        <f>M65*Input!D$390*Input!$E$60</f>
        <v>2.6109103569087098E-3</v>
      </c>
      <c r="N80" s="37">
        <f>N65*Input!E$390*Input!$E$60</f>
        <v>1.292699330734871E-2</v>
      </c>
      <c r="O80" s="37">
        <f>O65*Input!F$390*Input!$E$60</f>
        <v>4.4600583829146846E-3</v>
      </c>
      <c r="P80" s="37">
        <f>P65*Input!G$390*Input!$E$60</f>
        <v>0</v>
      </c>
      <c r="Q80" s="37">
        <f>Q65*Input!H$390*Input!$E$60</f>
        <v>2.1845922239377123E-2</v>
      </c>
      <c r="R80" s="37">
        <f>R65*Input!I$390*Input!$E$60</f>
        <v>7.3813866104406999E-3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7.2927846126163128E-3</v>
      </c>
      <c r="D81" s="37">
        <f>D66*Input!D$390*Input!$E$60</f>
        <v>5.2471546470974385E-3</v>
      </c>
      <c r="E81" s="37">
        <f>E66*Input!E$390*Input!$E$60</f>
        <v>2.4352370793205468E-2</v>
      </c>
      <c r="F81" s="37">
        <f>F66*Input!F$390*Input!$E$60</f>
        <v>5.7884746470761046E-3</v>
      </c>
      <c r="G81" s="37">
        <f>G66*Input!G$390*Input!$E$60</f>
        <v>0</v>
      </c>
      <c r="H81" s="37">
        <f>H66*Input!H$390*Input!$E$60</f>
        <v>7.7530355731027928E-3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8.4492302283478964E-3</v>
      </c>
      <c r="L81" s="37">
        <f>L66*Input!C$390*Input!$E$60</f>
        <v>3.4939429437913631E-3</v>
      </c>
      <c r="M81" s="37">
        <f>M66*Input!D$390*Input!$E$60</f>
        <v>2.5732529959917572E-3</v>
      </c>
      <c r="N81" s="37">
        <f>N66*Input!E$390*Input!$E$60</f>
        <v>1.2740546288492719E-2</v>
      </c>
      <c r="O81" s="37">
        <f>O66*Input!F$390*Input!$E$60</f>
        <v>4.395730617776491E-3</v>
      </c>
      <c r="P81" s="37">
        <f>P66*Input!G$390*Input!$E$60</f>
        <v>0</v>
      </c>
      <c r="Q81" s="37">
        <f>Q66*Input!H$390*Input!$E$60</f>
        <v>2.1530836822463026E-2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7.2927846126163128E-3</v>
      </c>
      <c r="D82" s="37">
        <f>D67*Input!D$390*Input!$E$60</f>
        <v>5.2471546470974385E-3</v>
      </c>
      <c r="E82" s="37">
        <f>E67*Input!E$390*Input!$E$60</f>
        <v>2.4352370793205468E-2</v>
      </c>
      <c r="F82" s="37">
        <f>F67*Input!F$390*Input!$E$60</f>
        <v>5.7884746470761046E-3</v>
      </c>
      <c r="G82" s="37">
        <f>G67*Input!G$390*Input!$E$60</f>
        <v>0</v>
      </c>
      <c r="H82" s="37">
        <f>H67*Input!H$390*Input!$E$60</f>
        <v>7.7530355731027928E-3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8.4492302283478964E-3</v>
      </c>
      <c r="L82" s="37">
        <f>L67*Input!C$390*Input!$E$60</f>
        <v>3.4939429437913631E-3</v>
      </c>
      <c r="M82" s="37">
        <f>M67*Input!D$390*Input!$E$60</f>
        <v>2.5732529959917572E-3</v>
      </c>
      <c r="N82" s="37">
        <f>N67*Input!E$390*Input!$E$60</f>
        <v>1.2740546288492719E-2</v>
      </c>
      <c r="O82" s="37">
        <f>O67*Input!F$390*Input!$E$60</f>
        <v>4.395730617776491E-3</v>
      </c>
      <c r="P82" s="37">
        <f>P67*Input!G$390*Input!$E$60</f>
        <v>0</v>
      </c>
      <c r="Q82" s="37">
        <f>Q67*Input!H$390*Input!$E$60</f>
        <v>2.1530836822463026E-2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(Northeast) in 2019/20 (April 2019 - Final Charges)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0.1137698864683596</v>
      </c>
      <c r="D15" s="38">
        <f>Standing!$D$79</f>
        <v>4.5322993030609722E-2</v>
      </c>
      <c r="E15" s="38">
        <f>Standing!$E$79</f>
        <v>0.22209992657010968</v>
      </c>
      <c r="F15" s="38">
        <f>Standing!$F$79</f>
        <v>7.1178375660165202E-2</v>
      </c>
      <c r="G15" s="38">
        <f>Standing!$G$79</f>
        <v>0</v>
      </c>
      <c r="H15" s="38">
        <f>Standing!$H$79</f>
        <v>0.20186570007985283</v>
      </c>
      <c r="I15" s="38">
        <f>Standing!$I$79</f>
        <v>2.2554565879901272E-2</v>
      </c>
      <c r="J15" s="38">
        <f>Standing!$J$79</f>
        <v>0</v>
      </c>
      <c r="K15" s="10"/>
      <c r="L15" s="10"/>
      <c r="M15" s="38">
        <f>Standing!$K$79</f>
        <v>0.1412167911713148</v>
      </c>
      <c r="N15" s="38">
        <f>Standing!$L$79</f>
        <v>5.4397559550147398E-2</v>
      </c>
      <c r="O15" s="38">
        <f>Standing!$M$79</f>
        <v>2.1692300924236782E-2</v>
      </c>
      <c r="P15" s="38">
        <f>Standing!$N$79</f>
        <v>0.10948187276646155</v>
      </c>
      <c r="Q15" s="38">
        <f>Standing!$O$79</f>
        <v>3.9214488555501664E-2</v>
      </c>
      <c r="R15" s="38">
        <f>Standing!$P$79</f>
        <v>0</v>
      </c>
      <c r="S15" s="38">
        <f>Standing!$Q$79</f>
        <v>0.19207745596383613</v>
      </c>
      <c r="T15" s="38">
        <f>Standing!$R$79</f>
        <v>6.4899890518854017E-2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0.14028262335546676</v>
      </c>
      <c r="D16" s="38">
        <f>Standing!$D$80</f>
        <v>5.5884984665284777E-2</v>
      </c>
      <c r="E16" s="38">
        <f>Standing!$E$80</f>
        <v>0.27694355372053592</v>
      </c>
      <c r="F16" s="38">
        <f>Standing!$F$80</f>
        <v>8.8754609728152634E-2</v>
      </c>
      <c r="G16" s="38">
        <f>Standing!$G$80</f>
        <v>0</v>
      </c>
      <c r="H16" s="38">
        <f>Standing!$H$80</f>
        <v>0.25171284483406076</v>
      </c>
      <c r="I16" s="38">
        <f>Standing!$I$80</f>
        <v>2.8124014824615615E-2</v>
      </c>
      <c r="J16" s="38">
        <f>Standing!$J$80</f>
        <v>0</v>
      </c>
      <c r="K16" s="10"/>
      <c r="L16" s="10"/>
      <c r="M16" s="38">
        <f>Standing!$K$80</f>
        <v>0.17743732211549024</v>
      </c>
      <c r="N16" s="38">
        <f>Standing!$L$80</f>
        <v>6.7074272416999883E-2</v>
      </c>
      <c r="O16" s="38">
        <f>Standing!$M$80</f>
        <v>2.6747437083137562E-2</v>
      </c>
      <c r="P16" s="38">
        <f>Standing!$N$80</f>
        <v>0.13651647427426003</v>
      </c>
      <c r="Q16" s="38">
        <f>Standing!$O$80</f>
        <v>4.8897809133069244E-2</v>
      </c>
      <c r="R16" s="38">
        <f>Standing!$P$80</f>
        <v>0</v>
      </c>
      <c r="S16" s="38">
        <f>Standing!$Q$80</f>
        <v>0.23950756790292196</v>
      </c>
      <c r="T16" s="38">
        <f>Standing!$R$80</f>
        <v>8.0925764334692257E-2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2.0769412799314973E-2</v>
      </c>
      <c r="D17" s="38">
        <f>Standing!$D$81</f>
        <v>8.2739992169632848E-3</v>
      </c>
      <c r="E17" s="38">
        <f>Standing!$E$81</f>
        <v>3.3044798070941503E-2</v>
      </c>
      <c r="F17" s="38">
        <f>Standing!$F$81</f>
        <v>1.0590165818741519E-2</v>
      </c>
      <c r="G17" s="38">
        <f>Standing!$G$81</f>
        <v>0</v>
      </c>
      <c r="H17" s="38">
        <f>Standing!$H$81</f>
        <v>3.0034279612795298E-2</v>
      </c>
      <c r="I17" s="38">
        <f>Standing!$I$81</f>
        <v>3.3557466073443954E-3</v>
      </c>
      <c r="J17" s="38">
        <f>Standing!$J$81</f>
        <v>0</v>
      </c>
      <c r="K17" s="10"/>
      <c r="L17" s="10"/>
      <c r="M17" s="38">
        <f>Standing!$K$81</f>
        <v>1.411589915369516E-2</v>
      </c>
      <c r="N17" s="38">
        <f>Standing!$L$81</f>
        <v>9.9306187660347049E-3</v>
      </c>
      <c r="O17" s="38">
        <f>Standing!$M$81</f>
        <v>3.9600668195070542E-3</v>
      </c>
      <c r="P17" s="38">
        <f>Standing!$N$81</f>
        <v>1.6289093084658045E-2</v>
      </c>
      <c r="Q17" s="38">
        <f>Standing!$O$81</f>
        <v>5.8344677361374395E-3</v>
      </c>
      <c r="R17" s="38">
        <f>Standing!$P$81</f>
        <v>0</v>
      </c>
      <c r="S17" s="38">
        <f>Standing!$Q$81</f>
        <v>2.8577950674385004E-2</v>
      </c>
      <c r="T17" s="38">
        <f>Standing!$R$81</f>
        <v>9.6560310043360652E-3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0.11712849782618462</v>
      </c>
      <c r="D18" s="38">
        <f>Standing!$D$82</f>
        <v>4.6660977306488952E-2</v>
      </c>
      <c r="E18" s="38">
        <f>Standing!$E$82</f>
        <v>0.22883099457123784</v>
      </c>
      <c r="F18" s="38">
        <f>Standing!$F$82</f>
        <v>7.3335542004959911E-2</v>
      </c>
      <c r="G18" s="38">
        <f>Standing!$G$82</f>
        <v>0</v>
      </c>
      <c r="H18" s="38">
        <f>Standing!$H$82</f>
        <v>0.20798353980774628</v>
      </c>
      <c r="I18" s="38">
        <f>Standing!$I$82</f>
        <v>2.3238115483082331E-2</v>
      </c>
      <c r="J18" s="38">
        <f>Standing!$J$82</f>
        <v>0</v>
      </c>
      <c r="K18" s="10"/>
      <c r="L18" s="10"/>
      <c r="M18" s="38">
        <f>Standing!$K$82</f>
        <v>0.13042838910860333</v>
      </c>
      <c r="N18" s="38">
        <f>Standing!$L$82</f>
        <v>5.6003434944897824E-2</v>
      </c>
      <c r="O18" s="38">
        <f>Standing!$M$82</f>
        <v>2.2332681349348321E-2</v>
      </c>
      <c r="P18" s="38">
        <f>Standing!$N$82</f>
        <v>0.11279988345589458</v>
      </c>
      <c r="Q18" s="38">
        <f>Standing!$O$82</f>
        <v>4.0402941848453222E-2</v>
      </c>
      <c r="R18" s="38">
        <f>Standing!$P$82</f>
        <v>0</v>
      </c>
      <c r="S18" s="38">
        <f>Standing!$Q$82</f>
        <v>0.19789864842230445</v>
      </c>
      <c r="T18" s="38">
        <f>Standing!$R$82</f>
        <v>6.6866778050490738E-2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0.13449568086580244</v>
      </c>
      <c r="D19" s="38">
        <f>Standing!$D$83</f>
        <v>5.3579615799503787E-2</v>
      </c>
      <c r="E19" s="38">
        <f>Standing!$E$83</f>
        <v>0.26654427050248114</v>
      </c>
      <c r="F19" s="38">
        <f>Standing!$F$83</f>
        <v>8.5421857219306174E-2</v>
      </c>
      <c r="G19" s="38">
        <f>Standing!$G$83</f>
        <v>0</v>
      </c>
      <c r="H19" s="38">
        <f>Standing!$H$83</f>
        <v>0.24226097954279238</v>
      </c>
      <c r="I19" s="38">
        <f>Standing!$I$83</f>
        <v>2.7067952708488236E-2</v>
      </c>
      <c r="J19" s="38">
        <f>Standing!$J$83</f>
        <v>0</v>
      </c>
      <c r="K19" s="10"/>
      <c r="L19" s="10"/>
      <c r="M19" s="38">
        <f>Standing!$K$83</f>
        <v>0.15823518489948302</v>
      </c>
      <c r="N19" s="38">
        <f>Standing!$L$83</f>
        <v>6.4307322756886262E-2</v>
      </c>
      <c r="O19" s="38">
        <f>Standing!$M$83</f>
        <v>2.5644051101013352E-2</v>
      </c>
      <c r="P19" s="38">
        <f>Standing!$N$83</f>
        <v>0.13139025464995022</v>
      </c>
      <c r="Q19" s="38">
        <f>Standing!$O$83</f>
        <v>4.7061687081893788E-2</v>
      </c>
      <c r="R19" s="38">
        <f>Standing!$P$83</f>
        <v>0</v>
      </c>
      <c r="S19" s="38">
        <f>Standing!$Q$83</f>
        <v>0.23051401308632086</v>
      </c>
      <c r="T19" s="38">
        <f>Standing!$R$83</f>
        <v>7.7886986462276958E-2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2.5631562242438531E-2</v>
      </c>
      <c r="D20" s="38">
        <f>Standing!$D$84</f>
        <v>1.0210954347754927E-2</v>
      </c>
      <c r="E20" s="38">
        <f>Standing!$E$84</f>
        <v>4.2988699490845474E-2</v>
      </c>
      <c r="F20" s="38">
        <f>Standing!$F$84</f>
        <v>1.3776977997043381E-2</v>
      </c>
      <c r="G20" s="38">
        <f>Standing!$G$84</f>
        <v>0</v>
      </c>
      <c r="H20" s="38">
        <f>Standing!$H$84</f>
        <v>3.9072250280562749E-2</v>
      </c>
      <c r="I20" s="38">
        <f>Standing!$I$84</f>
        <v>4.3655640491690314E-3</v>
      </c>
      <c r="J20" s="38">
        <f>Standing!$J$84</f>
        <v>0</v>
      </c>
      <c r="K20" s="10"/>
      <c r="L20" s="10"/>
      <c r="M20" s="38">
        <f>Standing!$K$84</f>
        <v>2.3512050072198757E-2</v>
      </c>
      <c r="N20" s="38">
        <f>Standing!$L$84</f>
        <v>1.2255390918704354E-2</v>
      </c>
      <c r="O20" s="38">
        <f>Standing!$M$84</f>
        <v>4.8871241642305108E-3</v>
      </c>
      <c r="P20" s="38">
        <f>Standing!$N$84</f>
        <v>2.1190836938735823E-2</v>
      </c>
      <c r="Q20" s="38">
        <f>Standing!$O$84</f>
        <v>7.5901864995327438E-3</v>
      </c>
      <c r="R20" s="38">
        <f>Standing!$P$84</f>
        <v>0</v>
      </c>
      <c r="S20" s="38">
        <f>Standing!$Q$84</f>
        <v>3.7177680159155478E-2</v>
      </c>
      <c r="T20" s="38">
        <f>Standing!$R$84</f>
        <v>1.2561741615988727E-2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0.10850822820387226</v>
      </c>
      <c r="D21" s="38">
        <f>Standing!$D$85</f>
        <v>4.3226883873314123E-2</v>
      </c>
      <c r="E21" s="38">
        <f>Standing!$E$85</f>
        <v>0.21272970680903069</v>
      </c>
      <c r="F21" s="38">
        <f>Standing!$F$85</f>
        <v>6.8175416440537331E-2</v>
      </c>
      <c r="G21" s="38">
        <f>Standing!$G$85</f>
        <v>0</v>
      </c>
      <c r="H21" s="38">
        <f>Standing!$H$85</f>
        <v>0.19334914628722841</v>
      </c>
      <c r="I21" s="38">
        <f>Standing!$I$85</f>
        <v>2.1603006632790515E-2</v>
      </c>
      <c r="J21" s="38">
        <f>Standing!$J$85</f>
        <v>0</v>
      </c>
      <c r="K21" s="10"/>
      <c r="L21" s="10"/>
      <c r="M21" s="38">
        <f>Standing!$K$85</f>
        <v>0.12590308481766821</v>
      </c>
      <c r="N21" s="38">
        <f>Standing!$L$85</f>
        <v>5.1881767562831173E-2</v>
      </c>
      <c r="O21" s="38">
        <f>Standing!$M$85</f>
        <v>2.0689069946543057E-2</v>
      </c>
      <c r="P21" s="38">
        <f>Standing!$N$85</f>
        <v>0.10486291938129508</v>
      </c>
      <c r="Q21" s="38">
        <f>Standing!$O$85</f>
        <v>3.7560060383201588E-2</v>
      </c>
      <c r="R21" s="38">
        <f>Standing!$P$85</f>
        <v>0</v>
      </c>
      <c r="S21" s="38">
        <f>Standing!$Q$85</f>
        <v>0.18397386042769817</v>
      </c>
      <c r="T21" s="38">
        <f>Standing!$R$85</f>
        <v>6.2161815608056316E-2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0.12095201780613997</v>
      </c>
      <c r="D22" s="38">
        <f>Standing!$D$86</f>
        <v>4.81841692053585E-2</v>
      </c>
      <c r="E22" s="38">
        <f>Standing!$E$86</f>
        <v>0.2378481060710497</v>
      </c>
      <c r="F22" s="38">
        <f>Standing!$F$86</f>
        <v>7.622533742099126E-2</v>
      </c>
      <c r="G22" s="38">
        <f>Standing!$G$86</f>
        <v>0</v>
      </c>
      <c r="H22" s="38">
        <f>Standing!$H$86</f>
        <v>0.21617915496943346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0.14216024535916327</v>
      </c>
      <c r="N22" s="38">
        <f>Standing!$L$86</f>
        <v>5.7831600220061764E-2</v>
      </c>
      <c r="O22" s="38">
        <f>Standing!$M$86</f>
        <v>2.3061705070560264E-2</v>
      </c>
      <c r="P22" s="38">
        <f>Standing!$N$86</f>
        <v>0.1172447757581519</v>
      </c>
      <c r="Q22" s="38">
        <f>Standing!$O$86</f>
        <v>4.1995024390639173E-2</v>
      </c>
      <c r="R22" s="38">
        <f>Standing!$P$86</f>
        <v>0</v>
      </c>
      <c r="S22" s="38">
        <f>Standing!$Q$86</f>
        <v>0.20569686728609757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0.10850718615476497</v>
      </c>
      <c r="D23" s="38">
        <f>Standing!$D$87</f>
        <v>4.2271582261595726E-2</v>
      </c>
      <c r="E23" s="38">
        <f>Standing!$E$87</f>
        <v>0.16115172834630362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0.12851304351471496</v>
      </c>
      <c r="N23" s="38">
        <f>Standing!$L$87</f>
        <v>5.1985344083826858E-2</v>
      </c>
      <c r="O23" s="38">
        <f>Standing!$M$87</f>
        <v>2.0730373510171728E-2</v>
      </c>
      <c r="P23" s="38">
        <f>Standing!$N$87</f>
        <v>8.4310520396623387E-2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0.53480395262914382</v>
      </c>
      <c r="D24" s="38">
        <f>Standing!$D$88</f>
        <v>0.21305212275564914</v>
      </c>
      <c r="E24" s="38">
        <f>Standing!$E$88</f>
        <v>1.0902738569496633</v>
      </c>
      <c r="F24" s="38">
        <f>Standing!$F$88</f>
        <v>0.34940994065535319</v>
      </c>
      <c r="G24" s="38">
        <f>Standing!$G$88</f>
        <v>0</v>
      </c>
      <c r="H24" s="38">
        <f>Standing!$H$88</f>
        <v>0.99094537675333361</v>
      </c>
      <c r="I24" s="38">
        <f>Standing!$I$88</f>
        <v>0.11071887286708655</v>
      </c>
      <c r="J24" s="38">
        <f>Standing!$J$88</f>
        <v>0</v>
      </c>
      <c r="K24" s="10"/>
      <c r="L24" s="10"/>
      <c r="M24" s="38">
        <f>Standing!$K$88</f>
        <v>0.8730233902831418</v>
      </c>
      <c r="N24" s="38">
        <f>Standing!$L$88</f>
        <v>0.25570940398968228</v>
      </c>
      <c r="O24" s="38">
        <f>Standing!$M$88</f>
        <v>0.10197011385019737</v>
      </c>
      <c r="P24" s="38">
        <f>Standing!$N$88</f>
        <v>0.5374392757823927</v>
      </c>
      <c r="Q24" s="38">
        <f>Standing!$O$88</f>
        <v>0.19250133192736119</v>
      </c>
      <c r="R24" s="38">
        <f>Standing!$P$88</f>
        <v>0</v>
      </c>
      <c r="S24" s="38">
        <f>Standing!$Q$88</f>
        <v>0.94289553346909638</v>
      </c>
      <c r="T24" s="38">
        <f>Standing!$R$88</f>
        <v>0.31858927215478233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0.56490793233045333</v>
      </c>
      <c r="D25" s="38">
        <f>Standing!$D$89</f>
        <v>0.22504477304782927</v>
      </c>
      <c r="E25" s="38">
        <f>Standing!$E$89</f>
        <v>1.1518268202104647</v>
      </c>
      <c r="F25" s="38">
        <f>Standing!$F$89</f>
        <v>0.36913637645221808</v>
      </c>
      <c r="G25" s="38">
        <f>Standing!$G$89</f>
        <v>0</v>
      </c>
      <c r="H25" s="38">
        <f>Standing!$H$89</f>
        <v>1.0468906092102606</v>
      </c>
      <c r="I25" s="38">
        <f>Standing!$I$89</f>
        <v>0.11696966451032761</v>
      </c>
      <c r="J25" s="38">
        <f>Standing!$J$89</f>
        <v>0</v>
      </c>
      <c r="K25" s="10"/>
      <c r="L25" s="10"/>
      <c r="M25" s="38">
        <f>Standing!$K$89</f>
        <v>0.92173201724614418</v>
      </c>
      <c r="N25" s="38">
        <f>Standing!$L$89</f>
        <v>0.27010322189116925</v>
      </c>
      <c r="O25" s="38">
        <f>Standing!$M$89</f>
        <v>0.10770998585823999</v>
      </c>
      <c r="P25" s="38">
        <f>Standing!$N$89</f>
        <v>0.56778117546776008</v>
      </c>
      <c r="Q25" s="38">
        <f>Standing!$O$89</f>
        <v>0.20336926876382821</v>
      </c>
      <c r="R25" s="38">
        <f>Standing!$P$89</f>
        <v>0</v>
      </c>
      <c r="S25" s="38">
        <f>Standing!$Q$89</f>
        <v>0.99612804359529017</v>
      </c>
      <c r="T25" s="38">
        <f>Standing!$R$89</f>
        <v>0.33657568321951559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0.42578597529807399</v>
      </c>
      <c r="D26" s="38">
        <f>Standing!$D$90</f>
        <v>0.16962216795683352</v>
      </c>
      <c r="E26" s="38">
        <f>Standing!$E$90</f>
        <v>0.86795098799907833</v>
      </c>
      <c r="F26" s="38">
        <f>Standing!$F$90</f>
        <v>0.27816011663069234</v>
      </c>
      <c r="G26" s="38">
        <f>Standing!$G$90</f>
        <v>0</v>
      </c>
      <c r="H26" s="38">
        <f>Standing!$H$90</f>
        <v>0.63110163621643856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0.69485135911265694</v>
      </c>
      <c r="N26" s="38">
        <f>Standing!$L$90</f>
        <v>0.20358390665473719</v>
      </c>
      <c r="O26" s="38">
        <f>Standing!$M$90</f>
        <v>8.1183850948591402E-2</v>
      </c>
      <c r="P26" s="38">
        <f>Standing!$N$90</f>
        <v>0.42784750586418324</v>
      </c>
      <c r="Q26" s="38">
        <f>Standing!$O$90</f>
        <v>0.15324748013764916</v>
      </c>
      <c r="R26" s="38">
        <f>Standing!$P$90</f>
        <v>0</v>
      </c>
      <c r="S26" s="38">
        <f>Standing!$Q$90</f>
        <v>0.60050021717962132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0.38098768888179418</v>
      </c>
      <c r="D27" s="38">
        <f>Standing!$D$91</f>
        <v>0.15177568426896432</v>
      </c>
      <c r="E27" s="38">
        <f>Standing!$E$91</f>
        <v>0.77663112494239661</v>
      </c>
      <c r="F27" s="38">
        <f>Standing!$F$91</f>
        <v>0.24889401277256476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0.62174385438453916</v>
      </c>
      <c r="N27" s="38">
        <f>Standing!$L$91</f>
        <v>0.18216420124128518</v>
      </c>
      <c r="O27" s="38">
        <f>Standing!$M$91</f>
        <v>7.2642241740759839E-2</v>
      </c>
      <c r="P27" s="38">
        <f>Standing!$N$91</f>
        <v>0.38283231931000711</v>
      </c>
      <c r="Q27" s="38">
        <f>Standing!$O$91</f>
        <v>0.13712382904046702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0.36605296969999024</v>
      </c>
      <c r="D28" s="38">
        <f>Standing!$D$92</f>
        <v>0.14260473217602682</v>
      </c>
      <c r="E28" s="38">
        <f>Standing!$E$92</f>
        <v>0.56357938836804844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0.59856983039047151</v>
      </c>
      <c r="N28" s="38">
        <f>Standing!$L$92</f>
        <v>0.1753744637301608</v>
      </c>
      <c r="O28" s="38">
        <f>Standing!$M$92</f>
        <v>6.9934674884711626E-2</v>
      </c>
      <c r="P28" s="38">
        <f>Standing!$N$92</f>
        <v>0.29485052382443622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7.3397223583046539E-2</v>
      </c>
      <c r="D29" s="38">
        <f>Yard!$D$81</f>
        <v>2.9239563791299675E-2</v>
      </c>
      <c r="E29" s="38">
        <f>Yard!$E$81</f>
        <v>0.14054711511592305</v>
      </c>
      <c r="F29" s="38">
        <f>Yard!$F$81</f>
        <v>4.5042407317121488E-2</v>
      </c>
      <c r="G29" s="38">
        <f>Yard!$G$81</f>
        <v>0</v>
      </c>
      <c r="H29" s="38">
        <f>Yard!$H$81</f>
        <v>0.12774268873125214</v>
      </c>
      <c r="I29" s="38">
        <f>Yard!$I$81</f>
        <v>1.4272760986760146E-2</v>
      </c>
      <c r="J29" s="38">
        <f>Yard!$J$81</f>
        <v>1.0318582912039005E-2</v>
      </c>
      <c r="K29" s="10"/>
      <c r="L29" s="10"/>
      <c r="M29" s="38">
        <f>Yard!$K$81</f>
        <v>8.4824944479509529E-2</v>
      </c>
      <c r="N29" s="38">
        <f>Yard!$L$81</f>
        <v>3.5093907224603253E-2</v>
      </c>
      <c r="O29" s="38">
        <f>Yard!$M$81</f>
        <v>1.3994517445613575E-2</v>
      </c>
      <c r="P29" s="38">
        <f>Yard!$N$81</f>
        <v>6.9281253769156129E-2</v>
      </c>
      <c r="Q29" s="38">
        <f>Yard!$O$81</f>
        <v>2.4815331199501071E-2</v>
      </c>
      <c r="R29" s="38">
        <f>Yard!$P$81</f>
        <v>0</v>
      </c>
      <c r="S29" s="38">
        <f>Yard!$Q$81</f>
        <v>0.12154858730221681</v>
      </c>
      <c r="T29" s="38">
        <f>Yard!$R$81</f>
        <v>4.1069317422240667E-2</v>
      </c>
      <c r="U29" s="38">
        <f>Yard!$S$81</f>
        <v>8.4978614184169063E-2</v>
      </c>
      <c r="V29" s="38">
        <f>Otex!$B$162</f>
        <v>0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9.5231322984671143E-2</v>
      </c>
      <c r="D30" s="38">
        <f>Yard!$D$82</f>
        <v>3.7937706733410133E-2</v>
      </c>
      <c r="E30" s="38">
        <f>Yard!$E$82</f>
        <v>0.18385068930778839</v>
      </c>
      <c r="F30" s="38">
        <f>Yard!$F$82</f>
        <v>5.8920296062318585E-2</v>
      </c>
      <c r="G30" s="38">
        <f>Yard!$G$82</f>
        <v>0</v>
      </c>
      <c r="H30" s="38">
        <f>Yard!$H$82</f>
        <v>0.16710112731876486</v>
      </c>
      <c r="I30" s="38">
        <f>Yard!$I$82</f>
        <v>1.8670301013128911E-2</v>
      </c>
      <c r="J30" s="38">
        <f>Yard!$J$82</f>
        <v>1.3497812313637531E-2</v>
      </c>
      <c r="K30" s="10"/>
      <c r="L30" s="10"/>
      <c r="M30" s="38">
        <f>Yard!$K$82</f>
        <v>0.14142348145352859</v>
      </c>
      <c r="N30" s="38">
        <f>Yard!$L$82</f>
        <v>4.5533591743001936E-2</v>
      </c>
      <c r="O30" s="38">
        <f>Yard!$M$82</f>
        <v>1.8157586156783114E-2</v>
      </c>
      <c r="P30" s="38">
        <f>Yard!$N$82</f>
        <v>9.0627304950808688E-2</v>
      </c>
      <c r="Q30" s="38">
        <f>Yard!$O$82</f>
        <v>3.2461112721284595E-2</v>
      </c>
      <c r="R30" s="38">
        <f>Yard!$P$82</f>
        <v>0</v>
      </c>
      <c r="S30" s="38">
        <f>Yard!$Q$82</f>
        <v>0.15899857881443427</v>
      </c>
      <c r="T30" s="38">
        <f>Yard!$R$82</f>
        <v>5.3723068675237975E-2</v>
      </c>
      <c r="U30" s="38">
        <f>Yard!$S$82</f>
        <v>0.11116113469347239</v>
      </c>
      <c r="V30" s="38">
        <f>Otex!$B$163</f>
        <v>0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0.17080614804554028</v>
      </c>
      <c r="D31" s="38">
        <f>Yard!$D$83</f>
        <v>6.8044770877100938E-2</v>
      </c>
      <c r="E31" s="38">
        <f>Yard!$E$83</f>
        <v>0.34012042236732265</v>
      </c>
      <c r="F31" s="38">
        <f>Yard!$F$83</f>
        <v>0.10900147319640506</v>
      </c>
      <c r="G31" s="38">
        <f>Yard!$G$83</f>
        <v>0</v>
      </c>
      <c r="H31" s="38">
        <f>Yard!$H$83</f>
        <v>0.30913403814639057</v>
      </c>
      <c r="I31" s="38">
        <f>Yard!$I$83</f>
        <v>3.4539716387353488E-2</v>
      </c>
      <c r="J31" s="38">
        <f>Yard!$J$83</f>
        <v>2.4970706623044264E-2</v>
      </c>
      <c r="K31" s="10"/>
      <c r="L31" s="10"/>
      <c r="M31" s="38">
        <f>Yard!$K$83</f>
        <v>0.26329187352980449</v>
      </c>
      <c r="N31" s="38">
        <f>Yard!$L$83</f>
        <v>8.1668690180354525E-2</v>
      </c>
      <c r="O31" s="38">
        <f>Yard!$M$83</f>
        <v>3.2567302984380146E-2</v>
      </c>
      <c r="P31" s="38">
        <f>Yard!$N$83</f>
        <v>0.16765886140507064</v>
      </c>
      <c r="Q31" s="38">
        <f>Yard!$O$83</f>
        <v>6.0052466546878881E-2</v>
      </c>
      <c r="R31" s="38">
        <f>Yard!$P$83</f>
        <v>0</v>
      </c>
      <c r="S31" s="38">
        <f>Yard!$Q$83</f>
        <v>0.29414447117810455</v>
      </c>
      <c r="T31" s="38">
        <f>Yard!$R$83</f>
        <v>9.9386697311210775E-2</v>
      </c>
      <c r="U31" s="38">
        <f>Yard!$S$83</f>
        <v>0.20564607195722384</v>
      </c>
      <c r="V31" s="38">
        <f>Otex!$B$164</f>
        <v>0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5.8782383640044483E-2</v>
      </c>
      <c r="D32" s="38">
        <f>Yard!$D$84</f>
        <v>2.3417387911178932E-2</v>
      </c>
      <c r="E32" s="38">
        <f>Yard!$E$84</f>
        <v>0.11182082957146197</v>
      </c>
      <c r="F32" s="38">
        <f>Yard!$F$84</f>
        <v>3.5836234332821196E-2</v>
      </c>
      <c r="G32" s="38">
        <f>Yard!$G$84</f>
        <v>0</v>
      </c>
      <c r="H32" s="38">
        <f>Yard!$H$84</f>
        <v>0.10163348720346195</v>
      </c>
      <c r="I32" s="38">
        <f>Yard!$I$84</f>
        <v>1.1355565516220991E-2</v>
      </c>
      <c r="J32" s="38">
        <f>Yard!$J$84</f>
        <v>8.2095779787043945E-3</v>
      </c>
      <c r="K32" s="10"/>
      <c r="L32" s="10"/>
      <c r="M32" s="38">
        <f>Yard!$K$84</f>
        <v>4.3931837589352804E-2</v>
      </c>
      <c r="N32" s="38">
        <f>Yard!$L$84</f>
        <v>2.8106015693776892E-2</v>
      </c>
      <c r="O32" s="38">
        <f>Yard!$M$84</f>
        <v>1.1207932033213391E-2</v>
      </c>
      <c r="P32" s="38">
        <f>Yard!$N$84</f>
        <v>5.5120926984721319E-2</v>
      </c>
      <c r="Q32" s="38">
        <f>Yard!$O$84</f>
        <v>1.9743350253259084E-2</v>
      </c>
      <c r="R32" s="38">
        <f>Yard!$P$84</f>
        <v>0</v>
      </c>
      <c r="S32" s="38">
        <f>Yard!$Q$84</f>
        <v>9.6705392025747169E-2</v>
      </c>
      <c r="T32" s="38">
        <f>Yard!$R$84</f>
        <v>3.2675200343321442E-2</v>
      </c>
      <c r="U32" s="38">
        <f>Yard!$S$84</f>
        <v>6.7609919464155788E-2</v>
      </c>
      <c r="V32" s="38">
        <f>Otex!$B$165</f>
        <v>0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1.2660133635125541</v>
      </c>
      <c r="D33" s="38">
        <f>Yard!$D$85</f>
        <v>0.5043471223564594</v>
      </c>
      <c r="E33" s="38">
        <f>Yard!$E$85</f>
        <v>2.5918581459661985</v>
      </c>
      <c r="F33" s="38">
        <f>Yard!$F$85</f>
        <v>0.83063626188640671</v>
      </c>
      <c r="G33" s="38">
        <f>Yard!$G$85</f>
        <v>0</v>
      </c>
      <c r="H33" s="38">
        <f>Yard!$H$85</f>
        <v>2.3557290955608519</v>
      </c>
      <c r="I33" s="38">
        <f>Yard!$I$85</f>
        <v>0.26320690964343946</v>
      </c>
      <c r="J33" s="38">
        <f>Yard!$J$85</f>
        <v>0.19028710161241835</v>
      </c>
      <c r="K33" s="10"/>
      <c r="L33" s="10"/>
      <c r="M33" s="38">
        <f>Yard!$K$85</f>
        <v>2.1787341448486486</v>
      </c>
      <c r="N33" s="38">
        <f>Yard!$L$85</f>
        <v>0.60532746819703787</v>
      </c>
      <c r="O33" s="38">
        <f>Yard!$M$85</f>
        <v>0.24138850541137816</v>
      </c>
      <c r="P33" s="38">
        <f>Yard!$N$85</f>
        <v>1.2776297955047458</v>
      </c>
      <c r="Q33" s="38">
        <f>Yard!$O$85</f>
        <v>0.45762460695992779</v>
      </c>
      <c r="R33" s="38">
        <f>Yard!$P$85</f>
        <v>0</v>
      </c>
      <c r="S33" s="38">
        <f>Yard!$Q$85</f>
        <v>2.2415024020243495</v>
      </c>
      <c r="T33" s="38">
        <f>Yard!$R$85</f>
        <v>0.75736769710505703</v>
      </c>
      <c r="U33" s="38">
        <f>Yard!$S$85</f>
        <v>1.5671080350848423</v>
      </c>
      <c r="V33" s="38">
        <f>Otex!$B$166</f>
        <v>0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-6.0008940847205844E-2</v>
      </c>
      <c r="D34" s="38">
        <f>Yard!$D$42</f>
        <v>-2.3906016716897908E-2</v>
      </c>
      <c r="E34" s="38">
        <f>Yard!$E$42</f>
        <v>-0.11492275208024409</v>
      </c>
      <c r="F34" s="38">
        <f>Yard!$F$42</f>
        <v>-3.6830335542166338E-2</v>
      </c>
      <c r="G34" s="38">
        <f>Yard!$G$42</f>
        <v>0</v>
      </c>
      <c r="H34" s="38">
        <f>Yard!$H$42</f>
        <v>-0.1044528116782546</v>
      </c>
      <c r="I34" s="38">
        <f>Yard!$I$42</f>
        <v>-1.1670570192985666E-2</v>
      </c>
      <c r="J34" s="38">
        <f>Yard!$J$42</f>
        <v>0</v>
      </c>
      <c r="K34" s="10"/>
      <c r="L34" s="10"/>
      <c r="M34" s="38">
        <f>Yard!$K$42</f>
        <v>-6.9385606468374134E-2</v>
      </c>
      <c r="N34" s="38">
        <f>Yard!$L$42</f>
        <v>-2.8692477725070015E-2</v>
      </c>
      <c r="O34" s="38">
        <f>Yard!$M$42</f>
        <v>-1.1441797503809029E-2</v>
      </c>
      <c r="P34" s="38">
        <f>Yard!$N$42</f>
        <v>-5.6649987757871577E-2</v>
      </c>
      <c r="Q34" s="38">
        <f>Yard!$O$42</f>
        <v>-2.0291033031003235E-2</v>
      </c>
      <c r="R34" s="38">
        <f>Yard!$P$42</f>
        <v>0</v>
      </c>
      <c r="S34" s="38">
        <f>Yard!$Q$42</f>
        <v>-9.9388010580759398E-2</v>
      </c>
      <c r="T34" s="38">
        <f>Yard!$R$42</f>
        <v>-3.3581614110884672E-2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-5.7046890750543026E-2</v>
      </c>
      <c r="D35" s="38">
        <f>Yard!$D$43</f>
        <v>-2.2726012235442249E-2</v>
      </c>
      <c r="E35" s="38">
        <f>Yard!$E$43</f>
        <v>-0.10925014822984813</v>
      </c>
      <c r="F35" s="38">
        <f>Yard!$F$43</f>
        <v>-3.5012384793284272E-2</v>
      </c>
      <c r="G35" s="38">
        <f>Yard!$G$43</f>
        <v>0</v>
      </c>
      <c r="H35" s="38">
        <f>Yard!$H$43</f>
        <v>-9.9297005617353509E-2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-6.5960722785291692E-2</v>
      </c>
      <c r="N35" s="38">
        <f>Yard!$L$43</f>
        <v>-2.7276212828220122E-2</v>
      </c>
      <c r="O35" s="38">
        <f>Yard!$M$43</f>
        <v>-1.0877028705631984E-2</v>
      </c>
      <c r="P35" s="38">
        <f>Yard!$N$43</f>
        <v>-5.3853736076952867E-2</v>
      </c>
      <c r="Q35" s="38">
        <f>Yard!$O$43</f>
        <v>-1.928946467298296E-2</v>
      </c>
      <c r="R35" s="38">
        <f>Yard!$P$43</f>
        <v>0</v>
      </c>
      <c r="S35" s="38">
        <f>Yard!$Q$43</f>
        <v>-9.4482203842769424E-2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-6.0008940847205844E-2</v>
      </c>
      <c r="D36" s="38">
        <f>Yard!$D$44</f>
        <v>-2.3906016716897908E-2</v>
      </c>
      <c r="E36" s="38">
        <f>Yard!$E$44</f>
        <v>-0.11492275208024409</v>
      </c>
      <c r="F36" s="38">
        <f>Yard!$F$44</f>
        <v>-3.6830335542166338E-2</v>
      </c>
      <c r="G36" s="38">
        <f>Yard!$G$44</f>
        <v>0</v>
      </c>
      <c r="H36" s="38">
        <f>Yard!$H$44</f>
        <v>-0.1044528116782546</v>
      </c>
      <c r="I36" s="38">
        <f>Yard!$I$44</f>
        <v>-1.1670570192985666E-2</v>
      </c>
      <c r="J36" s="38">
        <f>Yard!$J$44</f>
        <v>0</v>
      </c>
      <c r="K36" s="10"/>
      <c r="L36" s="10"/>
      <c r="M36" s="38">
        <f>Yard!$K$44</f>
        <v>-6.9385606468374134E-2</v>
      </c>
      <c r="N36" s="38">
        <f>Yard!$L$44</f>
        <v>-2.8692477725070015E-2</v>
      </c>
      <c r="O36" s="38">
        <f>Yard!$M$44</f>
        <v>-1.1441797503809029E-2</v>
      </c>
      <c r="P36" s="38">
        <f>Yard!$N$44</f>
        <v>-5.6649987757871577E-2</v>
      </c>
      <c r="Q36" s="38">
        <f>Yard!$O$44</f>
        <v>-2.0291033031003235E-2</v>
      </c>
      <c r="R36" s="38">
        <f>Yard!$P$44</f>
        <v>0</v>
      </c>
      <c r="S36" s="38">
        <f>Yard!$Q$44</f>
        <v>-9.9388010580759398E-2</v>
      </c>
      <c r="T36" s="38">
        <f>Yard!$R$44</f>
        <v>-3.3581614110884672E-2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-6.0008940847205844E-2</v>
      </c>
      <c r="D37" s="38">
        <f>Yard!$D$45</f>
        <v>-2.3906016716897908E-2</v>
      </c>
      <c r="E37" s="38">
        <f>Yard!$E$45</f>
        <v>-0.11492275208024409</v>
      </c>
      <c r="F37" s="38">
        <f>Yard!$F$45</f>
        <v>-3.6830335542166338E-2</v>
      </c>
      <c r="G37" s="38">
        <f>Yard!$G$45</f>
        <v>0</v>
      </c>
      <c r="H37" s="38">
        <f>Yard!$H$45</f>
        <v>-0.1044528116782546</v>
      </c>
      <c r="I37" s="38">
        <f>Yard!$I$45</f>
        <v>-1.1670570192985666E-2</v>
      </c>
      <c r="J37" s="38">
        <f>Yard!$J$45</f>
        <v>0</v>
      </c>
      <c r="K37" s="10"/>
      <c r="L37" s="10"/>
      <c r="M37" s="38">
        <f>Yard!$K$45</f>
        <v>-6.9385606468374134E-2</v>
      </c>
      <c r="N37" s="38">
        <f>Yard!$L$45</f>
        <v>-2.8692477725070015E-2</v>
      </c>
      <c r="O37" s="38">
        <f>Yard!$M$45</f>
        <v>-1.1441797503809029E-2</v>
      </c>
      <c r="P37" s="38">
        <f>Yard!$N$45</f>
        <v>-5.6649987757871577E-2</v>
      </c>
      <c r="Q37" s="38">
        <f>Yard!$O$45</f>
        <v>-2.0291033031003235E-2</v>
      </c>
      <c r="R37" s="38">
        <f>Yard!$P$45</f>
        <v>0</v>
      </c>
      <c r="S37" s="38">
        <f>Yard!$Q$45</f>
        <v>-9.9388010580759398E-2</v>
      </c>
      <c r="T37" s="38">
        <f>Yard!$R$45</f>
        <v>-3.3581614110884672E-2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-0.36514216000553079</v>
      </c>
      <c r="D38" s="38">
        <f>Yard!$D$86</f>
        <v>-0.14546323360984426</v>
      </c>
      <c r="E38" s="38">
        <f>Yard!$E$86</f>
        <v>-0.74433052501330588</v>
      </c>
      <c r="F38" s="38">
        <f>Yard!$F$86</f>
        <v>-0.23854234687466655</v>
      </c>
      <c r="G38" s="38">
        <f>Yard!$G$86</f>
        <v>0</v>
      </c>
      <c r="H38" s="38">
        <f>Yard!$H$86</f>
        <v>-0.67651892030313177</v>
      </c>
      <c r="I38" s="38">
        <f>Yard!$I$86</f>
        <v>-7.5587831666998215E-2</v>
      </c>
      <c r="J38" s="38">
        <f>Yard!$J$86</f>
        <v>0</v>
      </c>
      <c r="K38" s="10"/>
      <c r="L38" s="10"/>
      <c r="M38" s="38">
        <f>Yard!$K$86</f>
        <v>-0.59588511803742794</v>
      </c>
      <c r="N38" s="38">
        <f>Yard!$L$86</f>
        <v>-0.17458787214922938</v>
      </c>
      <c r="O38" s="38">
        <f>Yard!$M$86</f>
        <v>-6.9621003068932721E-2</v>
      </c>
      <c r="P38" s="38">
        <f>Yard!$N$86</f>
        <v>-0.36691007103947121</v>
      </c>
      <c r="Q38" s="38">
        <f>Yard!$O$86</f>
        <v>-0.1314207586891343</v>
      </c>
      <c r="R38" s="38">
        <f>Yard!$P$86</f>
        <v>0</v>
      </c>
      <c r="S38" s="38">
        <f>Yard!$Q$86</f>
        <v>-0.64371526748637453</v>
      </c>
      <c r="T38" s="38">
        <f>Yard!$R$86</f>
        <v>-0.21750106057759436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-0.36514216000553079</v>
      </c>
      <c r="D39" s="38">
        <f>Yard!$D$87</f>
        <v>-0.14546323360984426</v>
      </c>
      <c r="E39" s="38">
        <f>Yard!$E$87</f>
        <v>-0.74433052501330588</v>
      </c>
      <c r="F39" s="38">
        <f>Yard!$F$87</f>
        <v>-0.23854234687466655</v>
      </c>
      <c r="G39" s="38">
        <f>Yard!$G$87</f>
        <v>0</v>
      </c>
      <c r="H39" s="38">
        <f>Yard!$H$87</f>
        <v>-0.67651892030313177</v>
      </c>
      <c r="I39" s="38">
        <f>Yard!$I$87</f>
        <v>-7.5587831666998215E-2</v>
      </c>
      <c r="J39" s="38">
        <f>Yard!$J$87</f>
        <v>0</v>
      </c>
      <c r="K39" s="10"/>
      <c r="L39" s="10"/>
      <c r="M39" s="38">
        <f>Yard!$K$87</f>
        <v>-0.59588511803742794</v>
      </c>
      <c r="N39" s="38">
        <f>Yard!$L$87</f>
        <v>-0.17458787214922938</v>
      </c>
      <c r="O39" s="38">
        <f>Yard!$M$87</f>
        <v>-6.9621003068932721E-2</v>
      </c>
      <c r="P39" s="38">
        <f>Yard!$N$87</f>
        <v>-0.36691007103947121</v>
      </c>
      <c r="Q39" s="38">
        <f>Yard!$O$87</f>
        <v>-0.1314207586891343</v>
      </c>
      <c r="R39" s="38">
        <f>Yard!$P$87</f>
        <v>0</v>
      </c>
      <c r="S39" s="38">
        <f>Yard!$Q$87</f>
        <v>-0.64371526748637453</v>
      </c>
      <c r="T39" s="38">
        <f>Yard!$R$87</f>
        <v>-0.21750106057759436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-5.7046890750543026E-2</v>
      </c>
      <c r="D40" s="38">
        <f>Yard!$D$48</f>
        <v>-2.2726012235442249E-2</v>
      </c>
      <c r="E40" s="38">
        <f>Yard!$E$48</f>
        <v>-0.10925014822984813</v>
      </c>
      <c r="F40" s="38">
        <f>Yard!$F$48</f>
        <v>-3.5012384793284272E-2</v>
      </c>
      <c r="G40" s="38">
        <f>Yard!$G$48</f>
        <v>0</v>
      </c>
      <c r="H40" s="38">
        <f>Yard!$H$48</f>
        <v>-9.9297005617353509E-2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-6.5960722785291692E-2</v>
      </c>
      <c r="N40" s="38">
        <f>Yard!$L$48</f>
        <v>-2.7276212828220122E-2</v>
      </c>
      <c r="O40" s="38">
        <f>Yard!$M$48</f>
        <v>-1.0877028705631984E-2</v>
      </c>
      <c r="P40" s="38">
        <f>Yard!$N$48</f>
        <v>-5.3853736076952867E-2</v>
      </c>
      <c r="Q40" s="38">
        <f>Yard!$O$48</f>
        <v>-1.928946467298296E-2</v>
      </c>
      <c r="R40" s="38">
        <f>Yard!$P$48</f>
        <v>0</v>
      </c>
      <c r="S40" s="38">
        <f>Yard!$Q$48</f>
        <v>-9.4482203842769424E-2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-5.7046890750543026E-2</v>
      </c>
      <c r="D41" s="38">
        <f>Yard!$D$49</f>
        <v>-2.2726012235442249E-2</v>
      </c>
      <c r="E41" s="38">
        <f>Yard!$E$49</f>
        <v>-0.10925014822984813</v>
      </c>
      <c r="F41" s="38">
        <f>Yard!$F$49</f>
        <v>-3.5012384793284272E-2</v>
      </c>
      <c r="G41" s="38">
        <f>Yard!$G$49</f>
        <v>0</v>
      </c>
      <c r="H41" s="38">
        <f>Yard!$H$49</f>
        <v>-9.9297005617353509E-2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-6.5960722785291692E-2</v>
      </c>
      <c r="N41" s="38">
        <f>Yard!$L$49</f>
        <v>-2.7276212828220122E-2</v>
      </c>
      <c r="O41" s="38">
        <f>Yard!$M$49</f>
        <v>-1.0877028705631984E-2</v>
      </c>
      <c r="P41" s="38">
        <f>Yard!$N$49</f>
        <v>-5.3853736076952867E-2</v>
      </c>
      <c r="Q41" s="38">
        <f>Yard!$O$49</f>
        <v>-1.928946467298296E-2</v>
      </c>
      <c r="R41" s="38">
        <f>Yard!$P$49</f>
        <v>0</v>
      </c>
      <c r="S41" s="38">
        <f>Yard!$Q$49</f>
        <v>-9.4482203842769424E-2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-0.34711868958478237</v>
      </c>
      <c r="D42" s="38">
        <f>Yard!$D$88</f>
        <v>-0.13828314712453202</v>
      </c>
      <c r="E42" s="38">
        <f>Yard!$E$88</f>
        <v>-0.70759026143860881</v>
      </c>
      <c r="F42" s="38">
        <f>Yard!$F$88</f>
        <v>-0.22676786174556968</v>
      </c>
      <c r="G42" s="38">
        <f>Yard!$G$88</f>
        <v>0</v>
      </c>
      <c r="H42" s="38">
        <f>Yard!$H$88</f>
        <v>-0.64312584745453083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-0.56647214146154024</v>
      </c>
      <c r="N42" s="38">
        <f>Yard!$L$88</f>
        <v>-0.16597018924606813</v>
      </c>
      <c r="O42" s="38">
        <f>Yard!$M$88</f>
        <v>-6.6184500175219402E-2</v>
      </c>
      <c r="P42" s="38">
        <f>Yard!$N$88</f>
        <v>-0.34879933627152659</v>
      </c>
      <c r="Q42" s="38">
        <f>Yard!$O$88</f>
        <v>-0.12493381081965235</v>
      </c>
      <c r="R42" s="38">
        <f>Yard!$P$88</f>
        <v>0</v>
      </c>
      <c r="S42" s="38">
        <f>Yard!$Q$88</f>
        <v>-0.61194138773841822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-0.34711868958478237</v>
      </c>
      <c r="D43" s="38">
        <f>Yard!$D$89</f>
        <v>-0.13828314712453202</v>
      </c>
      <c r="E43" s="38">
        <f>Yard!$E$89</f>
        <v>-0.70759026143860881</v>
      </c>
      <c r="F43" s="38">
        <f>Yard!$F$89</f>
        <v>-0.22676786174556968</v>
      </c>
      <c r="G43" s="38">
        <f>Yard!$G$89</f>
        <v>0</v>
      </c>
      <c r="H43" s="38">
        <f>Yard!$H$89</f>
        <v>-0.64312584745453083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-0.56647214146154024</v>
      </c>
      <c r="N43" s="38">
        <f>Yard!$L$89</f>
        <v>-0.16597018924606813</v>
      </c>
      <c r="O43" s="38">
        <f>Yard!$M$89</f>
        <v>-6.6184500175219402E-2</v>
      </c>
      <c r="P43" s="38">
        <f>Yard!$N$89</f>
        <v>-0.34879933627152659</v>
      </c>
      <c r="Q43" s="38">
        <f>Yard!$O$89</f>
        <v>-0.12493381081965235</v>
      </c>
      <c r="R43" s="38">
        <f>Yard!$P$89</f>
        <v>0</v>
      </c>
      <c r="S43" s="38">
        <f>Yard!$Q$89</f>
        <v>-0.61194138773841822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-5.6111538298152651E-2</v>
      </c>
      <c r="D44" s="38">
        <f>Yard!$D$52</f>
        <v>-2.1859598345974417E-2</v>
      </c>
      <c r="E44" s="38">
        <f>Yard!$E$52</f>
        <v>-0.10145175435341515</v>
      </c>
      <c r="F44" s="38">
        <f>Yard!$F$52</f>
        <v>-2.503477928516791E-2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-6.5009366206657676E-2</v>
      </c>
      <c r="N44" s="38">
        <f>Yard!$L$52</f>
        <v>-2.6882805912428476E-2</v>
      </c>
      <c r="O44" s="38">
        <f>Yard!$M$52</f>
        <v>-1.0720148483916137E-2</v>
      </c>
      <c r="P44" s="38">
        <f>Yard!$N$52</f>
        <v>-5.3076999498919891E-2</v>
      </c>
      <c r="Q44" s="38">
        <f>Yard!$O$52</f>
        <v>-1.9011251240199555E-2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-5.6111538298152651E-2</v>
      </c>
      <c r="D45" s="38">
        <f>Yard!$D$53</f>
        <v>-2.1859598345974417E-2</v>
      </c>
      <c r="E45" s="38">
        <f>Yard!$E$53</f>
        <v>-0.10145175435341515</v>
      </c>
      <c r="F45" s="38">
        <f>Yard!$F$53</f>
        <v>-2.503477928516791E-2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-6.5009366206657676E-2</v>
      </c>
      <c r="N45" s="38">
        <f>Yard!$L$53</f>
        <v>-2.6882805912428476E-2</v>
      </c>
      <c r="O45" s="38">
        <f>Yard!$M$53</f>
        <v>-1.0720148483916137E-2</v>
      </c>
      <c r="P45" s="38">
        <f>Yard!$N$53</f>
        <v>-5.3076999498919891E-2</v>
      </c>
      <c r="Q45" s="38">
        <f>Yard!$O$53</f>
        <v>-1.9011251240199555E-2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-0.34142726077416713</v>
      </c>
      <c r="D46" s="38">
        <f>Yard!$D$90</f>
        <v>-0.13301119540212783</v>
      </c>
      <c r="E46" s="38">
        <f>Yard!$E$90</f>
        <v>-0.65708170240016106</v>
      </c>
      <c r="F46" s="38">
        <f>Yard!$F$90</f>
        <v>-0.16214500672512691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-0.55830187019046029</v>
      </c>
      <c r="N46" s="38">
        <f>Yard!$L$90</f>
        <v>-0.1635763884396344</v>
      </c>
      <c r="O46" s="38">
        <f>Yard!$M$90</f>
        <v>-6.5229916038076791E-2</v>
      </c>
      <c r="P46" s="38">
        <f>Yard!$N$90</f>
        <v>-0.34376857661376414</v>
      </c>
      <c r="Q46" s="38">
        <f>Yard!$O$90</f>
        <v>-0.12313188085590737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-0.34142726077416713</v>
      </c>
      <c r="D47" s="38">
        <f>Yard!$D$91</f>
        <v>-0.13301119540212783</v>
      </c>
      <c r="E47" s="38">
        <f>Yard!$E$91</f>
        <v>-0.65708170240016106</v>
      </c>
      <c r="F47" s="38">
        <f>Yard!$F$91</f>
        <v>-0.16214500672512691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-0.55830187019046029</v>
      </c>
      <c r="N47" s="38">
        <f>Yard!$L$91</f>
        <v>-0.1635763884396344</v>
      </c>
      <c r="O47" s="38">
        <f>Yard!$M$91</f>
        <v>-6.5229916038076791E-2</v>
      </c>
      <c r="P47" s="38">
        <f>Yard!$N$91</f>
        <v>-0.34376857661376414</v>
      </c>
      <c r="Q47" s="38">
        <f>Yard!$O$91</f>
        <v>-0.12313188085590737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1.291801427848388E-2</v>
      </c>
      <c r="D60" s="38">
        <f>Standing!$D$106</f>
        <v>5.1462042310806881E-3</v>
      </c>
      <c r="E60" s="38">
        <f>Standing!$E$106</f>
        <v>1.0729238839841887E-2</v>
      </c>
      <c r="F60" s="38">
        <f>Standing!$F$106</f>
        <v>3.4384963763093774E-3</v>
      </c>
      <c r="G60" s="38">
        <f>Standing!$G$106</f>
        <v>0</v>
      </c>
      <c r="H60" s="38">
        <f>Standing!$H$106</f>
        <v>9.751760584418465E-3</v>
      </c>
      <c r="I60" s="38">
        <f>Standing!$I$106</f>
        <v>1.0895695824465752E-3</v>
      </c>
      <c r="J60" s="38">
        <f>Standing!$J$106</f>
        <v>0</v>
      </c>
      <c r="K60" s="10"/>
      <c r="L60" s="10"/>
      <c r="M60" s="38">
        <f>Standing!$K$106</f>
        <v>4.0550667388881282E-3</v>
      </c>
      <c r="N60" s="38">
        <f>Standing!$L$106</f>
        <v>6.1765768851225001E-3</v>
      </c>
      <c r="O60" s="38">
        <f>Standing!$M$106</f>
        <v>2.4630546955005687E-3</v>
      </c>
      <c r="P60" s="38">
        <f>Standing!$N$106</f>
        <v>5.2888678518934421E-3</v>
      </c>
      <c r="Q60" s="38">
        <f>Standing!$O$106</f>
        <v>1.8943797964805242E-3</v>
      </c>
      <c r="R60" s="38">
        <f>Standing!$P$106</f>
        <v>0</v>
      </c>
      <c r="S60" s="38">
        <f>Standing!$Q$106</f>
        <v>9.2789085192906146E-3</v>
      </c>
      <c r="T60" s="38">
        <f>Standing!$R$106</f>
        <v>3.135194310100627E-3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1.5532940112601026E-2</v>
      </c>
      <c r="D63" s="38">
        <f>Standing!$D$107</f>
        <v>6.1879233452877096E-3</v>
      </c>
      <c r="E63" s="38">
        <f>Standing!$E$107</f>
        <v>1.7077904550489909E-2</v>
      </c>
      <c r="F63" s="38">
        <f>Standing!$F$107</f>
        <v>5.4731107945661444E-3</v>
      </c>
      <c r="G63" s="38">
        <f>Standing!$G$107</f>
        <v>0</v>
      </c>
      <c r="H63" s="38">
        <f>Standing!$H$107</f>
        <v>1.5522036459986423E-2</v>
      </c>
      <c r="I63" s="38">
        <f>Standing!$I$107</f>
        <v>1.7342856849306531E-3</v>
      </c>
      <c r="J63" s="38">
        <f>Standing!$J$107</f>
        <v>0</v>
      </c>
      <c r="K63" s="10"/>
      <c r="L63" s="10"/>
      <c r="M63" s="38">
        <f>Standing!$K$107</f>
        <v>7.3552441583254651E-3</v>
      </c>
      <c r="N63" s="38">
        <f>Standing!$L$107</f>
        <v>7.426868928089126E-3</v>
      </c>
      <c r="O63" s="38">
        <f>Standing!$M$107</f>
        <v>2.9616379309159043E-3</v>
      </c>
      <c r="P63" s="38">
        <f>Standing!$N$107</f>
        <v>8.4183772682351662E-3</v>
      </c>
      <c r="Q63" s="38">
        <f>Standing!$O$107</f>
        <v>3.0153152362062292E-3</v>
      </c>
      <c r="R63" s="38">
        <f>Standing!$P$107</f>
        <v>0</v>
      </c>
      <c r="S63" s="38">
        <f>Standing!$Q$107</f>
        <v>1.4769390111508409E-2</v>
      </c>
      <c r="T63" s="38">
        <f>Standing!$R$107</f>
        <v>4.9903399462329972E-3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1.1459377493057359E-2</v>
      </c>
      <c r="D65" s="38">
        <f>Standing!$D$108</f>
        <v>4.5651208977641623E-3</v>
      </c>
      <c r="E65" s="38">
        <f>Standing!$E$108</f>
        <v>9.1771273411097969E-3</v>
      </c>
      <c r="F65" s="38">
        <f>Standing!$F$108</f>
        <v>2.9410771424117875E-3</v>
      </c>
      <c r="G65" s="38">
        <f>Standing!$G$108</f>
        <v>0</v>
      </c>
      <c r="H65" s="38">
        <f>Standing!$H$108</f>
        <v>8.3410528947216872E-3</v>
      </c>
      <c r="I65" s="38">
        <f>Standing!$I$108</f>
        <v>9.3195043510275728E-4</v>
      </c>
      <c r="J65" s="38">
        <f>Standing!$J$108</f>
        <v>0</v>
      </c>
      <c r="K65" s="10"/>
      <c r="L65" s="10"/>
      <c r="M65" s="38">
        <f>Standing!$K$108</f>
        <v>3.1248067228015525E-3</v>
      </c>
      <c r="N65" s="38">
        <f>Standing!$L$108</f>
        <v>5.4791490871318469E-3</v>
      </c>
      <c r="O65" s="38">
        <f>Standing!$M$108</f>
        <v>2.1849390264879862E-3</v>
      </c>
      <c r="P65" s="38">
        <f>Standing!$N$108</f>
        <v>4.5237704642096688E-3</v>
      </c>
      <c r="Q65" s="38">
        <f>Standing!$O$108</f>
        <v>1.6203353177459533E-3</v>
      </c>
      <c r="R65" s="38">
        <f>Standing!$P$108</f>
        <v>0</v>
      </c>
      <c r="S65" s="38">
        <f>Standing!$Q$108</f>
        <v>7.9366044823076555E-3</v>
      </c>
      <c r="T65" s="38">
        <f>Standing!$R$108</f>
        <v>2.6816513130525415E-3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1.5090302677095404E-2</v>
      </c>
      <c r="D66" s="38">
        <f>Standing!$D$109</f>
        <v>6.0115879895335502E-3</v>
      </c>
      <c r="E66" s="38">
        <f>Standing!$E$109</f>
        <v>1.6102930142615834E-2</v>
      </c>
      <c r="F66" s="38">
        <f>Standing!$F$109</f>
        <v>5.1606519129518726E-3</v>
      </c>
      <c r="G66" s="38">
        <f>Standing!$G$109</f>
        <v>0</v>
      </c>
      <c r="H66" s="38">
        <f>Standing!$H$109</f>
        <v>1.4635886273244627E-2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4.3617299922524191E-3</v>
      </c>
      <c r="N66" s="38">
        <f>Standing!$L$109</f>
        <v>7.2152277196421265E-3</v>
      </c>
      <c r="O66" s="38">
        <f>Standing!$M$109</f>
        <v>2.8772410421663429E-3</v>
      </c>
      <c r="P66" s="38">
        <f>Standing!$N$109</f>
        <v>7.9377736691172204E-3</v>
      </c>
      <c r="Q66" s="38">
        <f>Standing!$O$109</f>
        <v>2.8431714478226876E-3</v>
      </c>
      <c r="R66" s="38">
        <f>Standing!$P$109</f>
        <v>0</v>
      </c>
      <c r="S66" s="38">
        <f>Standing!$Q$109</f>
        <v>1.3926208365407358E-2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1.3331725944353168E-2</v>
      </c>
      <c r="D67" s="38">
        <f>Standing!$D$110</f>
        <v>5.1936942604149088E-3</v>
      </c>
      <c r="E67" s="38">
        <f>Standing!$E$110</f>
        <v>1.0608455372437667E-2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3.8500414370200007E-3</v>
      </c>
      <c r="N67" s="38">
        <f>Standing!$L$110</f>
        <v>6.3871747578079291E-3</v>
      </c>
      <c r="O67" s="38">
        <f>Standing!$M$110</f>
        <v>2.5470355296790767E-3</v>
      </c>
      <c r="P67" s="38">
        <f>Standing!$N$110</f>
        <v>5.5500763301313356E-3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8.0931222863665067E-2</v>
      </c>
      <c r="D68" s="38">
        <f>Standing!$D$111</f>
        <v>3.2240915093369009E-2</v>
      </c>
      <c r="E68" s="38">
        <f>Standing!$E$111</f>
        <v>0.15863288231958167</v>
      </c>
      <c r="F68" s="38">
        <f>Standing!$F$111</f>
        <v>5.0838516987234059E-2</v>
      </c>
      <c r="G68" s="38">
        <f>Standing!$G$111</f>
        <v>0</v>
      </c>
      <c r="H68" s="38">
        <f>Standing!$H$111</f>
        <v>0.14418076736742547</v>
      </c>
      <c r="I68" s="38">
        <f>Standing!$I$111</f>
        <v>1.6109396568693625E-2</v>
      </c>
      <c r="J68" s="38">
        <f>Standing!$J$111</f>
        <v>0</v>
      </c>
      <c r="K68" s="10"/>
      <c r="L68" s="10"/>
      <c r="M68" s="38">
        <f>Standing!$K$111</f>
        <v>2.7839581977055609E-2</v>
      </c>
      <c r="N68" s="38">
        <f>Standing!$L$111</f>
        <v>3.8696188876103287E-2</v>
      </c>
      <c r="O68" s="38">
        <f>Standing!$M$111</f>
        <v>1.5431011623742261E-2</v>
      </c>
      <c r="P68" s="38">
        <f>Standing!$N$111</f>
        <v>7.8196446558514196E-2</v>
      </c>
      <c r="Q68" s="38">
        <f>Standing!$O$111</f>
        <v>2.8008597050498369E-2</v>
      </c>
      <c r="R68" s="38">
        <f>Standing!$P$111</f>
        <v>0</v>
      </c>
      <c r="S68" s="38">
        <f>Standing!$Q$111</f>
        <v>0.13718960171982555</v>
      </c>
      <c r="T68" s="38">
        <f>Standing!$R$111</f>
        <v>4.6354165236435714E-2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8.5486821000725577E-2</v>
      </c>
      <c r="D69" s="38">
        <f>Standing!$D$112</f>
        <v>3.405574807796264E-2</v>
      </c>
      <c r="E69" s="38">
        <f>Standing!$E$112</f>
        <v>0.16758872760114299</v>
      </c>
      <c r="F69" s="38">
        <f>Standing!$F$112</f>
        <v>5.3708677863239879E-2</v>
      </c>
      <c r="G69" s="38">
        <f>Standing!$G$112</f>
        <v>0</v>
      </c>
      <c r="H69" s="38">
        <f>Standing!$H$112</f>
        <v>0.15232069791800373</v>
      </c>
      <c r="I69" s="38">
        <f>Standing!$I$112</f>
        <v>1.701887549348478E-2</v>
      </c>
      <c r="J69" s="38">
        <f>Standing!$J$112</f>
        <v>0</v>
      </c>
      <c r="K69" s="10"/>
      <c r="L69" s="10"/>
      <c r="M69" s="38">
        <f>Standing!$K$112</f>
        <v>2.9392836825000209E-2</v>
      </c>
      <c r="N69" s="38">
        <f>Standing!$L$112</f>
        <v>4.0874387594937452E-2</v>
      </c>
      <c r="O69" s="38">
        <f>Standing!$M$112</f>
        <v>1.6299619378804864E-2</v>
      </c>
      <c r="P69" s="38">
        <f>Standing!$N$112</f>
        <v>8.2611138309087548E-2</v>
      </c>
      <c r="Q69" s="38">
        <f>Standing!$O$112</f>
        <v>2.9589862284225357E-2</v>
      </c>
      <c r="R69" s="38">
        <f>Standing!$P$112</f>
        <v>0</v>
      </c>
      <c r="S69" s="38">
        <f>Standing!$Q$112</f>
        <v>0.1449348360576001</v>
      </c>
      <c r="T69" s="38">
        <f>Standing!$R$112</f>
        <v>4.8971155648153165E-2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6.4433666747723245E-2</v>
      </c>
      <c r="D70" s="38">
        <f>Standing!$D$113</f>
        <v>2.5668713572601292E-2</v>
      </c>
      <c r="E70" s="38">
        <f>Standing!$E$113</f>
        <v>0.12628530534854346</v>
      </c>
      <c r="F70" s="38">
        <f>Standing!$F$113</f>
        <v>4.0471795931097843E-2</v>
      </c>
      <c r="G70" s="38">
        <f>Standing!$G$113</f>
        <v>0</v>
      </c>
      <c r="H70" s="38">
        <f>Standing!$H$113</f>
        <v>9.182415129141254E-2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2.2157907324351848E-2</v>
      </c>
      <c r="N70" s="38">
        <f>Standing!$L$113</f>
        <v>3.080810162290535E-2</v>
      </c>
      <c r="O70" s="38">
        <f>Standing!$M$113</f>
        <v>1.2285452083423836E-2</v>
      </c>
      <c r="P70" s="38">
        <f>Standing!$N$113</f>
        <v>6.2251041438676859E-2</v>
      </c>
      <c r="Q70" s="38">
        <f>Standing!$O$113</f>
        <v>2.2297232321484992E-2</v>
      </c>
      <c r="R70" s="38">
        <f>Standing!$P$113</f>
        <v>0</v>
      </c>
      <c r="S70" s="38">
        <f>Standing!$Q$113</f>
        <v>8.7371699942665068E-2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5.7654397290116247E-2</v>
      </c>
      <c r="D71" s="38">
        <f>Standing!$D$114</f>
        <v>2.296802719664013E-2</v>
      </c>
      <c r="E71" s="38">
        <f>Standing!$E$114</f>
        <v>0.11299842976460502</v>
      </c>
      <c r="F71" s="38">
        <f>Standing!$F$114</f>
        <v>3.6213630535600026E-2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1.9826603955313455E-2</v>
      </c>
      <c r="N71" s="38">
        <f>Standing!$L$114</f>
        <v>2.7566684008155141E-2</v>
      </c>
      <c r="O71" s="38">
        <f>Standing!$M$114</f>
        <v>1.0992860891801294E-2</v>
      </c>
      <c r="P71" s="38">
        <f>Standing!$N$114</f>
        <v>5.5701412879095309E-2</v>
      </c>
      <c r="Q71" s="38">
        <f>Standing!$O$114</f>
        <v>1.9951270129731382E-2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5.5394344647335975E-2</v>
      </c>
      <c r="D72" s="38">
        <f>Standing!$D$115</f>
        <v>2.1580198322046516E-2</v>
      </c>
      <c r="E72" s="38">
        <f>Standing!$E$115</f>
        <v>8.1999785854590182E-2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1.908761443005931E-2</v>
      </c>
      <c r="N72" s="38">
        <f>Standing!$L$115</f>
        <v>2.6539201400748835E-2</v>
      </c>
      <c r="O72" s="38">
        <f>Standing!$M$115</f>
        <v>1.0583128137269721E-2</v>
      </c>
      <c r="P72" s="38">
        <f>Standing!$N$115</f>
        <v>4.2900220114026166E-2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6.3913224941355151E-2</v>
      </c>
      <c r="D77" s="38">
        <f>Yard!$D$113</f>
        <v>2.5461382959070095E-2</v>
      </c>
      <c r="E77" s="38">
        <f>Yard!$E$113</f>
        <v>0.12494716957340157</v>
      </c>
      <c r="F77" s="38">
        <f>Yard!$F$113</f>
        <v>4.0042951435927392E-2</v>
      </c>
      <c r="G77" s="38">
        <f>Yard!$G$113</f>
        <v>0</v>
      </c>
      <c r="H77" s="38">
        <f>Yard!$H$113</f>
        <v>0.11356396307032934</v>
      </c>
      <c r="I77" s="38">
        <f>Yard!$I$113</f>
        <v>1.2688564157453204E-2</v>
      </c>
      <c r="J77" s="38">
        <f>Yard!$J$113</f>
        <v>9.1732777852063865E-3</v>
      </c>
      <c r="K77" s="10"/>
      <c r="L77" s="10"/>
      <c r="M77" s="38">
        <f>Yard!$K$113</f>
        <v>2.3006153675801715E-2</v>
      </c>
      <c r="N77" s="38">
        <f>Yard!$L$113</f>
        <v>3.0559259288320022E-2</v>
      </c>
      <c r="O77" s="38">
        <f>Yard!$M$113</f>
        <v>1.218622037433331E-2</v>
      </c>
      <c r="P77" s="38">
        <f>Yard!$N$113</f>
        <v>6.1591421181521618E-2</v>
      </c>
      <c r="Q77" s="38">
        <f>Yard!$O$113</f>
        <v>2.2060967902804755E-2</v>
      </c>
      <c r="R77" s="38">
        <f>Yard!$P$113</f>
        <v>0</v>
      </c>
      <c r="S77" s="38">
        <f>Yard!$Q$113</f>
        <v>0.10805737233760472</v>
      </c>
      <c r="T77" s="38">
        <f>Yard!$R$113</f>
        <v>3.651085235003302E-2</v>
      </c>
      <c r="U77" s="38">
        <f>Yard!$S$113</f>
        <v>7.5546462179778395E-2</v>
      </c>
      <c r="V77" s="38">
        <f>Otex!$B$166</f>
        <v>0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-5.5256512939087919E-2</v>
      </c>
      <c r="D82" s="38">
        <f>Yard!$D$114</f>
        <v>-2.2012771820165006E-2</v>
      </c>
      <c r="E82" s="38">
        <f>Yard!$E$114</f>
        <v>-0.10829875065669821</v>
      </c>
      <c r="F82" s="38">
        <f>Yard!$F$114</f>
        <v>-3.4707481793496656E-2</v>
      </c>
      <c r="G82" s="38">
        <f>Yard!$G$114</f>
        <v>0</v>
      </c>
      <c r="H82" s="38">
        <f>Yard!$H$114</f>
        <v>-9.8432284317693131E-2</v>
      </c>
      <c r="I82" s="38">
        <f>Yard!$I$114</f>
        <v>-1.0997893354217034E-2</v>
      </c>
      <c r="J82" s="38">
        <f>Yard!$J$114</f>
        <v>0</v>
      </c>
      <c r="K82" s="10"/>
      <c r="L82" s="10"/>
      <c r="M82" s="38">
        <f>Yard!$K$114</f>
        <v>-1.9002002440198274E-2</v>
      </c>
      <c r="N82" s="38">
        <f>Yard!$L$114</f>
        <v>-2.642016746648921E-2</v>
      </c>
      <c r="O82" s="38">
        <f>Yard!$M$114</f>
        <v>-1.0535660568071597E-2</v>
      </c>
      <c r="P82" s="38">
        <f>Yard!$N$114</f>
        <v>-5.3384754435839891E-2</v>
      </c>
      <c r="Q82" s="38">
        <f>Yard!$O$114</f>
        <v>-1.912148366632449E-2</v>
      </c>
      <c r="R82" s="38">
        <f>Yard!$P$114</f>
        <v>0</v>
      </c>
      <c r="S82" s="38">
        <f>Yard!$Q$114</f>
        <v>-9.3659411920759855E-2</v>
      </c>
      <c r="T82" s="38">
        <f>Yard!$R$114</f>
        <v>-3.1646012538098206E-2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-5.5256512939087919E-2</v>
      </c>
      <c r="D83" s="38">
        <f>Yard!$D$115</f>
        <v>-2.2012771820165006E-2</v>
      </c>
      <c r="E83" s="38">
        <f>Yard!$E$115</f>
        <v>-0.10829875065669821</v>
      </c>
      <c r="F83" s="38">
        <f>Yard!$F$115</f>
        <v>-3.4707481793496656E-2</v>
      </c>
      <c r="G83" s="38">
        <f>Yard!$G$115</f>
        <v>0</v>
      </c>
      <c r="H83" s="38">
        <f>Yard!$H$115</f>
        <v>-9.8432284317693131E-2</v>
      </c>
      <c r="I83" s="38">
        <f>Yard!$I$115</f>
        <v>-1.0997893354217034E-2</v>
      </c>
      <c r="J83" s="38">
        <f>Yard!$J$115</f>
        <v>0</v>
      </c>
      <c r="K83" s="10"/>
      <c r="L83" s="10"/>
      <c r="M83" s="38">
        <f>Yard!$K$115</f>
        <v>-1.9002002440198274E-2</v>
      </c>
      <c r="N83" s="38">
        <f>Yard!$L$115</f>
        <v>-2.642016746648921E-2</v>
      </c>
      <c r="O83" s="38">
        <f>Yard!$M$115</f>
        <v>-1.0535660568071597E-2</v>
      </c>
      <c r="P83" s="38">
        <f>Yard!$N$115</f>
        <v>-5.3384754435839891E-2</v>
      </c>
      <c r="Q83" s="38">
        <f>Yard!$O$115</f>
        <v>-1.912148366632449E-2</v>
      </c>
      <c r="R83" s="38">
        <f>Yard!$P$115</f>
        <v>0</v>
      </c>
      <c r="S83" s="38">
        <f>Yard!$Q$115</f>
        <v>-9.3659411920759855E-2</v>
      </c>
      <c r="T83" s="38">
        <f>Yard!$R$115</f>
        <v>-3.1646012538098206E-2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-5.2529043379023248E-2</v>
      </c>
      <c r="D86" s="38">
        <f>Yard!$D$116</f>
        <v>-2.0926218183703476E-2</v>
      </c>
      <c r="E86" s="38">
        <f>Yard!$E$116</f>
        <v>-0.10295310848534381</v>
      </c>
      <c r="F86" s="38">
        <f>Yard!$F$116</f>
        <v>-3.2994315416121134E-2</v>
      </c>
      <c r="G86" s="38">
        <f>Yard!$G$116</f>
        <v>0</v>
      </c>
      <c r="H86" s="38">
        <f>Yard!$H$116</f>
        <v>-9.357365236782525E-2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-1.8064060820663808E-2</v>
      </c>
      <c r="N86" s="38">
        <f>Yard!$L$116</f>
        <v>-2.5116064136333435E-2</v>
      </c>
      <c r="O86" s="38">
        <f>Yard!$M$116</f>
        <v>-1.001561882156715E-2</v>
      </c>
      <c r="P86" s="38">
        <f>Yard!$N$116</f>
        <v>-5.07496751492445E-2</v>
      </c>
      <c r="Q86" s="38">
        <f>Yard!$O$116</f>
        <v>-1.8177644435994029E-2</v>
      </c>
      <c r="R86" s="38">
        <f>Yard!$P$116</f>
        <v>0</v>
      </c>
      <c r="S86" s="38">
        <f>Yard!$Q$116</f>
        <v>-8.9036369650448088E-2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-5.2529043379023248E-2</v>
      </c>
      <c r="D87" s="38">
        <f>Yard!$D$117</f>
        <v>-2.0926218183703476E-2</v>
      </c>
      <c r="E87" s="38">
        <f>Yard!$E$117</f>
        <v>-0.10295310848534381</v>
      </c>
      <c r="F87" s="38">
        <f>Yard!$F$117</f>
        <v>-3.2994315416121134E-2</v>
      </c>
      <c r="G87" s="38">
        <f>Yard!$G$117</f>
        <v>0</v>
      </c>
      <c r="H87" s="38">
        <f>Yard!$H$117</f>
        <v>-9.357365236782525E-2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-1.8064060820663808E-2</v>
      </c>
      <c r="N87" s="38">
        <f>Yard!$L$117</f>
        <v>-2.5116064136333435E-2</v>
      </c>
      <c r="O87" s="38">
        <f>Yard!$M$117</f>
        <v>-1.001561882156715E-2</v>
      </c>
      <c r="P87" s="38">
        <f>Yard!$N$117</f>
        <v>-5.07496751492445E-2</v>
      </c>
      <c r="Q87" s="38">
        <f>Yard!$O$117</f>
        <v>-1.8177644435994029E-2</v>
      </c>
      <c r="R87" s="38">
        <f>Yard!$P$117</f>
        <v>0</v>
      </c>
      <c r="S87" s="38">
        <f>Yard!$Q$117</f>
        <v>-8.9036369650448088E-2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-5.1667766473308237E-2</v>
      </c>
      <c r="D90" s="38">
        <f>Yard!$D$118</f>
        <v>-2.0128420228630688E-2</v>
      </c>
      <c r="E90" s="38">
        <f>Yard!$E$118</f>
        <v>-9.5604204124292366E-2</v>
      </c>
      <c r="F90" s="38">
        <f>Yard!$F$118</f>
        <v>-2.3591806413205015E-2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-1.7803521481904228E-2</v>
      </c>
      <c r="N90" s="38">
        <f>Yard!$L$118</f>
        <v>-2.4753813211290155E-2</v>
      </c>
      <c r="O90" s="38">
        <f>Yard!$M$118</f>
        <v>-9.8711627808714675E-3</v>
      </c>
      <c r="P90" s="38">
        <f>Yard!$N$118</f>
        <v>-5.0017708680745787E-2</v>
      </c>
      <c r="Q90" s="38">
        <f>Yard!$O$118</f>
        <v>-1.7915466872013345E-2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-5.1667766473308237E-2</v>
      </c>
      <c r="D91" s="38">
        <f>Yard!$D$119</f>
        <v>-2.0128420228630688E-2</v>
      </c>
      <c r="E91" s="38">
        <f>Yard!$E$119</f>
        <v>-9.5604204124292366E-2</v>
      </c>
      <c r="F91" s="38">
        <f>Yard!$F$119</f>
        <v>-2.3591806413205015E-2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-1.7803521481904228E-2</v>
      </c>
      <c r="N91" s="38">
        <f>Yard!$L$119</f>
        <v>-2.4753813211290155E-2</v>
      </c>
      <c r="O91" s="38">
        <f>Yard!$M$119</f>
        <v>-9.8711627808714675E-3</v>
      </c>
      <c r="P91" s="38">
        <f>Yard!$N$119</f>
        <v>-5.0017708680745787E-2</v>
      </c>
      <c r="Q91" s="38">
        <f>Yard!$O$119</f>
        <v>-1.7915466872013345E-2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1.1529508000119313E-2</v>
      </c>
      <c r="D112" s="38">
        <f>Standing!$D$125</f>
        <v>4.5930590858161121E-3</v>
      </c>
      <c r="E112" s="38">
        <f>Standing!$E$125</f>
        <v>8.303185017360961E-3</v>
      </c>
      <c r="F112" s="38">
        <f>Standing!$F$125</f>
        <v>2.6609969281327617E-3</v>
      </c>
      <c r="G112" s="38">
        <f>Standing!$G$125</f>
        <v>0</v>
      </c>
      <c r="H112" s="38">
        <f>Standing!$H$125</f>
        <v>7.5467303492917472E-3</v>
      </c>
      <c r="I112" s="38">
        <f>Standing!$I$125</f>
        <v>8.4320033950106008E-4</v>
      </c>
      <c r="J112" s="38">
        <f>Standing!$J$125</f>
        <v>0</v>
      </c>
      <c r="K112" s="10"/>
      <c r="L112" s="10"/>
      <c r="M112" s="38">
        <f>Standing!$K$125</f>
        <v>3.0876804221651902E-3</v>
      </c>
      <c r="N112" s="38">
        <f>Standing!$L$125</f>
        <v>5.5126810572568739E-3</v>
      </c>
      <c r="O112" s="38">
        <f>Standing!$M$125</f>
        <v>2.1983106849327743E-3</v>
      </c>
      <c r="P112" s="38">
        <f>Standing!$N$125</f>
        <v>4.0929695910554287E-3</v>
      </c>
      <c r="Q112" s="38">
        <f>Standing!$O$125</f>
        <v>1.4660299931919672E-3</v>
      </c>
      <c r="R112" s="38">
        <f>Standing!$P$125</f>
        <v>0</v>
      </c>
      <c r="S112" s="38">
        <f>Standing!$Q$125</f>
        <v>7.1807977569424836E-3</v>
      </c>
      <c r="T112" s="38">
        <f>Standing!$R$125</f>
        <v>2.426276347346787E-3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1.2178501099544596E-2</v>
      </c>
      <c r="D113" s="38">
        <f>Standing!$D$126</f>
        <v>4.8516012241204016E-3</v>
      </c>
      <c r="E113" s="38">
        <f>Standing!$E$126</f>
        <v>8.7719531521405648E-3</v>
      </c>
      <c r="F113" s="38">
        <f>Standing!$F$126</f>
        <v>2.811227299255036E-3</v>
      </c>
      <c r="G113" s="38">
        <f>Standing!$G$126</f>
        <v>0</v>
      </c>
      <c r="H113" s="38">
        <f>Standing!$H$126</f>
        <v>7.972791758513063E-3</v>
      </c>
      <c r="I113" s="38">
        <f>Standing!$I$126</f>
        <v>8.9080441547515778E-4</v>
      </c>
      <c r="J113" s="38">
        <f>Standing!$J$126</f>
        <v>0</v>
      </c>
      <c r="K113" s="10"/>
      <c r="L113" s="10"/>
      <c r="M113" s="38">
        <f>Standing!$K$126</f>
        <v>3.2599514924917619E-3</v>
      </c>
      <c r="N113" s="38">
        <f>Standing!$L$126</f>
        <v>5.8229884845517029E-3</v>
      </c>
      <c r="O113" s="38">
        <f>Standing!$M$126</f>
        <v>2.3220530393246062E-3</v>
      </c>
      <c r="P113" s="38">
        <f>Standing!$N$126</f>
        <v>4.3240440181453966E-3</v>
      </c>
      <c r="Q113" s="38">
        <f>Standing!$O$126</f>
        <v>1.5487968042412988E-3</v>
      </c>
      <c r="R113" s="38">
        <f>Standing!$P$126</f>
        <v>0</v>
      </c>
      <c r="S113" s="38">
        <f>Standing!$Q$126</f>
        <v>7.5861999205355307E-3</v>
      </c>
      <c r="T113" s="38">
        <f>Standing!$R$126</f>
        <v>2.5632552338135509E-3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9.1792567807402366E-3</v>
      </c>
      <c r="D114" s="38">
        <f>Standing!$D$127</f>
        <v>3.6567795223683272E-3</v>
      </c>
      <c r="E114" s="38">
        <f>Standing!$E$127</f>
        <v>6.6100435165165295E-3</v>
      </c>
      <c r="F114" s="38">
        <f>Standing!$F$127</f>
        <v>2.1183805317474239E-3</v>
      </c>
      <c r="G114" s="38">
        <f>Standing!$G$127</f>
        <v>0</v>
      </c>
      <c r="H114" s="38">
        <f>Standing!$H$127</f>
        <v>4.8062728615038738E-3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2.4575274405319136E-3</v>
      </c>
      <c r="N114" s="38">
        <f>Standing!$L$127</f>
        <v>4.38893966458584E-3</v>
      </c>
      <c r="O114" s="38">
        <f>Standing!$M$127</f>
        <v>1.7501924852850667E-3</v>
      </c>
      <c r="P114" s="38">
        <f>Standing!$N$127</f>
        <v>3.258352915427888E-3</v>
      </c>
      <c r="Q114" s="38">
        <f>Standing!$O$127</f>
        <v>1.1670849235872281E-3</v>
      </c>
      <c r="R114" s="38">
        <f>Standing!$P$127</f>
        <v>0</v>
      </c>
      <c r="S114" s="38">
        <f>Standing!$Q$127</f>
        <v>4.5732220161251082E-3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8.2134782013393859E-3</v>
      </c>
      <c r="D115" s="38">
        <f>Standing!$D$128</f>
        <v>3.2720382065239955E-3</v>
      </c>
      <c r="E115" s="38">
        <f>Standing!$E$128</f>
        <v>5.9145799741354517E-3</v>
      </c>
      <c r="F115" s="38">
        <f>Standing!$F$128</f>
        <v>1.8954990295244893E-3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2.1989632215490213E-3</v>
      </c>
      <c r="N115" s="38">
        <f>Standing!$L$128</f>
        <v>3.927165469181107E-3</v>
      </c>
      <c r="O115" s="38">
        <f>Standing!$M$128</f>
        <v>1.5660492095829195E-3</v>
      </c>
      <c r="P115" s="38">
        <f>Standing!$N$128</f>
        <v>2.915531320497542E-3</v>
      </c>
      <c r="Q115" s="38">
        <f>Standing!$O$128</f>
        <v>1.04429223497793E-3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7.8915098175238868E-3</v>
      </c>
      <c r="D116" s="38">
        <f>Standing!$D$129</f>
        <v>3.0743273163848631E-3</v>
      </c>
      <c r="E116" s="38">
        <f>Standing!$E$129</f>
        <v>4.2920445205236937E-3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2.11700209543754E-3</v>
      </c>
      <c r="N116" s="38">
        <f>Standing!$L$129</f>
        <v>3.7807897130402337E-3</v>
      </c>
      <c r="O116" s="38">
        <f>Standing!$M$129</f>
        <v>1.5076784485326302E-3</v>
      </c>
      <c r="P116" s="38">
        <f>Standing!$N$129</f>
        <v>2.2454894576942257E-3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9.641097018954858E-3</v>
      </c>
      <c r="D121" s="38">
        <f>Yard!$D$136</f>
        <v>3.8407647802219309E-3</v>
      </c>
      <c r="E121" s="38">
        <f>Yard!$E$136</f>
        <v>6.9426177265203594E-3</v>
      </c>
      <c r="F121" s="38">
        <f>Yard!$F$136</f>
        <v>2.2249636019001416E-3</v>
      </c>
      <c r="G121" s="38">
        <f>Yard!$G$136</f>
        <v>0</v>
      </c>
      <c r="H121" s="38">
        <f>Yard!$H$136</f>
        <v>6.3101163939756118E-3</v>
      </c>
      <c r="I121" s="38">
        <f>Yard!$I$136</f>
        <v>7.0503278100969677E-4</v>
      </c>
      <c r="J121" s="38">
        <f>Yard!$J$136</f>
        <v>5.0970791238657003E-4</v>
      </c>
      <c r="K121" s="10"/>
      <c r="L121" s="10"/>
      <c r="M121" s="38">
        <f>Yard!$K$136</f>
        <v>2.5811741676760574E-3</v>
      </c>
      <c r="N121" s="38">
        <f>Yard!$L$136</f>
        <v>4.6097624379997969E-3</v>
      </c>
      <c r="O121" s="38">
        <f>Yard!$M$136</f>
        <v>1.8382507381080491E-3</v>
      </c>
      <c r="P121" s="38">
        <f>Yard!$N$136</f>
        <v>3.4222919491202386E-3</v>
      </c>
      <c r="Q121" s="38">
        <f>Yard!$O$136</f>
        <v>1.2258050130237879E-3</v>
      </c>
      <c r="R121" s="38">
        <f>Yard!$P$136</f>
        <v>0</v>
      </c>
      <c r="S121" s="38">
        <f>Yard!$Q$136</f>
        <v>6.0041458420676871E-3</v>
      </c>
      <c r="T121" s="38">
        <f>Yard!$R$136</f>
        <v>2.0287045444978779E-3</v>
      </c>
      <c r="U121" s="38">
        <f>Yard!$S$136</f>
        <v>4.1976957885157366E-3</v>
      </c>
      <c r="V121" s="38">
        <f>Otex!$B$166</f>
        <v>0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-7.8718742340409473E-3</v>
      </c>
      <c r="D126" s="38">
        <f>Yard!$D$137</f>
        <v>-3.1359519827463028E-3</v>
      </c>
      <c r="E126" s="38">
        <f>Yard!$E$137</f>
        <v>-5.6685886980230868E-3</v>
      </c>
      <c r="F126" s="38">
        <f>Yard!$F$137</f>
        <v>-1.8166639766244506E-3</v>
      </c>
      <c r="G126" s="38">
        <f>Yard!$G$137</f>
        <v>0</v>
      </c>
      <c r="H126" s="38">
        <f>Yard!$H$137</f>
        <v>-5.1521567055987103E-3</v>
      </c>
      <c r="I126" s="38">
        <f>Yard!$I$137</f>
        <v>-5.7565330709493333E-4</v>
      </c>
      <c r="J126" s="38">
        <f>Yard!$J$137</f>
        <v>0</v>
      </c>
      <c r="K126" s="10"/>
      <c r="L126" s="10"/>
      <c r="M126" s="38">
        <f>Yard!$K$137</f>
        <v>-2.1075068930593442E-3</v>
      </c>
      <c r="N126" s="38">
        <f>Yard!$L$137</f>
        <v>-3.763832071121936E-3</v>
      </c>
      <c r="O126" s="38">
        <f>Yard!$M$137</f>
        <v>-1.500916191650167E-3</v>
      </c>
      <c r="P126" s="38">
        <f>Yard!$N$137</f>
        <v>-2.7942724528837695E-3</v>
      </c>
      <c r="Q126" s="38">
        <f>Yard!$O$137</f>
        <v>-1.0008594332168881E-3</v>
      </c>
      <c r="R126" s="38">
        <f>Yard!$P$137</f>
        <v>0</v>
      </c>
      <c r="S126" s="38">
        <f>Yard!$Q$137</f>
        <v>-4.9023343358824906E-3</v>
      </c>
      <c r="T126" s="38">
        <f>Yard!$R$137</f>
        <v>-1.6564201149430839E-3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-7.8718742340409473E-3</v>
      </c>
      <c r="D127" s="38">
        <f>Yard!$D$138</f>
        <v>-3.1359519827463028E-3</v>
      </c>
      <c r="E127" s="38">
        <f>Yard!$E$138</f>
        <v>-5.6685886980230868E-3</v>
      </c>
      <c r="F127" s="38">
        <f>Yard!$F$138</f>
        <v>-1.8166639766244506E-3</v>
      </c>
      <c r="G127" s="38">
        <f>Yard!$G$138</f>
        <v>0</v>
      </c>
      <c r="H127" s="38">
        <f>Yard!$H$138</f>
        <v>-5.1521567055987103E-3</v>
      </c>
      <c r="I127" s="38">
        <f>Yard!$I$138</f>
        <v>-5.7565330709493333E-4</v>
      </c>
      <c r="J127" s="38">
        <f>Yard!$J$138</f>
        <v>0</v>
      </c>
      <c r="K127" s="10"/>
      <c r="L127" s="10"/>
      <c r="M127" s="38">
        <f>Yard!$K$138</f>
        <v>-2.1075068930593442E-3</v>
      </c>
      <c r="N127" s="38">
        <f>Yard!$L$138</f>
        <v>-3.763832071121936E-3</v>
      </c>
      <c r="O127" s="38">
        <f>Yard!$M$138</f>
        <v>-1.500916191650167E-3</v>
      </c>
      <c r="P127" s="38">
        <f>Yard!$N$138</f>
        <v>-2.7942724528837695E-3</v>
      </c>
      <c r="Q127" s="38">
        <f>Yard!$O$138</f>
        <v>-1.0008594332168881E-3</v>
      </c>
      <c r="R127" s="38">
        <f>Yard!$P$138</f>
        <v>0</v>
      </c>
      <c r="S127" s="38">
        <f>Yard!$Q$138</f>
        <v>-4.9023343358824906E-3</v>
      </c>
      <c r="T127" s="38">
        <f>Yard!$R$138</f>
        <v>-1.6564201149430839E-3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-7.4833173705690917E-3</v>
      </c>
      <c r="D130" s="38">
        <f>Yard!$D$139</f>
        <v>-2.9811609342378022E-3</v>
      </c>
      <c r="E130" s="38">
        <f>Yard!$E$139</f>
        <v>-5.3887863308446152E-3</v>
      </c>
      <c r="F130" s="38">
        <f>Yard!$F$139</f>
        <v>-1.7269931770470097E-3</v>
      </c>
      <c r="G130" s="38">
        <f>Yard!$G$139</f>
        <v>0</v>
      </c>
      <c r="H130" s="38">
        <f>Yard!$H$139</f>
        <v>-4.8978454970956646E-3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-2.0034800445902358E-3</v>
      </c>
      <c r="N130" s="38">
        <f>Yard!$L$139</f>
        <v>-3.5780487696223154E-3</v>
      </c>
      <c r="O130" s="38">
        <f>Yard!$M$139</f>
        <v>-1.4268307489178919E-3</v>
      </c>
      <c r="P130" s="38">
        <f>Yard!$N$139</f>
        <v>-2.6563467559406946E-3</v>
      </c>
      <c r="Q130" s="38">
        <f>Yard!$O$139</f>
        <v>-9.5145686521532315E-4</v>
      </c>
      <c r="R130" s="38">
        <f>Yard!$P$139</f>
        <v>0</v>
      </c>
      <c r="S130" s="38">
        <f>Yard!$Q$139</f>
        <v>-4.6603543960857296E-3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-7.4833173705690917E-3</v>
      </c>
      <c r="D131" s="38">
        <f>Yard!$D$140</f>
        <v>-2.9811609342378022E-3</v>
      </c>
      <c r="E131" s="38">
        <f>Yard!$E$140</f>
        <v>-5.3887863308446152E-3</v>
      </c>
      <c r="F131" s="38">
        <f>Yard!$F$140</f>
        <v>-1.7269931770470097E-3</v>
      </c>
      <c r="G131" s="38">
        <f>Yard!$G$140</f>
        <v>0</v>
      </c>
      <c r="H131" s="38">
        <f>Yard!$H$140</f>
        <v>-4.8978454970956646E-3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-2.0034800445902358E-3</v>
      </c>
      <c r="N131" s="38">
        <f>Yard!$L$140</f>
        <v>-3.5780487696223154E-3</v>
      </c>
      <c r="O131" s="38">
        <f>Yard!$M$140</f>
        <v>-1.4268307489178919E-3</v>
      </c>
      <c r="P131" s="38">
        <f>Yard!$N$140</f>
        <v>-2.6563467559406946E-3</v>
      </c>
      <c r="Q131" s="38">
        <f>Yard!$O$140</f>
        <v>-9.5145686521532315E-4</v>
      </c>
      <c r="R131" s="38">
        <f>Yard!$P$140</f>
        <v>0</v>
      </c>
      <c r="S131" s="38">
        <f>Yard!$Q$140</f>
        <v>-4.6603543960857296E-3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-7.3606193731412337E-3</v>
      </c>
      <c r="D134" s="38">
        <f>Yard!$D$141</f>
        <v>-2.8675061841917583E-3</v>
      </c>
      <c r="E134" s="38">
        <f>Yard!$E$141</f>
        <v>-5.0041289275846064E-3</v>
      </c>
      <c r="F134" s="38">
        <f>Yard!$F$141</f>
        <v>-1.2348457058730742E-3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-1.9745836977932609E-3</v>
      </c>
      <c r="N134" s="38">
        <f>Yard!$L$141</f>
        <v>-3.5264422969835305E-3</v>
      </c>
      <c r="O134" s="38">
        <f>Yard!$M$141</f>
        <v>-1.4062514592700372E-3</v>
      </c>
      <c r="P134" s="38">
        <f>Yard!$N$141</f>
        <v>-2.6180340623453962E-3</v>
      </c>
      <c r="Q134" s="38">
        <f>Yard!$O$141</f>
        <v>-9.3773392965933286E-4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-7.3606193731412337E-3</v>
      </c>
      <c r="D135" s="38">
        <f>Yard!$D$142</f>
        <v>-2.8675061841917583E-3</v>
      </c>
      <c r="E135" s="38">
        <f>Yard!$E$142</f>
        <v>-5.0041289275846064E-3</v>
      </c>
      <c r="F135" s="38">
        <f>Yard!$F$142</f>
        <v>-1.2348457058730742E-3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-1.9745836977932609E-3</v>
      </c>
      <c r="N135" s="38">
        <f>Yard!$L$142</f>
        <v>-3.5264422969835305E-3</v>
      </c>
      <c r="O135" s="38">
        <f>Yard!$M$142</f>
        <v>-1.4062514592700372E-3</v>
      </c>
      <c r="P135" s="38">
        <f>Yard!$N$142</f>
        <v>-2.6180340623453962E-3</v>
      </c>
      <c r="Q135" s="38">
        <f>Yard!$O$142</f>
        <v>-9.3773392965933286E-4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0.11659210441368237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0.96019342407288266</v>
      </c>
      <c r="V147" s="38">
        <f>Otex!$B$121</f>
        <v>4.4111026173108208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0.11659210441368237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0.96019342407288266</v>
      </c>
      <c r="V148" s="38">
        <f>Otex!$B$122</f>
        <v>4.4111026173108208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0.11659210441368237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0.96019342407288266</v>
      </c>
      <c r="V150" s="38">
        <f>Otex!$B$124</f>
        <v>4.7616100216848434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0.11659210441368237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0.96019342407288266</v>
      </c>
      <c r="V151" s="38">
        <f>Otex!$B$125</f>
        <v>4.7616100216848434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1.5801954196953716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13.01368783393815</v>
      </c>
      <c r="V153" s="38">
        <f>Otex!$B$127</f>
        <v>15.898486794625505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3.7654415566251664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10.834912366807488</v>
      </c>
      <c r="U154" s="38">
        <f>AggCap!$S$94</f>
        <v>0</v>
      </c>
      <c r="V154" s="38">
        <f>Otex!$B$128</f>
        <v>15.898486794625505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15.94491041660814</v>
      </c>
      <c r="F155" s="38">
        <f>AggCap!$F$95</f>
        <v>19.673258266732091</v>
      </c>
      <c r="G155" s="38">
        <f>AggCap!$G$95</f>
        <v>0</v>
      </c>
      <c r="H155" s="38">
        <f>AggCap!$H$95</f>
        <v>19.664329200777189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8.3419750361778124</v>
      </c>
      <c r="Q155" s="38">
        <f>AggCap!$O$95</f>
        <v>14.939746476764995</v>
      </c>
      <c r="R155" s="38">
        <f>AggCap!$P$95</f>
        <v>0</v>
      </c>
      <c r="S155" s="38">
        <f>AggCap!$Q$95</f>
        <v>54.609508656708826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151.05546459069933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0.11659210441368237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0.96019342407288266</v>
      </c>
      <c r="V156" s="38">
        <f>Otex!$B$130</f>
        <v>4.4111026173108208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0.11659210441368237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0.96019342407288266</v>
      </c>
      <c r="V157" s="38">
        <f>Otex!$B$131</f>
        <v>4.7616100216848434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15.898486794625505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15.898486794625505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151.05546459069933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84.918063739030828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84.918063739030828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84.918063739030828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84.918063739030828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0.21940685006822425</v>
      </c>
      <c r="I198" s="38">
        <f>Standing!$I$36</f>
        <v>0.12257224115854841</v>
      </c>
      <c r="J198" s="38">
        <f>Standing!$J$36</f>
        <v>9.4271184841011074E-2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0.20876805502605256</v>
      </c>
      <c r="T198" s="38">
        <f>Standing!$R$36</f>
        <v>0.35269688072024136</v>
      </c>
      <c r="U198" s="38">
        <f>Standing!$S$36</f>
        <v>0.77636965400956837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1.0428844793005172</v>
      </c>
      <c r="I199" s="38">
        <f>Standing!$I$37</f>
        <v>0.11652205740849207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0.99231616648580712</v>
      </c>
      <c r="T199" s="38">
        <f>Standing!$R$37</f>
        <v>0.33528771110516536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0.28555804988468481</v>
      </c>
      <c r="F200" s="38">
        <f>Standing!$F$38</f>
        <v>0.35232918334080054</v>
      </c>
      <c r="G200" s="38">
        <f>Standing!$G$38</f>
        <v>0</v>
      </c>
      <c r="H200" s="38">
        <f>Standing!$H$38</f>
        <v>0.3521692723350468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0.14939677058558176</v>
      </c>
      <c r="Q200" s="38">
        <f>Standing!$O$38</f>
        <v>0.26755652795847545</v>
      </c>
      <c r="R200" s="38">
        <f>Standing!$P$38</f>
        <v>0</v>
      </c>
      <c r="S200" s="38">
        <f>Standing!$Q$38</f>
        <v>0.97800391408456955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0.43706543838291684</v>
      </c>
      <c r="I238" s="38">
        <f>Standing!$I$153</f>
        <v>0.73838699493101434</v>
      </c>
      <c r="J238" s="38">
        <f>Standing!$J$153</f>
        <v>1.6253652558794998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0.20876805502605256</v>
      </c>
      <c r="T238" s="38">
        <f>Standing!$R$153</f>
        <v>0.35269688072024136</v>
      </c>
      <c r="U238" s="38">
        <f>Standing!$S$153</f>
        <v>0.77636965400956837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2.0774591221125842</v>
      </c>
      <c r="I239" s="38">
        <f>Standing!$I$154</f>
        <v>0.70194010487043401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0.99231616648580712</v>
      </c>
      <c r="T239" s="38">
        <f>Standing!$R$154</f>
        <v>0.33528771110516536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0.31276894839505454</v>
      </c>
      <c r="F240" s="38">
        <f>Standing!$F$155</f>
        <v>0.56014178591542219</v>
      </c>
      <c r="G240" s="38">
        <f>Standing!$G$155</f>
        <v>0</v>
      </c>
      <c r="H240" s="38">
        <f>Standing!$H$155</f>
        <v>2.0474957693898066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0.14939677058558176</v>
      </c>
      <c r="Q240" s="38">
        <f>Standing!$O$155</f>
        <v>0.26755652795847545</v>
      </c>
      <c r="R240" s="38">
        <f>Standing!$P$155</f>
        <v>0</v>
      </c>
      <c r="S240" s="38">
        <f>Standing!$Q$155</f>
        <v>0.97800391408456955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1.0681225077276186E-2</v>
      </c>
      <c r="D279" s="38">
        <f>Reactive!$D$33</f>
        <v>7.8587377828584389E-3</v>
      </c>
      <c r="E279" s="38">
        <f>Reactive!$E$33</f>
        <v>3.7779099068591372E-2</v>
      </c>
      <c r="F279" s="38">
        <f>Reactive!$F$33</f>
        <v>1.1662453821659259E-2</v>
      </c>
      <c r="G279" s="38">
        <f>Reactive!$G$33</f>
        <v>0</v>
      </c>
      <c r="H279" s="38">
        <f>Reactive!$H$33</f>
        <v>2.6460276830124425E-2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1.2350214307215574E-2</v>
      </c>
      <c r="N279" s="38">
        <f>Reactive!$L$33</f>
        <v>5.1070858488660728E-3</v>
      </c>
      <c r="O279" s="38">
        <f>Reactive!$M$33</f>
        <v>3.7613161327474946E-3</v>
      </c>
      <c r="P279" s="38">
        <f>Reactive!$N$33</f>
        <v>1.8622818032105144E-2</v>
      </c>
      <c r="Q279" s="38">
        <f>Reactive!$O$33</f>
        <v>6.4252261684368756E-3</v>
      </c>
      <c r="R279" s="38">
        <f>Reactive!$P$33</f>
        <v>0</v>
      </c>
      <c r="S279" s="38">
        <f>Reactive!$Q$33</f>
        <v>2.5177247326408917E-2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9.0417248220336817E-3</v>
      </c>
      <c r="D280" s="38">
        <f>Reactive!$D$34</f>
        <v>6.6524714128807783E-3</v>
      </c>
      <c r="E280" s="38">
        <f>Reactive!$E$34</f>
        <v>3.1980247146861956E-2</v>
      </c>
      <c r="F280" s="38">
        <f>Reactive!$F$34</f>
        <v>9.8723411820480552E-3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1.0454534798311991E-2</v>
      </c>
      <c r="N280" s="38">
        <f>Reactive!$L$34</f>
        <v>4.323180585922533E-3</v>
      </c>
      <c r="O280" s="38">
        <f>Reactive!$M$34</f>
        <v>3.1839779795794104E-3</v>
      </c>
      <c r="P280" s="38">
        <f>Reactive!$N$34</f>
        <v>1.5764333663872258E-2</v>
      </c>
      <c r="Q280" s="38">
        <f>Reactive!$O$34</f>
        <v>5.4389947327231954E-3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8.6006802865993878E-3</v>
      </c>
      <c r="D281" s="38">
        <f>Reactive!$D$35</f>
        <v>6.1881848883836819E-3</v>
      </c>
      <c r="E281" s="38">
        <f>Reactive!$E$35</f>
        <v>2.297580049746635E-2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9.9645240771509755E-3</v>
      </c>
      <c r="N281" s="38">
        <f>Reactive!$L$35</f>
        <v>4.1205503515328364E-3</v>
      </c>
      <c r="O281" s="38">
        <f>Reactive!$M$35</f>
        <v>3.03474289872374E-3</v>
      </c>
      <c r="P281" s="38">
        <f>Reactive!$N$35</f>
        <v>1.2020359423683577E-2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7.7993277978677944E-3</v>
      </c>
      <c r="D289" s="38">
        <f>Reactive!$D$77</f>
        <v>5.738374727857716E-3</v>
      </c>
      <c r="E289" s="38">
        <f>Reactive!$E$77</f>
        <v>2.7585934704336831E-2</v>
      </c>
      <c r="F289" s="38">
        <f>Reactive!$F$77</f>
        <v>8.5158115875798059E-3</v>
      </c>
      <c r="G289" s="38">
        <f>Reactive!$G$77</f>
        <v>0</v>
      </c>
      <c r="H289" s="38">
        <f>Reactive!$H$77</f>
        <v>2.4151299491328278E-2</v>
      </c>
      <c r="I289" s="38">
        <f>Reactive!$I$77</f>
        <v>2.6984379973760374E-3</v>
      </c>
      <c r="J289" s="38">
        <f>Reactive!$J$77</f>
        <v>0</v>
      </c>
      <c r="K289" s="10"/>
      <c r="L289" s="10"/>
      <c r="M289" s="38">
        <f>Reactive!$K$77</f>
        <v>9.0180076778659472E-3</v>
      </c>
      <c r="N289" s="38">
        <f>Reactive!$L$77</f>
        <v>3.7291449565929279E-3</v>
      </c>
      <c r="O289" s="38">
        <f>Reactive!$M$77</f>
        <v>2.7464768562097388E-3</v>
      </c>
      <c r="P289" s="38">
        <f>Reactive!$N$77</f>
        <v>1.3598202575230279E-2</v>
      </c>
      <c r="Q289" s="38">
        <f>Reactive!$O$77</f>
        <v>4.6916383374121786E-3</v>
      </c>
      <c r="R289" s="38">
        <f>Reactive!$P$77</f>
        <v>0</v>
      </c>
      <c r="S289" s="38">
        <f>Reactive!$Q$77</f>
        <v>2.2980229740267859E-2</v>
      </c>
      <c r="T289" s="38">
        <f>Reactive!$R$77</f>
        <v>7.7646509152135834E-3</v>
      </c>
      <c r="U289" s="38">
        <f>Reactive!$S$77</f>
        <v>0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7.7993277978677944E-3</v>
      </c>
      <c r="D291" s="38">
        <f>Reactive!$D$78</f>
        <v>5.738374727857716E-3</v>
      </c>
      <c r="E291" s="38">
        <f>Reactive!$E$78</f>
        <v>2.7585934704336831E-2</v>
      </c>
      <c r="F291" s="38">
        <f>Reactive!$F$78</f>
        <v>8.5158115875798059E-3</v>
      </c>
      <c r="G291" s="38">
        <f>Reactive!$G$78</f>
        <v>0</v>
      </c>
      <c r="H291" s="38">
        <f>Reactive!$H$78</f>
        <v>2.4151299491328278E-2</v>
      </c>
      <c r="I291" s="38">
        <f>Reactive!$I$78</f>
        <v>2.6984379973760374E-3</v>
      </c>
      <c r="J291" s="38">
        <f>Reactive!$J$78</f>
        <v>0</v>
      </c>
      <c r="K291" s="10"/>
      <c r="L291" s="10"/>
      <c r="M291" s="38">
        <f>Reactive!$K$78</f>
        <v>9.0180076778659472E-3</v>
      </c>
      <c r="N291" s="38">
        <f>Reactive!$L$78</f>
        <v>3.7291449565929279E-3</v>
      </c>
      <c r="O291" s="38">
        <f>Reactive!$M$78</f>
        <v>2.7464768562097388E-3</v>
      </c>
      <c r="P291" s="38">
        <f>Reactive!$N$78</f>
        <v>1.3598202575230279E-2</v>
      </c>
      <c r="Q291" s="38">
        <f>Reactive!$O$78</f>
        <v>4.6916383374121786E-3</v>
      </c>
      <c r="R291" s="38">
        <f>Reactive!$P$78</f>
        <v>0</v>
      </c>
      <c r="S291" s="38">
        <f>Reactive!$Q$78</f>
        <v>2.2980229740267859E-2</v>
      </c>
      <c r="T291" s="38">
        <f>Reactive!$R$78</f>
        <v>7.7646509152135834E-3</v>
      </c>
      <c r="U291" s="38">
        <f>Reactive!$S$78</f>
        <v>0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7.4143518370955262E-3</v>
      </c>
      <c r="D293" s="38">
        <f>Reactive!$D$79</f>
        <v>5.4551277120402416E-3</v>
      </c>
      <c r="E293" s="38">
        <f>Reactive!$E$79</f>
        <v>2.6224288932824778E-2</v>
      </c>
      <c r="F293" s="38">
        <f>Reactive!$F$79</f>
        <v>8.0954698821599624E-3</v>
      </c>
      <c r="G293" s="38">
        <f>Reactive!$G$79</f>
        <v>0</v>
      </c>
      <c r="H293" s="38">
        <f>Reactive!$H$79</f>
        <v>2.2959187816253571E-2</v>
      </c>
      <c r="I293" s="38">
        <f>Reactive!$I$79</f>
        <v>2.5652427031728326E-3</v>
      </c>
      <c r="J293" s="38">
        <f>Reactive!$J$79</f>
        <v>0</v>
      </c>
      <c r="K293" s="10"/>
      <c r="L293" s="10"/>
      <c r="M293" s="38">
        <f>Reactive!$K$79</f>
        <v>8.5728774999822566E-3</v>
      </c>
      <c r="N293" s="38">
        <f>Reactive!$L$79</f>
        <v>3.5450738161395298E-3</v>
      </c>
      <c r="O293" s="38">
        <f>Reactive!$M$79</f>
        <v>2.6109103569087098E-3</v>
      </c>
      <c r="P293" s="38">
        <f>Reactive!$N$79</f>
        <v>1.292699330734871E-2</v>
      </c>
      <c r="Q293" s="38">
        <f>Reactive!$O$79</f>
        <v>4.4600583829146846E-3</v>
      </c>
      <c r="R293" s="38">
        <f>Reactive!$P$79</f>
        <v>0</v>
      </c>
      <c r="S293" s="38">
        <f>Reactive!$Q$79</f>
        <v>2.1845922239377123E-2</v>
      </c>
      <c r="T293" s="38">
        <f>Reactive!$R$79</f>
        <v>7.3813866104406999E-3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7.4143518370955262E-3</v>
      </c>
      <c r="D295" s="38">
        <f>Reactive!$D$80</f>
        <v>5.4551277120402416E-3</v>
      </c>
      <c r="E295" s="38">
        <f>Reactive!$E$80</f>
        <v>2.6224288932824778E-2</v>
      </c>
      <c r="F295" s="38">
        <f>Reactive!$F$80</f>
        <v>8.0954698821599624E-3</v>
      </c>
      <c r="G295" s="38">
        <f>Reactive!$G$80</f>
        <v>0</v>
      </c>
      <c r="H295" s="38">
        <f>Reactive!$H$80</f>
        <v>2.2959187816253571E-2</v>
      </c>
      <c r="I295" s="38">
        <f>Reactive!$I$80</f>
        <v>2.5652427031728326E-3</v>
      </c>
      <c r="J295" s="38">
        <f>Reactive!$J$80</f>
        <v>0</v>
      </c>
      <c r="K295" s="10"/>
      <c r="L295" s="10"/>
      <c r="M295" s="38">
        <f>Reactive!$K$80</f>
        <v>8.5728774999822566E-3</v>
      </c>
      <c r="N295" s="38">
        <f>Reactive!$L$80</f>
        <v>3.5450738161395298E-3</v>
      </c>
      <c r="O295" s="38">
        <f>Reactive!$M$80</f>
        <v>2.6109103569087098E-3</v>
      </c>
      <c r="P295" s="38">
        <f>Reactive!$N$80</f>
        <v>1.292699330734871E-2</v>
      </c>
      <c r="Q295" s="38">
        <f>Reactive!$O$80</f>
        <v>4.4600583829146846E-3</v>
      </c>
      <c r="R295" s="38">
        <f>Reactive!$P$80</f>
        <v>0</v>
      </c>
      <c r="S295" s="38">
        <f>Reactive!$Q$80</f>
        <v>2.1845922239377123E-2</v>
      </c>
      <c r="T295" s="38">
        <f>Reactive!$R$80</f>
        <v>7.3813866104406999E-3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7.2927846126163128E-3</v>
      </c>
      <c r="D297" s="38">
        <f>Reactive!$D$81</f>
        <v>5.2471546470974385E-3</v>
      </c>
      <c r="E297" s="38">
        <f>Reactive!$E$81</f>
        <v>2.4352370793205468E-2</v>
      </c>
      <c r="F297" s="38">
        <f>Reactive!$F$81</f>
        <v>5.7884746470761046E-3</v>
      </c>
      <c r="G297" s="38">
        <f>Reactive!$G$81</f>
        <v>0</v>
      </c>
      <c r="H297" s="38">
        <f>Reactive!$H$81</f>
        <v>7.7530355731027928E-3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8.4492302283478964E-3</v>
      </c>
      <c r="N297" s="38">
        <f>Reactive!$L$81</f>
        <v>3.4939429437913631E-3</v>
      </c>
      <c r="O297" s="38">
        <f>Reactive!$M$81</f>
        <v>2.5732529959917572E-3</v>
      </c>
      <c r="P297" s="38">
        <f>Reactive!$N$81</f>
        <v>1.2740546288492719E-2</v>
      </c>
      <c r="Q297" s="38">
        <f>Reactive!$O$81</f>
        <v>4.395730617776491E-3</v>
      </c>
      <c r="R297" s="38">
        <f>Reactive!$P$81</f>
        <v>0</v>
      </c>
      <c r="S297" s="38">
        <f>Reactive!$Q$81</f>
        <v>2.1530836822463026E-2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7.2927846126163128E-3</v>
      </c>
      <c r="D299" s="38">
        <f>Reactive!$D$82</f>
        <v>5.2471546470974385E-3</v>
      </c>
      <c r="E299" s="38">
        <f>Reactive!$E$82</f>
        <v>2.4352370793205468E-2</v>
      </c>
      <c r="F299" s="38">
        <f>Reactive!$F$82</f>
        <v>5.7884746470761046E-3</v>
      </c>
      <c r="G299" s="38">
        <f>Reactive!$G$82</f>
        <v>0</v>
      </c>
      <c r="H299" s="38">
        <f>Reactive!$H$82</f>
        <v>7.7530355731027928E-3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8.4492302283478964E-3</v>
      </c>
      <c r="N299" s="38">
        <f>Reactive!$L$82</f>
        <v>3.4939429437913631E-3</v>
      </c>
      <c r="O299" s="38">
        <f>Reactive!$M$82</f>
        <v>2.5732529959917572E-3</v>
      </c>
      <c r="P299" s="38">
        <f>Reactive!$N$82</f>
        <v>1.2740546288492719E-2</v>
      </c>
      <c r="Q299" s="38">
        <f>Reactive!$O$82</f>
        <v>4.395730617776491E-3</v>
      </c>
      <c r="R299" s="38">
        <f>Reactive!$P$82</f>
        <v>0</v>
      </c>
      <c r="S299" s="38">
        <f>Reactive!$Q$82</f>
        <v>2.1530836822463026E-2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1.2997718071393507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5.4878881457973856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1.6188092783886876</v>
      </c>
      <c r="C316" s="37">
        <f t="shared" si="1"/>
        <v>7.5365332689857276E-2</v>
      </c>
      <c r="D316" s="37">
        <f t="shared" si="2"/>
        <v>0</v>
      </c>
      <c r="E316" s="37">
        <f t="shared" si="3"/>
        <v>5.4878881457973856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0.19443252936485445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1.3239104241796924</v>
      </c>
      <c r="C318" s="37">
        <f t="shared" si="1"/>
        <v>0</v>
      </c>
      <c r="D318" s="37">
        <f t="shared" si="2"/>
        <v>0</v>
      </c>
      <c r="E318" s="37">
        <f t="shared" si="3"/>
        <v>5.8383955501714082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1.5444098566761986</v>
      </c>
      <c r="C319" s="37">
        <f t="shared" si="1"/>
        <v>0.11046537452737513</v>
      </c>
      <c r="D319" s="37">
        <f t="shared" si="2"/>
        <v>0</v>
      </c>
      <c r="E319" s="37">
        <f t="shared" si="3"/>
        <v>5.8383955501714082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0.2552210187763605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1.2346249663740669</v>
      </c>
      <c r="C321" s="37">
        <f t="shared" si="1"/>
        <v>6.4966962617904758E-2</v>
      </c>
      <c r="D321" s="37">
        <f t="shared" si="2"/>
        <v>0</v>
      </c>
      <c r="E321" s="37">
        <f t="shared" si="3"/>
        <v>30.492370048259026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1.2873790035576465</v>
      </c>
      <c r="C322" s="37">
        <f t="shared" si="1"/>
        <v>9.616271123184944E-2</v>
      </c>
      <c r="D322" s="37">
        <f t="shared" si="2"/>
        <v>0</v>
      </c>
      <c r="E322" s="37">
        <f t="shared" si="3"/>
        <v>30.498840718058162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0.59746977826800129</v>
      </c>
      <c r="C323" s="37">
        <f t="shared" si="1"/>
        <v>4.7468203631844084E-2</v>
      </c>
      <c r="D323" s="37">
        <f t="shared" si="2"/>
        <v>0</v>
      </c>
      <c r="E323" s="37">
        <f t="shared" si="3"/>
        <v>284.22919264446841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6.5113324440668832</v>
      </c>
      <c r="C324" s="37">
        <f t="shared" si="1"/>
        <v>0.85464929424214398</v>
      </c>
      <c r="D324" s="37">
        <f t="shared" si="2"/>
        <v>6.1441425573113453E-2</v>
      </c>
      <c r="E324" s="37">
        <f t="shared" si="3"/>
        <v>5.4878881457973856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6.878175571803502</v>
      </c>
      <c r="C325" s="37">
        <f t="shared" si="1"/>
        <v>0.90285338405236804</v>
      </c>
      <c r="D325" s="37">
        <f t="shared" si="2"/>
        <v>6.490416794215266E-2</v>
      </c>
      <c r="E325" s="37">
        <f t="shared" si="3"/>
        <v>5.8383955501714082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4.5338352039985566</v>
      </c>
      <c r="C326" s="37">
        <f t="shared" si="1"/>
        <v>0.58585506762488637</v>
      </c>
      <c r="D326" s="37">
        <f t="shared" si="2"/>
        <v>4.3966052658419436E-2</v>
      </c>
      <c r="E326" s="37">
        <f t="shared" si="3"/>
        <v>15.898486794625505</v>
      </c>
      <c r="F326" s="37">
        <f t="shared" si="4"/>
        <v>1.7740848658236461</v>
      </c>
      <c r="G326" s="37">
        <f t="shared" si="5"/>
        <v>4.1386522789492934</v>
      </c>
      <c r="H326" s="37">
        <f t="shared" si="6"/>
        <v>0.16588570039628978</v>
      </c>
      <c r="I326" s="17"/>
    </row>
    <row r="327" spans="1:9" x14ac:dyDescent="0.25">
      <c r="A327" s="4" t="s">
        <v>190</v>
      </c>
      <c r="B327" s="37">
        <f t="shared" si="0"/>
        <v>2.954794956582778</v>
      </c>
      <c r="C327" s="37">
        <f t="shared" si="1"/>
        <v>0.36387331665105799</v>
      </c>
      <c r="D327" s="37">
        <f t="shared" si="2"/>
        <v>3.0947596867311841E-2</v>
      </c>
      <c r="E327" s="37">
        <f t="shared" si="3"/>
        <v>15.898486794625505</v>
      </c>
      <c r="F327" s="37">
        <f t="shared" si="4"/>
        <v>2.487010414299982</v>
      </c>
      <c r="G327" s="37">
        <f t="shared" si="5"/>
        <v>4.107003104573991</v>
      </c>
      <c r="H327" s="37">
        <f t="shared" si="6"/>
        <v>9.6711806324233845E-2</v>
      </c>
      <c r="I327" s="17"/>
    </row>
    <row r="328" spans="1:9" x14ac:dyDescent="0.25">
      <c r="A328" s="4" t="s">
        <v>207</v>
      </c>
      <c r="B328" s="37">
        <f t="shared" si="0"/>
        <v>2.2109665830738456</v>
      </c>
      <c r="C328" s="37">
        <f t="shared" si="1"/>
        <v>0.25808449290607671</v>
      </c>
      <c r="D328" s="37">
        <f t="shared" si="2"/>
        <v>2.4908841369137073E-2</v>
      </c>
      <c r="E328" s="37">
        <f t="shared" si="3"/>
        <v>151.05546459069933</v>
      </c>
      <c r="F328" s="37">
        <f t="shared" si="4"/>
        <v>2.3850137181891591</v>
      </c>
      <c r="G328" s="37">
        <f t="shared" si="5"/>
        <v>4.3153637163289105</v>
      </c>
      <c r="H328" s="37">
        <f t="shared" si="6"/>
        <v>6.6904842423540556E-2</v>
      </c>
      <c r="I328" s="17"/>
    </row>
    <row r="329" spans="1:9" x14ac:dyDescent="0.25">
      <c r="A329" s="4" t="s">
        <v>229</v>
      </c>
      <c r="B329" s="37">
        <f t="shared" si="0"/>
        <v>0.91616681546445222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1.2272951149422713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2.2610337107361853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0.70615604054144177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17.328760655674316</v>
      </c>
      <c r="C333" s="37">
        <f t="shared" si="1"/>
        <v>0.75930924321294069</v>
      </c>
      <c r="D333" s="37">
        <f t="shared" si="2"/>
        <v>5.6082130695978394E-2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-0.67122195423552644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-0.59507181053832026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-0.67122195423552644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0.141017537365139</v>
      </c>
      <c r="I336" s="17"/>
    </row>
    <row r="337" spans="1:9" x14ac:dyDescent="0.25">
      <c r="A337" s="4" t="s">
        <v>194</v>
      </c>
      <c r="B337" s="37">
        <f t="shared" si="0"/>
        <v>-0.67122195423552644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-4.445226168521641</v>
      </c>
      <c r="C338" s="37">
        <f t="shared" si="1"/>
        <v>-0.58347518791713948</v>
      </c>
      <c r="D338" s="37">
        <f t="shared" si="2"/>
        <v>-4.1947030396886104E-2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0.141017537365139</v>
      </c>
      <c r="I338" s="17"/>
    </row>
    <row r="339" spans="1:9" x14ac:dyDescent="0.25">
      <c r="A339" s="4" t="s">
        <v>196</v>
      </c>
      <c r="B339" s="37">
        <f t="shared" si="0"/>
        <v>-4.445226168521641</v>
      </c>
      <c r="C339" s="37">
        <f t="shared" si="1"/>
        <v>-0.58347518791713948</v>
      </c>
      <c r="D339" s="37">
        <f t="shared" si="2"/>
        <v>-4.1947030396886104E-2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-0.59507181053832026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0.13405689109665861</v>
      </c>
      <c r="I340" s="17"/>
    </row>
    <row r="341" spans="1:9" x14ac:dyDescent="0.25">
      <c r="A341" s="4" t="s">
        <v>198</v>
      </c>
      <c r="B341" s="37">
        <f t="shared" si="0"/>
        <v>-0.59507181053832026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-3.9471871730604486</v>
      </c>
      <c r="C342" s="37">
        <f t="shared" si="1"/>
        <v>-0.51413577084626794</v>
      </c>
      <c r="D342" s="37">
        <f t="shared" si="2"/>
        <v>-3.7754620890166381E-2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0.13405689109665861</v>
      </c>
      <c r="I342" s="17"/>
    </row>
    <row r="343" spans="1:9" x14ac:dyDescent="0.25">
      <c r="A343" s="4" t="s">
        <v>200</v>
      </c>
      <c r="B343" s="37">
        <f t="shared" si="0"/>
        <v>-3.9471871730604486</v>
      </c>
      <c r="C343" s="37">
        <f t="shared" si="1"/>
        <v>-0.51413577084626794</v>
      </c>
      <c r="D343" s="37">
        <f t="shared" si="2"/>
        <v>-3.7754620890166381E-2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-0.3791582416248318</v>
      </c>
      <c r="C344" s="37">
        <f t="shared" si="1"/>
        <v>0</v>
      </c>
      <c r="D344" s="37">
        <f t="shared" si="2"/>
        <v>0</v>
      </c>
      <c r="E344" s="37">
        <f t="shared" si="3"/>
        <v>84.918063739030828</v>
      </c>
      <c r="F344" s="37">
        <f t="shared" si="4"/>
        <v>0</v>
      </c>
      <c r="G344" s="37">
        <f t="shared" si="5"/>
        <v>0</v>
      </c>
      <c r="H344" s="37">
        <f t="shared" si="6"/>
        <v>0.10361736016996138</v>
      </c>
      <c r="I344" s="17"/>
    </row>
    <row r="345" spans="1:9" x14ac:dyDescent="0.25">
      <c r="A345" s="4" t="s">
        <v>209</v>
      </c>
      <c r="B345" s="37">
        <f t="shared" si="0"/>
        <v>-0.3791582416248318</v>
      </c>
      <c r="C345" s="37">
        <f t="shared" si="1"/>
        <v>0</v>
      </c>
      <c r="D345" s="37">
        <f t="shared" si="2"/>
        <v>0</v>
      </c>
      <c r="E345" s="37">
        <f t="shared" si="3"/>
        <v>84.918063739030828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-2.5476737974394257</v>
      </c>
      <c r="C346" s="37">
        <f t="shared" si="1"/>
        <v>-0.31135387026626132</v>
      </c>
      <c r="D346" s="37">
        <f t="shared" si="2"/>
        <v>-2.6930145636842227E-2</v>
      </c>
      <c r="E346" s="37">
        <f t="shared" si="3"/>
        <v>84.918063739030828</v>
      </c>
      <c r="F346" s="37">
        <f t="shared" si="4"/>
        <v>0</v>
      </c>
      <c r="G346" s="37">
        <f t="shared" si="5"/>
        <v>0</v>
      </c>
      <c r="H346" s="37">
        <f t="shared" si="6"/>
        <v>0.10361736016996138</v>
      </c>
      <c r="I346" s="17"/>
    </row>
    <row r="347" spans="1:9" x14ac:dyDescent="0.25">
      <c r="A347" s="4" t="s">
        <v>211</v>
      </c>
      <c r="B347" s="37">
        <f t="shared" si="0"/>
        <v>-2.5476737974394257</v>
      </c>
      <c r="C347" s="37">
        <f t="shared" si="1"/>
        <v>-0.31135387026626132</v>
      </c>
      <c r="D347" s="37">
        <f t="shared" si="2"/>
        <v>-2.6930145636842227E-2</v>
      </c>
      <c r="E347" s="37">
        <f t="shared" si="3"/>
        <v>84.918063739030828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(Northeast) in 2019/20 (April 2019 - Final Charges)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86200493.968839407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5128219.0199271683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92740.151382931217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13033320.642839067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4034566.6487513119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14271.502030466143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1.261789059163505E-2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1.1968647394733795E-2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1.0295198110027822E-2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2973.7527406336694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5429393.5854114201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31818561.79280559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4335926.5190609228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20333882.31856975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134109.83765761612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1093573.1294248009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69848.545702664342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9592.9403991615654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686526.20051836525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-5277.8853483493676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-130298.93619811845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-123847.06467265054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-3111.186693525287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-531.98600321855474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-1758593.3819406952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-1243083.4318511561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297439127.95221776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169153256.71823534</v>
      </c>
      <c r="C77" s="42">
        <f>B$66-B77</f>
        <v>128285871.23398241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Northern Powergrid (Northeast) in 2019/20 (April 2019 - Final Charges)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-1.2997718071393507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-1.6188092783886876</v>
      </c>
      <c r="C13" s="37">
        <f>0-Aggreg!C316</f>
        <v>-7.5365332689857276E-2</v>
      </c>
      <c r="D13" s="10"/>
      <c r="E13" s="17"/>
    </row>
    <row r="14" spans="1:5" x14ac:dyDescent="0.25">
      <c r="A14" s="4" t="s">
        <v>227</v>
      </c>
      <c r="B14" s="37">
        <f>0-Aggreg!B317</f>
        <v>-0.19443252936485445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-1.3239104241796924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-1.5444098566761986</v>
      </c>
      <c r="C16" s="37">
        <f>0-Aggreg!C319</f>
        <v>-0.11046537452737513</v>
      </c>
      <c r="D16" s="10"/>
      <c r="E16" s="17"/>
    </row>
    <row r="17" spans="1:5" x14ac:dyDescent="0.25">
      <c r="A17" s="4" t="s">
        <v>228</v>
      </c>
      <c r="B17" s="37">
        <f>0-Aggreg!B320</f>
        <v>-0.2552210187763605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-1.2346249663740669</v>
      </c>
      <c r="C18" s="37">
        <f>0-Aggreg!C321</f>
        <v>-6.4966962617904758E-2</v>
      </c>
      <c r="D18" s="10"/>
      <c r="E18" s="17"/>
    </row>
    <row r="19" spans="1:5" x14ac:dyDescent="0.25">
      <c r="A19" s="4" t="s">
        <v>186</v>
      </c>
      <c r="B19" s="37">
        <f>0-Aggreg!B322</f>
        <v>-1.2873790035576465</v>
      </c>
      <c r="C19" s="37">
        <f>0-Aggreg!C322</f>
        <v>-9.616271123184944E-2</v>
      </c>
      <c r="D19" s="10"/>
      <c r="E19" s="17"/>
    </row>
    <row r="20" spans="1:5" x14ac:dyDescent="0.25">
      <c r="A20" s="4" t="s">
        <v>206</v>
      </c>
      <c r="B20" s="37">
        <f>0-Aggreg!B323</f>
        <v>-0.59746977826800129</v>
      </c>
      <c r="C20" s="37">
        <f>0-Aggreg!C323</f>
        <v>-4.7468203631844084E-2</v>
      </c>
      <c r="D20" s="10"/>
      <c r="E20" s="17"/>
    </row>
    <row r="21" spans="1:5" x14ac:dyDescent="0.25">
      <c r="A21" s="4" t="s">
        <v>187</v>
      </c>
      <c r="B21" s="37">
        <f>0-Aggreg!B324</f>
        <v>-6.5113324440668832</v>
      </c>
      <c r="C21" s="37">
        <f>0-Aggreg!C324</f>
        <v>-0.85464929424214398</v>
      </c>
      <c r="D21" s="37">
        <f>0-Aggreg!D324</f>
        <v>-6.1441425573113453E-2</v>
      </c>
      <c r="E21" s="17"/>
    </row>
    <row r="22" spans="1:5" x14ac:dyDescent="0.25">
      <c r="A22" s="4" t="s">
        <v>188</v>
      </c>
      <c r="B22" s="37">
        <f>0-Aggreg!B325</f>
        <v>-6.878175571803502</v>
      </c>
      <c r="C22" s="37">
        <f>0-Aggreg!C325</f>
        <v>-0.90285338405236804</v>
      </c>
      <c r="D22" s="37">
        <f>0-Aggreg!D325</f>
        <v>-6.490416794215266E-2</v>
      </c>
      <c r="E22" s="17"/>
    </row>
    <row r="23" spans="1:5" x14ac:dyDescent="0.25">
      <c r="A23" s="4" t="s">
        <v>189</v>
      </c>
      <c r="B23" s="37">
        <f>0-Aggreg!B326</f>
        <v>-4.5338352039985566</v>
      </c>
      <c r="C23" s="37">
        <f>0-Aggreg!C326</f>
        <v>-0.58585506762488637</v>
      </c>
      <c r="D23" s="37">
        <f>0-Aggreg!D326</f>
        <v>-4.3966052658419436E-2</v>
      </c>
      <c r="E23" s="17"/>
    </row>
    <row r="24" spans="1:5" x14ac:dyDescent="0.25">
      <c r="A24" s="4" t="s">
        <v>190</v>
      </c>
      <c r="B24" s="37">
        <f>0-Aggreg!B327</f>
        <v>-2.954794956582778</v>
      </c>
      <c r="C24" s="37">
        <f>0-Aggreg!C327</f>
        <v>-0.36387331665105799</v>
      </c>
      <c r="D24" s="37">
        <f>0-Aggreg!D327</f>
        <v>-3.0947596867311841E-2</v>
      </c>
      <c r="E24" s="17"/>
    </row>
    <row r="25" spans="1:5" x14ac:dyDescent="0.25">
      <c r="A25" s="4" t="s">
        <v>207</v>
      </c>
      <c r="B25" s="37">
        <f>0-Aggreg!B328</f>
        <v>-2.2109665830738456</v>
      </c>
      <c r="C25" s="37">
        <f>0-Aggreg!C328</f>
        <v>-0.25808449290607671</v>
      </c>
      <c r="D25" s="37">
        <f>0-Aggreg!D328</f>
        <v>-2.4908841369137073E-2</v>
      </c>
      <c r="E25" s="17"/>
    </row>
    <row r="26" spans="1:5" x14ac:dyDescent="0.25">
      <c r="A26" s="4" t="s">
        <v>229</v>
      </c>
      <c r="B26" s="37">
        <f>0-Aggreg!B329</f>
        <v>-0.91616681546445222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-1.2272951149422713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-2.2610337107361853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-0.70615604054144177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-17.328760655674316</v>
      </c>
      <c r="C30" s="37">
        <f>0-Aggreg!C333</f>
        <v>-0.75930924321294069</v>
      </c>
      <c r="D30" s="37">
        <f>0-Aggreg!D333</f>
        <v>-5.6082130695978394E-2</v>
      </c>
      <c r="E30" s="17"/>
    </row>
    <row r="31" spans="1:5" x14ac:dyDescent="0.25">
      <c r="A31" s="4" t="s">
        <v>191</v>
      </c>
      <c r="B31" s="37">
        <f>0-Aggreg!B334</f>
        <v>0.67122195423552644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0.59507181053832026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0.67122195423552644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0.67122195423552644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4.445226168521641</v>
      </c>
      <c r="C35" s="37">
        <f>0-Aggreg!C338</f>
        <v>0.58347518791713948</v>
      </c>
      <c r="D35" s="37">
        <f>0-Aggreg!D338</f>
        <v>4.1947030396886104E-2</v>
      </c>
      <c r="E35" s="17"/>
    </row>
    <row r="36" spans="1:5" x14ac:dyDescent="0.25">
      <c r="A36" s="4" t="s">
        <v>196</v>
      </c>
      <c r="B36" s="37">
        <f>0-Aggreg!B339</f>
        <v>4.445226168521641</v>
      </c>
      <c r="C36" s="37">
        <f>0-Aggreg!C339</f>
        <v>0.58347518791713948</v>
      </c>
      <c r="D36" s="37">
        <f>0-Aggreg!D339</f>
        <v>4.1947030396886104E-2</v>
      </c>
      <c r="E36" s="17"/>
    </row>
    <row r="37" spans="1:5" x14ac:dyDescent="0.25">
      <c r="A37" s="4" t="s">
        <v>197</v>
      </c>
      <c r="B37" s="37">
        <f>0-Aggreg!B340</f>
        <v>0.59507181053832026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0.59507181053832026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3.9471871730604486</v>
      </c>
      <c r="C39" s="37">
        <f>0-Aggreg!C342</f>
        <v>0.51413577084626794</v>
      </c>
      <c r="D39" s="37">
        <f>0-Aggreg!D342</f>
        <v>3.7754620890166381E-2</v>
      </c>
      <c r="E39" s="17"/>
    </row>
    <row r="40" spans="1:5" x14ac:dyDescent="0.25">
      <c r="A40" s="4" t="s">
        <v>200</v>
      </c>
      <c r="B40" s="37">
        <f>0-Aggreg!B343</f>
        <v>3.9471871730604486</v>
      </c>
      <c r="C40" s="37">
        <f>0-Aggreg!C343</f>
        <v>0.51413577084626794</v>
      </c>
      <c r="D40" s="37">
        <f>0-Aggreg!D343</f>
        <v>3.7754620890166381E-2</v>
      </c>
      <c r="E40" s="17"/>
    </row>
    <row r="41" spans="1:5" x14ac:dyDescent="0.25">
      <c r="A41" s="4" t="s">
        <v>208</v>
      </c>
      <c r="B41" s="37">
        <f>0-Aggreg!B344</f>
        <v>0.3791582416248318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0.3791582416248318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2.5476737974394257</v>
      </c>
      <c r="C43" s="37">
        <f>0-Aggreg!C346</f>
        <v>0.31135387026626132</v>
      </c>
      <c r="D43" s="37">
        <f>0-Aggreg!D346</f>
        <v>2.6930145636842227E-2</v>
      </c>
      <c r="E43" s="17"/>
    </row>
    <row r="44" spans="1:5" x14ac:dyDescent="0.25">
      <c r="A44" s="4" t="s">
        <v>211</v>
      </c>
      <c r="B44" s="37">
        <f>0-Aggreg!B347</f>
        <v>2.5476737974394257</v>
      </c>
      <c r="C44" s="37">
        <f>0-Aggreg!C347</f>
        <v>0.31135387026626132</v>
      </c>
      <c r="D44" s="37">
        <f>0-Aggreg!D347</f>
        <v>2.6930145636842227E-2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44236672.133930072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2071161.8570854575</v>
      </c>
      <c r="C57" s="37">
        <f>IF(Loads!B47&lt;0,0,Loads!C335*10)</f>
        <v>2126067.6822605748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476978.57804906432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8601219.9720720965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2284272.5867214669</v>
      </c>
      <c r="C60" s="37">
        <f>IF(Loads!B50&lt;0,0,Loads!C338*10)</f>
        <v>1276670.668165646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55918.208064875973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8.9190068172412332E-3</v>
      </c>
      <c r="C62" s="37">
        <f>IF(Loads!B52&lt;0,0,Loads!C340*10)</f>
        <v>1.0809931827587675E-3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8.4666979959801061E-3</v>
      </c>
      <c r="C63" s="37">
        <f>IF(Loads!B53&lt;0,0,Loads!C341*10)</f>
        <v>1.5333020040198921E-3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8.6852475952624315E-3</v>
      </c>
      <c r="C64" s="37">
        <f>IF(Loads!B54&lt;0,0,Loads!C342*10)</f>
        <v>1.3147524047375674E-3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184.69503468013386</v>
      </c>
      <c r="C65" s="37">
        <f>IF(Loads!B55&lt;0,0,Loads!C343*10)</f>
        <v>592.06711596028424</v>
      </c>
      <c r="D65" s="37">
        <f>IF(Loads!B55&lt;0,0,Loads!D343*10)</f>
        <v>793.62820950214063</v>
      </c>
      <c r="E65" s="17"/>
    </row>
    <row r="66" spans="1:5" x14ac:dyDescent="0.25">
      <c r="A66" s="4" t="s">
        <v>188</v>
      </c>
      <c r="B66" s="37">
        <f>IF(Loads!B56&lt;0,0,Loads!B344*10)</f>
        <v>508355.95019765978</v>
      </c>
      <c r="C66" s="37">
        <f>IF(Loads!B56&lt;0,0,Loads!C344*10)</f>
        <v>1767526.3687676147</v>
      </c>
      <c r="D66" s="37">
        <f>IF(Loads!B56&lt;0,0,Loads!D344*10)</f>
        <v>1995783.6188957433</v>
      </c>
      <c r="E66" s="17"/>
    </row>
    <row r="67" spans="1:5" x14ac:dyDescent="0.25">
      <c r="A67" s="4" t="s">
        <v>189</v>
      </c>
      <c r="B67" s="37">
        <f>IF(Loads!B57&lt;0,0,Loads!B345*10)</f>
        <v>2847279.3440484912</v>
      </c>
      <c r="C67" s="37">
        <f>IF(Loads!B57&lt;0,0,Loads!C345*10)</f>
        <v>9701848.973423982</v>
      </c>
      <c r="D67" s="37">
        <f>IF(Loads!B57&lt;0,0,Loads!D345*10)</f>
        <v>10673883.755620951</v>
      </c>
      <c r="E67" s="17"/>
    </row>
    <row r="68" spans="1:5" x14ac:dyDescent="0.25">
      <c r="A68" s="4" t="s">
        <v>190</v>
      </c>
      <c r="B68" s="37">
        <f>IF(Loads!B58&lt;0,0,Loads!B346*10)</f>
        <v>544594.48578520166</v>
      </c>
      <c r="C68" s="37">
        <f>IF(Loads!B58&lt;0,0,Loads!C346*10)</f>
        <v>1806136.4164865809</v>
      </c>
      <c r="D68" s="37">
        <f>IF(Loads!B58&lt;0,0,Loads!D346*10)</f>
        <v>2344436.4992372082</v>
      </c>
      <c r="E68" s="17"/>
    </row>
    <row r="69" spans="1:5" x14ac:dyDescent="0.25">
      <c r="A69" s="4" t="s">
        <v>207</v>
      </c>
      <c r="B69" s="37">
        <f>IF(Loads!B59&lt;0,0,Loads!B347*10)</f>
        <v>3050927.4049024666</v>
      </c>
      <c r="C69" s="37">
        <f>IF(Loads!B59&lt;0,0,Loads!C347*10)</f>
        <v>9934670.8402594663</v>
      </c>
      <c r="D69" s="37">
        <f>IF(Loads!B59&lt;0,0,Loads!D347*10)</f>
        <v>13582544.097550558</v>
      </c>
      <c r="E69" s="17"/>
    </row>
    <row r="70" spans="1:5" x14ac:dyDescent="0.25">
      <c r="A70" s="4" t="s">
        <v>229</v>
      </c>
      <c r="B70" s="37">
        <f>IF(Loads!B60&lt;0,0,Loads!B348*10)</f>
        <v>146381.4617533696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891043.33270017104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30892.306192074364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13584.731770907494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33550.092221402898</v>
      </c>
      <c r="C74" s="37">
        <f>IF(Loads!B64&lt;0,0,Loads!C352*10)</f>
        <v>106551.39004499075</v>
      </c>
      <c r="D74" s="37">
        <f>IF(Loads!B64&lt;0,0,Loads!D352*10)</f>
        <v>432209.45421859971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1.0554795704954187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-17.328760655674316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-17.328760655674316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-17.328760655674316</v>
      </c>
      <c r="L139" s="37">
        <f>SUM(D$140:D$238)</f>
        <v>0</v>
      </c>
      <c r="M139" s="37">
        <f>SUM($E$140:$E$238)-Revenue!$C$77</f>
        <v>-242725951.4351092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-1.2997718071393507</v>
      </c>
      <c r="C140" s="37">
        <f t="shared" ref="C140:C172" si="2">B56</f>
        <v>44236672.133930072</v>
      </c>
      <c r="D140" s="37">
        <f t="shared" ref="D140:D171" si="3">IF(ISERROR(B140),C140,0)</f>
        <v>0</v>
      </c>
      <c r="E140" s="37">
        <f t="shared" ref="E140:E171" si="4">MAX($B$110,B140)*C140</f>
        <v>-57497579.281349249</v>
      </c>
      <c r="F140" s="42">
        <f t="shared" ref="F140:F171" si="5">RANK(B140,B$140:B$238,1)</f>
        <v>11</v>
      </c>
      <c r="G140" s="36">
        <v>1</v>
      </c>
      <c r="H140" s="42">
        <f t="shared" si="0"/>
        <v>1090</v>
      </c>
      <c r="I140" s="42">
        <f t="shared" ref="I140:I171" si="6">RANK(H140,H$140:H$238,1)</f>
        <v>11</v>
      </c>
      <c r="J140" s="42">
        <f t="shared" ref="J140:J171" si="7">MATCH(G140,I$140:I$238,0)</f>
        <v>19</v>
      </c>
      <c r="K140" s="37">
        <f t="shared" ref="K140:K171" si="8">INDEX(B$140:B$238,J140,1)</f>
        <v>-17.328760655674316</v>
      </c>
      <c r="L140" s="37">
        <f t="shared" ref="L140:L171" si="9">L139+INDEX(C$140:C$238,J140,1)</f>
        <v>33550.092221402898</v>
      </c>
      <c r="M140" s="37">
        <f t="shared" ref="M140:M171" si="10">M139+(K140-K139)*L139</f>
        <v>-242725951.4351092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-1.6188092783886876</v>
      </c>
      <c r="C141" s="37">
        <f t="shared" si="2"/>
        <v>2071161.8570854575</v>
      </c>
      <c r="D141" s="37">
        <f t="shared" si="3"/>
        <v>0</v>
      </c>
      <c r="E141" s="37">
        <f t="shared" si="4"/>
        <v>-3352816.0312946835</v>
      </c>
      <c r="F141" s="42">
        <f t="shared" si="5"/>
        <v>8</v>
      </c>
      <c r="G141" s="36">
        <v>2</v>
      </c>
      <c r="H141" s="42">
        <f t="shared" si="0"/>
        <v>794</v>
      </c>
      <c r="I141" s="42">
        <f t="shared" si="6"/>
        <v>8</v>
      </c>
      <c r="J141" s="42">
        <f t="shared" si="7"/>
        <v>11</v>
      </c>
      <c r="K141" s="37">
        <f t="shared" si="8"/>
        <v>-6.878175571803502</v>
      </c>
      <c r="L141" s="37">
        <f t="shared" si="9"/>
        <v>541906.04241906269</v>
      </c>
      <c r="M141" s="37">
        <f t="shared" si="10"/>
        <v>-242375333.34177771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-0.19443252936485445</v>
      </c>
      <c r="C142" s="37">
        <f t="shared" si="2"/>
        <v>476978.57804906432</v>
      </c>
      <c r="D142" s="37">
        <f t="shared" si="3"/>
        <v>0</v>
      </c>
      <c r="E142" s="37">
        <f t="shared" si="4"/>
        <v>-92740.151382931217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10</v>
      </c>
      <c r="K142" s="37">
        <f t="shared" si="8"/>
        <v>-6.5113324440668832</v>
      </c>
      <c r="L142" s="37">
        <f t="shared" si="9"/>
        <v>542090.73745374288</v>
      </c>
      <c r="M142" s="37">
        <f t="shared" si="10"/>
        <v>-242176538.83423734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-1.3239104241796924</v>
      </c>
      <c r="C143" s="37">
        <f t="shared" si="2"/>
        <v>8601219.9720720965</v>
      </c>
      <c r="D143" s="37">
        <f t="shared" si="3"/>
        <v>0</v>
      </c>
      <c r="E143" s="37">
        <f t="shared" si="4"/>
        <v>-11387244.781688811</v>
      </c>
      <c r="F143" s="42">
        <f t="shared" si="5"/>
        <v>10</v>
      </c>
      <c r="G143" s="36">
        <v>4</v>
      </c>
      <c r="H143" s="42">
        <f t="shared" si="0"/>
        <v>994</v>
      </c>
      <c r="I143" s="42">
        <f t="shared" si="6"/>
        <v>10</v>
      </c>
      <c r="J143" s="42">
        <f t="shared" si="7"/>
        <v>12</v>
      </c>
      <c r="K143" s="37">
        <f t="shared" si="8"/>
        <v>-4.5338352039985566</v>
      </c>
      <c r="L143" s="37">
        <f t="shared" si="9"/>
        <v>3389370.0815022341</v>
      </c>
      <c r="M143" s="37">
        <f t="shared" si="10"/>
        <v>-241104555.89705595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-1.5444098566761986</v>
      </c>
      <c r="C144" s="37">
        <f t="shared" si="2"/>
        <v>2284272.5867214669</v>
      </c>
      <c r="D144" s="37">
        <f t="shared" si="3"/>
        <v>0</v>
      </c>
      <c r="E144" s="37">
        <f t="shared" si="4"/>
        <v>-3527853.09826787</v>
      </c>
      <c r="F144" s="42">
        <f t="shared" si="5"/>
        <v>9</v>
      </c>
      <c r="G144" s="36">
        <v>5</v>
      </c>
      <c r="H144" s="42">
        <f t="shared" si="0"/>
        <v>896</v>
      </c>
      <c r="I144" s="42">
        <f t="shared" si="6"/>
        <v>9</v>
      </c>
      <c r="J144" s="42">
        <f t="shared" si="7"/>
        <v>13</v>
      </c>
      <c r="K144" s="37">
        <f t="shared" si="8"/>
        <v>-2.954794956582778</v>
      </c>
      <c r="L144" s="37">
        <f t="shared" si="9"/>
        <v>3933964.5672874358</v>
      </c>
      <c r="M144" s="37">
        <f t="shared" si="10"/>
        <v>-235752604.12497702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-0.2552210187763605</v>
      </c>
      <c r="C145" s="37">
        <f t="shared" si="2"/>
        <v>55918.208064875973</v>
      </c>
      <c r="D145" s="37">
        <f t="shared" si="3"/>
        <v>0</v>
      </c>
      <c r="E145" s="37">
        <f t="shared" si="4"/>
        <v>-14271.502030466143</v>
      </c>
      <c r="F145" s="42">
        <f t="shared" si="5"/>
        <v>24</v>
      </c>
      <c r="G145" s="36">
        <v>6</v>
      </c>
      <c r="H145" s="42">
        <f t="shared" si="0"/>
        <v>2382</v>
      </c>
      <c r="I145" s="42">
        <f t="shared" si="6"/>
        <v>24</v>
      </c>
      <c r="J145" s="42">
        <f t="shared" si="7"/>
        <v>17</v>
      </c>
      <c r="K145" s="37">
        <f t="shared" si="8"/>
        <v>-2.2610337107361853</v>
      </c>
      <c r="L145" s="37">
        <f t="shared" si="9"/>
        <v>3964856.8734795102</v>
      </c>
      <c r="M145" s="37">
        <f t="shared" si="10"/>
        <v>-233023371.96565935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-1.2346249663740669</v>
      </c>
      <c r="C146" s="37">
        <f t="shared" si="2"/>
        <v>8.9190068172412332E-3</v>
      </c>
      <c r="D146" s="37">
        <f t="shared" si="3"/>
        <v>0</v>
      </c>
      <c r="E146" s="37">
        <f t="shared" si="4"/>
        <v>-1.1011628491826532E-2</v>
      </c>
      <c r="F146" s="42">
        <f t="shared" si="5"/>
        <v>13</v>
      </c>
      <c r="G146" s="36">
        <v>7</v>
      </c>
      <c r="H146" s="42">
        <f t="shared" si="0"/>
        <v>1294</v>
      </c>
      <c r="I146" s="42">
        <f t="shared" si="6"/>
        <v>13</v>
      </c>
      <c r="J146" s="42">
        <f t="shared" si="7"/>
        <v>14</v>
      </c>
      <c r="K146" s="37">
        <f t="shared" si="8"/>
        <v>-2.2109665830738456</v>
      </c>
      <c r="L146" s="37">
        <f t="shared" si="9"/>
        <v>7015784.2783819772</v>
      </c>
      <c r="M146" s="37">
        <f t="shared" si="10"/>
        <v>-232824862.97041196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-1.2873790035576465</v>
      </c>
      <c r="C147" s="37">
        <f t="shared" si="2"/>
        <v>8.4666979959801061E-3</v>
      </c>
      <c r="D147" s="37">
        <f t="shared" si="3"/>
        <v>0</v>
      </c>
      <c r="E147" s="37">
        <f t="shared" si="4"/>
        <v>-1.0899849229488391E-2</v>
      </c>
      <c r="F147" s="42">
        <f t="shared" si="5"/>
        <v>12</v>
      </c>
      <c r="G147" s="36">
        <v>8</v>
      </c>
      <c r="H147" s="42">
        <f t="shared" si="0"/>
        <v>1196</v>
      </c>
      <c r="I147" s="42">
        <f t="shared" si="6"/>
        <v>12</v>
      </c>
      <c r="J147" s="42">
        <f t="shared" si="7"/>
        <v>2</v>
      </c>
      <c r="K147" s="37">
        <f t="shared" si="8"/>
        <v>-1.6188092783886876</v>
      </c>
      <c r="L147" s="37">
        <f t="shared" si="9"/>
        <v>9086946.1354674343</v>
      </c>
      <c r="M147" s="37">
        <f t="shared" si="10"/>
        <v>-228670415.06187278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-0.59746977826800129</v>
      </c>
      <c r="C148" s="37">
        <f t="shared" si="2"/>
        <v>8.6852475952624315E-3</v>
      </c>
      <c r="D148" s="37">
        <f t="shared" si="3"/>
        <v>0</v>
      </c>
      <c r="E148" s="37">
        <f t="shared" si="4"/>
        <v>-5.1891729549441365E-3</v>
      </c>
      <c r="F148" s="42">
        <f t="shared" si="5"/>
        <v>20</v>
      </c>
      <c r="G148" s="36">
        <v>9</v>
      </c>
      <c r="H148" s="42">
        <f t="shared" si="0"/>
        <v>1989</v>
      </c>
      <c r="I148" s="42">
        <f t="shared" si="6"/>
        <v>20</v>
      </c>
      <c r="J148" s="42">
        <f t="shared" si="7"/>
        <v>5</v>
      </c>
      <c r="K148" s="37">
        <f t="shared" si="8"/>
        <v>-1.5444098566761986</v>
      </c>
      <c r="L148" s="37">
        <f t="shared" si="9"/>
        <v>11371218.722188901</v>
      </c>
      <c r="M148" s="37">
        <f t="shared" si="10"/>
        <v>-227994351.52426147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-6.5113324440668832</v>
      </c>
      <c r="C149" s="37">
        <f t="shared" si="2"/>
        <v>184.69503468013386</v>
      </c>
      <c r="D149" s="37">
        <f t="shared" si="3"/>
        <v>0</v>
      </c>
      <c r="E149" s="37">
        <f t="shared" si="4"/>
        <v>-1202.6107715708138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4</v>
      </c>
      <c r="K149" s="37">
        <f t="shared" si="8"/>
        <v>-1.3239104241796924</v>
      </c>
      <c r="L149" s="37">
        <f t="shared" si="9"/>
        <v>19972438.694261</v>
      </c>
      <c r="M149" s="37">
        <f t="shared" si="10"/>
        <v>-225487004.24922517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-6.878175571803502</v>
      </c>
      <c r="C150" s="37">
        <f t="shared" si="2"/>
        <v>508355.95019765978</v>
      </c>
      <c r="D150" s="37">
        <f t="shared" si="3"/>
        <v>0</v>
      </c>
      <c r="E150" s="37">
        <f t="shared" si="4"/>
        <v>-3496561.4784305012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1</v>
      </c>
      <c r="K150" s="37">
        <f t="shared" si="8"/>
        <v>-1.2997718071393507</v>
      </c>
      <c r="L150" s="37">
        <f t="shared" si="9"/>
        <v>64209110.828191072</v>
      </c>
      <c r="M150" s="37">
        <f t="shared" si="10"/>
        <v>-225004897.2002227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-4.5338352039985566</v>
      </c>
      <c r="C151" s="37">
        <f t="shared" si="2"/>
        <v>2847279.3440484912</v>
      </c>
      <c r="D151" s="37">
        <f t="shared" si="3"/>
        <v>0</v>
      </c>
      <c r="E151" s="37">
        <f t="shared" si="4"/>
        <v>-12909095.325664967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8</v>
      </c>
      <c r="K151" s="37">
        <f t="shared" si="8"/>
        <v>-1.2873790035576465</v>
      </c>
      <c r="L151" s="37">
        <f t="shared" si="9"/>
        <v>64209110.83665777</v>
      </c>
      <c r="M151" s="37">
        <f t="shared" si="10"/>
        <v>-224209166.30157304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-2.954794956582778</v>
      </c>
      <c r="C152" s="37">
        <f t="shared" si="2"/>
        <v>544594.48578520166</v>
      </c>
      <c r="D152" s="37">
        <f t="shared" si="3"/>
        <v>0</v>
      </c>
      <c r="E152" s="37">
        <f t="shared" si="4"/>
        <v>-1609165.0399809054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7</v>
      </c>
      <c r="K152" s="37">
        <f t="shared" si="8"/>
        <v>-1.2346249663740669</v>
      </c>
      <c r="L152" s="37">
        <f t="shared" si="9"/>
        <v>64209110.845576778</v>
      </c>
      <c r="M152" s="37">
        <f t="shared" si="10"/>
        <v>-220821876.48097143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-2.2109665830738456</v>
      </c>
      <c r="C153" s="37">
        <f t="shared" si="2"/>
        <v>3050927.4049024666</v>
      </c>
      <c r="D153" s="37">
        <f t="shared" si="3"/>
        <v>0</v>
      </c>
      <c r="E153" s="37">
        <f t="shared" si="4"/>
        <v>-6745498.5396235613</v>
      </c>
      <c r="F153" s="42">
        <f t="shared" si="5"/>
        <v>7</v>
      </c>
      <c r="G153" s="36">
        <v>14</v>
      </c>
      <c r="H153" s="42">
        <f t="shared" si="0"/>
        <v>707</v>
      </c>
      <c r="I153" s="42">
        <f t="shared" si="6"/>
        <v>7</v>
      </c>
      <c r="J153" s="42">
        <f t="shared" si="7"/>
        <v>16</v>
      </c>
      <c r="K153" s="37">
        <f t="shared" si="8"/>
        <v>-1.2272951149422713</v>
      </c>
      <c r="L153" s="37">
        <f t="shared" si="9"/>
        <v>65100154.178276949</v>
      </c>
      <c r="M153" s="37">
        <f t="shared" si="10"/>
        <v>-220351233.23790565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-0.91616681546445222</v>
      </c>
      <c r="C154" s="37">
        <f t="shared" si="2"/>
        <v>146381.4617533696</v>
      </c>
      <c r="D154" s="37">
        <f t="shared" si="3"/>
        <v>0</v>
      </c>
      <c r="E154" s="37">
        <f t="shared" si="4"/>
        <v>-134109.83765761612</v>
      </c>
      <c r="F154" s="42">
        <f t="shared" si="5"/>
        <v>15</v>
      </c>
      <c r="G154" s="36">
        <v>15</v>
      </c>
      <c r="H154" s="42">
        <f t="shared" si="0"/>
        <v>1500</v>
      </c>
      <c r="I154" s="42">
        <f t="shared" si="6"/>
        <v>15</v>
      </c>
      <c r="J154" s="42">
        <f t="shared" si="7"/>
        <v>15</v>
      </c>
      <c r="K154" s="37">
        <f t="shared" si="8"/>
        <v>-0.91616681546445222</v>
      </c>
      <c r="L154" s="37">
        <f t="shared" si="9"/>
        <v>65246535.640030317</v>
      </c>
      <c r="M154" s="37">
        <f t="shared" si="10"/>
        <v>-200096732.97267452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-1.2272951149422713</v>
      </c>
      <c r="C155" s="37">
        <f t="shared" si="2"/>
        <v>891043.33270017104</v>
      </c>
      <c r="D155" s="37">
        <f t="shared" si="3"/>
        <v>0</v>
      </c>
      <c r="E155" s="37">
        <f t="shared" si="4"/>
        <v>-1093573.1294248009</v>
      </c>
      <c r="F155" s="42">
        <f t="shared" si="5"/>
        <v>14</v>
      </c>
      <c r="G155" s="36">
        <v>16</v>
      </c>
      <c r="H155" s="42">
        <f t="shared" si="0"/>
        <v>1402</v>
      </c>
      <c r="I155" s="42">
        <f t="shared" si="6"/>
        <v>14</v>
      </c>
      <c r="J155" s="42">
        <f t="shared" si="7"/>
        <v>44</v>
      </c>
      <c r="K155" s="37">
        <f t="shared" si="8"/>
        <v>-0.90285338405236804</v>
      </c>
      <c r="L155" s="37">
        <f t="shared" si="9"/>
        <v>67014062.008797929</v>
      </c>
      <c r="M155" s="37">
        <f t="shared" si="10"/>
        <v>-199228077.69555488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-2.2610337107361853</v>
      </c>
      <c r="C156" s="37">
        <f t="shared" si="2"/>
        <v>30892.306192074364</v>
      </c>
      <c r="D156" s="37">
        <f t="shared" si="3"/>
        <v>0</v>
      </c>
      <c r="E156" s="37">
        <f t="shared" si="4"/>
        <v>-69848.545702664327</v>
      </c>
      <c r="F156" s="42">
        <f t="shared" si="5"/>
        <v>6</v>
      </c>
      <c r="G156" s="36">
        <v>17</v>
      </c>
      <c r="H156" s="42">
        <f t="shared" si="0"/>
        <v>611</v>
      </c>
      <c r="I156" s="42">
        <f t="shared" si="6"/>
        <v>6</v>
      </c>
      <c r="J156" s="42">
        <f t="shared" si="7"/>
        <v>43</v>
      </c>
      <c r="K156" s="37">
        <f t="shared" si="8"/>
        <v>-0.85464929424214398</v>
      </c>
      <c r="L156" s="37">
        <f t="shared" si="9"/>
        <v>67014654.075913891</v>
      </c>
      <c r="M156" s="37">
        <f t="shared" si="10"/>
        <v>-195997725.83193487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-0.70615604054144177</v>
      </c>
      <c r="C157" s="37">
        <f t="shared" si="2"/>
        <v>13584.731770907494</v>
      </c>
      <c r="D157" s="37">
        <f t="shared" si="3"/>
        <v>0</v>
      </c>
      <c r="E157" s="37">
        <f t="shared" si="4"/>
        <v>-9592.9403991615636</v>
      </c>
      <c r="F157" s="42">
        <f t="shared" si="5"/>
        <v>19</v>
      </c>
      <c r="G157" s="36">
        <v>18</v>
      </c>
      <c r="H157" s="42">
        <f t="shared" si="0"/>
        <v>1899</v>
      </c>
      <c r="I157" s="42">
        <f t="shared" si="6"/>
        <v>19</v>
      </c>
      <c r="J157" s="42">
        <f t="shared" si="7"/>
        <v>52</v>
      </c>
      <c r="K157" s="37">
        <f t="shared" si="8"/>
        <v>-0.75930924321294069</v>
      </c>
      <c r="L157" s="37">
        <f t="shared" si="9"/>
        <v>67121205.465958878</v>
      </c>
      <c r="M157" s="37">
        <f t="shared" si="10"/>
        <v>-189608545.29263282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-17.328760655674316</v>
      </c>
      <c r="C158" s="37">
        <f t="shared" si="2"/>
        <v>33550.092221402898</v>
      </c>
      <c r="D158" s="37">
        <f t="shared" si="3"/>
        <v>0</v>
      </c>
      <c r="E158" s="37">
        <f t="shared" si="4"/>
        <v>-581381.51808049146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18</v>
      </c>
      <c r="K158" s="37">
        <f t="shared" si="8"/>
        <v>-0.70615604054144177</v>
      </c>
      <c r="L158" s="37">
        <f t="shared" si="9"/>
        <v>67134790.197729781</v>
      </c>
      <c r="M158" s="37">
        <f t="shared" si="10"/>
        <v>-186040838.2549454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0.67122195423552644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9</v>
      </c>
      <c r="K159" s="37">
        <f t="shared" si="8"/>
        <v>-0.59746977826800129</v>
      </c>
      <c r="L159" s="37">
        <f t="shared" si="9"/>
        <v>67134790.206415027</v>
      </c>
      <c r="M159" s="37">
        <f t="shared" si="10"/>
        <v>-178744208.83984253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0.59507181053832026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45</v>
      </c>
      <c r="K160" s="37">
        <f t="shared" si="8"/>
        <v>-0.58585506762488637</v>
      </c>
      <c r="L160" s="37">
        <f t="shared" si="9"/>
        <v>76836639.179839015</v>
      </c>
      <c r="M160" s="37">
        <f t="shared" si="10"/>
        <v>-177964457.6775088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0.67122195423552644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46</v>
      </c>
      <c r="K161" s="37">
        <f t="shared" si="8"/>
        <v>-0.36387331665105799</v>
      </c>
      <c r="L161" s="37">
        <f t="shared" si="9"/>
        <v>78642775.596325591</v>
      </c>
      <c r="M161" s="37">
        <f t="shared" si="10"/>
        <v>-160908125.97342387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0.67122195423552644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47</v>
      </c>
      <c r="K162" s="37">
        <f t="shared" si="8"/>
        <v>-0.25808449290607671</v>
      </c>
      <c r="L162" s="37">
        <f t="shared" si="9"/>
        <v>88577446.436585054</v>
      </c>
      <c r="M162" s="37">
        <f t="shared" si="10"/>
        <v>-152588599.24704808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4.445226168521641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6</v>
      </c>
      <c r="K163" s="37">
        <f t="shared" si="8"/>
        <v>-0.2552210187763605</v>
      </c>
      <c r="L163" s="37">
        <f t="shared" si="9"/>
        <v>88633364.644649923</v>
      </c>
      <c r="M163" s="37">
        <f t="shared" si="10"/>
        <v>-152334960.0207006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4.445226168521641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-0.19443252936485445</v>
      </c>
      <c r="L164" s="37">
        <f t="shared" si="9"/>
        <v>89110343.222698987</v>
      </c>
      <c r="M164" s="37">
        <f t="shared" si="10"/>
        <v>-146947071.67249316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0.59507181053832026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38</v>
      </c>
      <c r="K165" s="37">
        <f t="shared" si="8"/>
        <v>-0.11046537452737513</v>
      </c>
      <c r="L165" s="37">
        <f t="shared" si="9"/>
        <v>90387013.890864626</v>
      </c>
      <c r="M165" s="37">
        <f t="shared" si="10"/>
        <v>-139464729.68549186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0.59507181053832026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41</v>
      </c>
      <c r="K166" s="37">
        <f t="shared" si="8"/>
        <v>-9.616271123184944E-2</v>
      </c>
      <c r="L166" s="37">
        <f t="shared" si="9"/>
        <v>90387013.892397925</v>
      </c>
      <c r="M166" s="37">
        <f t="shared" si="10"/>
        <v>-138171954.65952283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3.9471871730604486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35</v>
      </c>
      <c r="K167" s="37">
        <f t="shared" si="8"/>
        <v>-7.5365332689857276E-2</v>
      </c>
      <c r="L167" s="37">
        <f t="shared" si="9"/>
        <v>92513081.574658498</v>
      </c>
      <c r="M167" s="37">
        <f t="shared" si="10"/>
        <v>-136292141.71632233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3.9471871730604486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40</v>
      </c>
      <c r="K168" s="37">
        <f t="shared" si="8"/>
        <v>-6.4966962617904758E-2</v>
      </c>
      <c r="L168" s="37">
        <f t="shared" si="9"/>
        <v>92513081.575739488</v>
      </c>
      <c r="M168" s="37">
        <f t="shared" si="10"/>
        <v>-135330156.45761231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0.3791582416248318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77</v>
      </c>
      <c r="K169" s="37">
        <f t="shared" si="8"/>
        <v>-6.490416794215266E-2</v>
      </c>
      <c r="L169" s="37">
        <f t="shared" si="9"/>
        <v>94508865.194635227</v>
      </c>
      <c r="M169" s="37">
        <f t="shared" si="10"/>
        <v>-135324347.12865192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0.3791582416248318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76</v>
      </c>
      <c r="K170" s="37">
        <f t="shared" si="8"/>
        <v>-6.1441425573113453E-2</v>
      </c>
      <c r="L170" s="37">
        <f t="shared" si="9"/>
        <v>94509658.822844729</v>
      </c>
      <c r="M170" s="37">
        <f t="shared" si="10"/>
        <v>-134997087.27689263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2.5476737974394257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85</v>
      </c>
      <c r="K171" s="37">
        <f t="shared" si="8"/>
        <v>-5.6082130695978394E-2</v>
      </c>
      <c r="L171" s="37">
        <f t="shared" si="9"/>
        <v>94941868.277063325</v>
      </c>
      <c r="M171" s="37">
        <f t="shared" si="10"/>
        <v>-134490582.14652357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2.5476737974394257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42</v>
      </c>
      <c r="K172" s="37">
        <f t="shared" ref="K172:K203" si="18">INDEX(B$140:B$238,J172,1)</f>
        <v>-4.7468203631844084E-2</v>
      </c>
      <c r="L172" s="37">
        <f t="shared" ref="L172:L203" si="19">L171+INDEX(C$140:C$238,J172,1)</f>
        <v>94941868.278378084</v>
      </c>
      <c r="M172" s="37">
        <f t="shared" ref="M172:M203" si="20">M171+(K172-K171)*L171</f>
        <v>-133672759.81785229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78</v>
      </c>
      <c r="K173" s="37">
        <f t="shared" si="18"/>
        <v>-4.3966052658419436E-2</v>
      </c>
      <c r="L173" s="37">
        <f t="shared" si="19"/>
        <v>105615752.03399904</v>
      </c>
      <c r="M173" s="37">
        <f t="shared" si="20"/>
        <v>-133340259.0614424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-7.5365332689857276E-2</v>
      </c>
      <c r="C174" s="37">
        <f t="shared" si="23"/>
        <v>2126067.6822605748</v>
      </c>
      <c r="D174" s="37">
        <f t="shared" si="13"/>
        <v>0</v>
      </c>
      <c r="E174" s="37">
        <f t="shared" si="14"/>
        <v>-160231.79819472198</v>
      </c>
      <c r="F174" s="42">
        <f t="shared" si="15"/>
        <v>28</v>
      </c>
      <c r="G174" s="36">
        <v>35</v>
      </c>
      <c r="H174" s="42">
        <f t="shared" si="12"/>
        <v>2807</v>
      </c>
      <c r="I174" s="42">
        <f t="shared" si="16"/>
        <v>28</v>
      </c>
      <c r="J174" s="42">
        <f t="shared" si="17"/>
        <v>79</v>
      </c>
      <c r="K174" s="37">
        <f t="shared" si="18"/>
        <v>-3.0947596867311841E-2</v>
      </c>
      <c r="L174" s="37">
        <f t="shared" si="19"/>
        <v>107960188.53323625</v>
      </c>
      <c r="M174" s="37">
        <f t="shared" si="20"/>
        <v>-131965305.0627432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-2.4908841369137073E-2</v>
      </c>
      <c r="L175" s="37">
        <f t="shared" si="19"/>
        <v>121542732.63078681</v>
      </c>
      <c r="M175" s="37">
        <f t="shared" si="20"/>
        <v>-131313359.88065414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121542732.63078681</v>
      </c>
      <c r="M176" s="37">
        <f t="shared" si="20"/>
        <v>-128285871.23398243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-0.11046537452737513</v>
      </c>
      <c r="C177" s="37">
        <f t="shared" si="23"/>
        <v>1276670.668165646</v>
      </c>
      <c r="D177" s="37">
        <f t="shared" si="13"/>
        <v>0</v>
      </c>
      <c r="E177" s="37">
        <f t="shared" si="14"/>
        <v>-141027.90350703234</v>
      </c>
      <c r="F177" s="42">
        <f t="shared" si="15"/>
        <v>26</v>
      </c>
      <c r="G177" s="36">
        <v>38</v>
      </c>
      <c r="H177" s="42">
        <f t="shared" si="12"/>
        <v>2612</v>
      </c>
      <c r="I177" s="42">
        <f t="shared" si="16"/>
        <v>26</v>
      </c>
      <c r="J177" s="42">
        <f t="shared" si="17"/>
        <v>36</v>
      </c>
      <c r="K177" s="37">
        <f t="shared" si="18"/>
        <v>0</v>
      </c>
      <c r="L177" s="37">
        <f t="shared" si="19"/>
        <v>121542732.63078681</v>
      </c>
      <c r="M177" s="37">
        <f t="shared" si="20"/>
        <v>-128285871.23398243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121542732.63078681</v>
      </c>
      <c r="M178" s="37">
        <f t="shared" si="20"/>
        <v>-128285871.23398243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-6.4966962617904758E-2</v>
      </c>
      <c r="C179" s="37">
        <f t="shared" si="23"/>
        <v>1.0809931827587675E-3</v>
      </c>
      <c r="D179" s="37">
        <f t="shared" si="13"/>
        <v>0</v>
      </c>
      <c r="E179" s="37">
        <f t="shared" si="14"/>
        <v>-7.0228843694498738E-5</v>
      </c>
      <c r="F179" s="42">
        <f t="shared" si="15"/>
        <v>29</v>
      </c>
      <c r="G179" s="36">
        <v>40</v>
      </c>
      <c r="H179" s="42">
        <f t="shared" si="12"/>
        <v>2911</v>
      </c>
      <c r="I179" s="42">
        <f t="shared" si="16"/>
        <v>29</v>
      </c>
      <c r="J179" s="42">
        <f t="shared" si="17"/>
        <v>39</v>
      </c>
      <c r="K179" s="37">
        <f t="shared" si="18"/>
        <v>0</v>
      </c>
      <c r="L179" s="37">
        <f t="shared" si="19"/>
        <v>121542732.63078681</v>
      </c>
      <c r="M179" s="37">
        <f t="shared" si="20"/>
        <v>-128285871.23398243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-9.616271123184944E-2</v>
      </c>
      <c r="C180" s="37">
        <f t="shared" si="23"/>
        <v>1.5333020040198921E-3</v>
      </c>
      <c r="D180" s="37">
        <f t="shared" si="13"/>
        <v>0</v>
      </c>
      <c r="E180" s="37">
        <f t="shared" si="14"/>
        <v>-1.4744647784378093E-4</v>
      </c>
      <c r="F180" s="42">
        <f t="shared" si="15"/>
        <v>27</v>
      </c>
      <c r="G180" s="36">
        <v>41</v>
      </c>
      <c r="H180" s="42">
        <f t="shared" si="12"/>
        <v>2714</v>
      </c>
      <c r="I180" s="42">
        <f t="shared" si="16"/>
        <v>27</v>
      </c>
      <c r="J180" s="42">
        <f t="shared" si="17"/>
        <v>48</v>
      </c>
      <c r="K180" s="37">
        <f t="shared" si="18"/>
        <v>0</v>
      </c>
      <c r="L180" s="37">
        <f t="shared" si="19"/>
        <v>121542732.63078681</v>
      </c>
      <c r="M180" s="37">
        <f t="shared" si="20"/>
        <v>-128285871.23398243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-4.7468203631844084E-2</v>
      </c>
      <c r="C181" s="37">
        <f t="shared" si="23"/>
        <v>1.3147524047375674E-3</v>
      </c>
      <c r="D181" s="37">
        <f t="shared" si="13"/>
        <v>0</v>
      </c>
      <c r="E181" s="37">
        <f t="shared" si="14"/>
        <v>-6.2408934873539547E-5</v>
      </c>
      <c r="F181" s="42">
        <f t="shared" si="15"/>
        <v>33</v>
      </c>
      <c r="G181" s="36">
        <v>42</v>
      </c>
      <c r="H181" s="42">
        <f t="shared" si="12"/>
        <v>3309</v>
      </c>
      <c r="I181" s="42">
        <f t="shared" si="16"/>
        <v>33</v>
      </c>
      <c r="J181" s="42">
        <f t="shared" si="17"/>
        <v>49</v>
      </c>
      <c r="K181" s="37">
        <f t="shared" si="18"/>
        <v>0</v>
      </c>
      <c r="L181" s="37">
        <f t="shared" si="19"/>
        <v>121542732.63078681</v>
      </c>
      <c r="M181" s="37">
        <f t="shared" si="20"/>
        <v>-128285871.23398243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-0.85464929424214398</v>
      </c>
      <c r="C182" s="37">
        <f t="shared" si="23"/>
        <v>592.06711596028424</v>
      </c>
      <c r="D182" s="37">
        <f t="shared" si="13"/>
        <v>0</v>
      </c>
      <c r="E182" s="37">
        <f t="shared" si="14"/>
        <v>-506.00974279943853</v>
      </c>
      <c r="F182" s="42">
        <f t="shared" si="15"/>
        <v>17</v>
      </c>
      <c r="G182" s="36">
        <v>43</v>
      </c>
      <c r="H182" s="42">
        <f t="shared" si="12"/>
        <v>1726</v>
      </c>
      <c r="I182" s="42">
        <f t="shared" si="16"/>
        <v>17</v>
      </c>
      <c r="J182" s="42">
        <f t="shared" si="17"/>
        <v>50</v>
      </c>
      <c r="K182" s="37">
        <f t="shared" si="18"/>
        <v>0</v>
      </c>
      <c r="L182" s="37">
        <f t="shared" si="19"/>
        <v>121542732.63078681</v>
      </c>
      <c r="M182" s="37">
        <f t="shared" si="20"/>
        <v>-128285871.23398243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-0.90285338405236804</v>
      </c>
      <c r="C183" s="37">
        <f t="shared" si="23"/>
        <v>1767526.3687676147</v>
      </c>
      <c r="D183" s="37">
        <f t="shared" si="13"/>
        <v>0</v>
      </c>
      <c r="E183" s="37">
        <f t="shared" si="14"/>
        <v>-1595817.1634436348</v>
      </c>
      <c r="F183" s="42">
        <f t="shared" si="15"/>
        <v>16</v>
      </c>
      <c r="G183" s="36">
        <v>44</v>
      </c>
      <c r="H183" s="42">
        <f t="shared" si="12"/>
        <v>1628</v>
      </c>
      <c r="I183" s="42">
        <f t="shared" si="16"/>
        <v>16</v>
      </c>
      <c r="J183" s="42">
        <f t="shared" si="17"/>
        <v>51</v>
      </c>
      <c r="K183" s="37">
        <f t="shared" si="18"/>
        <v>0</v>
      </c>
      <c r="L183" s="37">
        <f t="shared" si="19"/>
        <v>121542732.63078681</v>
      </c>
      <c r="M183" s="37">
        <f t="shared" si="20"/>
        <v>-128285871.23398243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-0.58585506762488637</v>
      </c>
      <c r="C184" s="37">
        <f t="shared" si="23"/>
        <v>9701848.973423982</v>
      </c>
      <c r="D184" s="37">
        <f t="shared" si="13"/>
        <v>0</v>
      </c>
      <c r="E184" s="37">
        <f t="shared" si="14"/>
        <v>-5683877.3864117414</v>
      </c>
      <c r="F184" s="42">
        <f t="shared" si="15"/>
        <v>21</v>
      </c>
      <c r="G184" s="36">
        <v>45</v>
      </c>
      <c r="H184" s="42">
        <f t="shared" si="12"/>
        <v>2124</v>
      </c>
      <c r="I184" s="42">
        <f t="shared" si="16"/>
        <v>21</v>
      </c>
      <c r="J184" s="42">
        <f t="shared" si="17"/>
        <v>53</v>
      </c>
      <c r="K184" s="37">
        <f t="shared" si="18"/>
        <v>0</v>
      </c>
      <c r="L184" s="37">
        <f t="shared" si="19"/>
        <v>121542732.63078681</v>
      </c>
      <c r="M184" s="37">
        <f t="shared" si="20"/>
        <v>-128285871.23398243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-0.36387331665105799</v>
      </c>
      <c r="C185" s="37">
        <f t="shared" si="23"/>
        <v>1806136.4164865809</v>
      </c>
      <c r="D185" s="37">
        <f t="shared" si="13"/>
        <v>0</v>
      </c>
      <c r="E185" s="37">
        <f t="shared" si="14"/>
        <v>-657204.84819122881</v>
      </c>
      <c r="F185" s="42">
        <f t="shared" si="15"/>
        <v>22</v>
      </c>
      <c r="G185" s="36">
        <v>46</v>
      </c>
      <c r="H185" s="42">
        <f t="shared" si="12"/>
        <v>2224</v>
      </c>
      <c r="I185" s="42">
        <f t="shared" si="16"/>
        <v>22</v>
      </c>
      <c r="J185" s="42">
        <f t="shared" si="17"/>
        <v>54</v>
      </c>
      <c r="K185" s="37">
        <f t="shared" si="18"/>
        <v>0</v>
      </c>
      <c r="L185" s="37">
        <f t="shared" si="19"/>
        <v>121542732.63078681</v>
      </c>
      <c r="M185" s="37">
        <f t="shared" si="20"/>
        <v>-128285871.23398243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-0.25808449290607671</v>
      </c>
      <c r="C186" s="37">
        <f t="shared" si="23"/>
        <v>9934670.8402594663</v>
      </c>
      <c r="D186" s="37">
        <f t="shared" si="13"/>
        <v>0</v>
      </c>
      <c r="E186" s="37">
        <f t="shared" si="14"/>
        <v>-2563984.4859971516</v>
      </c>
      <c r="F186" s="42">
        <f t="shared" si="15"/>
        <v>23</v>
      </c>
      <c r="G186" s="36">
        <v>47</v>
      </c>
      <c r="H186" s="42">
        <f t="shared" si="12"/>
        <v>2324</v>
      </c>
      <c r="I186" s="42">
        <f t="shared" si="16"/>
        <v>23</v>
      </c>
      <c r="J186" s="42">
        <f t="shared" si="17"/>
        <v>55</v>
      </c>
      <c r="K186" s="37">
        <f t="shared" si="18"/>
        <v>0</v>
      </c>
      <c r="L186" s="37">
        <f t="shared" si="19"/>
        <v>121542732.63078681</v>
      </c>
      <c r="M186" s="37">
        <f t="shared" si="20"/>
        <v>-128285871.23398243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121542732.63078681</v>
      </c>
      <c r="M187" s="37">
        <f t="shared" si="20"/>
        <v>-128285871.23398243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121542732.63078681</v>
      </c>
      <c r="M188" s="37">
        <f t="shared" si="20"/>
        <v>-128285871.23398243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121542732.63078681</v>
      </c>
      <c r="M189" s="37">
        <f t="shared" si="20"/>
        <v>-128285871.23398243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121542732.63078681</v>
      </c>
      <c r="M190" s="37">
        <f t="shared" si="20"/>
        <v>-128285871.23398243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-0.75930924321294069</v>
      </c>
      <c r="C191" s="37">
        <f t="shared" si="23"/>
        <v>106551.39004499075</v>
      </c>
      <c r="D191" s="37">
        <f t="shared" si="13"/>
        <v>0</v>
      </c>
      <c r="E191" s="37">
        <f t="shared" si="14"/>
        <v>-80905.455338348795</v>
      </c>
      <c r="F191" s="42">
        <f t="shared" si="15"/>
        <v>18</v>
      </c>
      <c r="G191" s="36">
        <v>52</v>
      </c>
      <c r="H191" s="42">
        <f t="shared" si="12"/>
        <v>1834</v>
      </c>
      <c r="I191" s="42">
        <f t="shared" si="16"/>
        <v>18</v>
      </c>
      <c r="J191" s="42">
        <f t="shared" si="17"/>
        <v>64</v>
      </c>
      <c r="K191" s="37">
        <f t="shared" si="18"/>
        <v>0</v>
      </c>
      <c r="L191" s="37">
        <f t="shared" si="19"/>
        <v>121542732.63078681</v>
      </c>
      <c r="M191" s="37">
        <f t="shared" si="20"/>
        <v>-128285871.23398243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121542732.63078681</v>
      </c>
      <c r="M192" s="37">
        <f t="shared" si="20"/>
        <v>-128285871.23398243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121542732.63078681</v>
      </c>
      <c r="M193" s="37">
        <f t="shared" si="20"/>
        <v>-128285871.23398243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121542732.63078681</v>
      </c>
      <c r="M194" s="37">
        <f t="shared" si="20"/>
        <v>-128285871.23398243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121542732.63078681</v>
      </c>
      <c r="M195" s="37">
        <f t="shared" si="20"/>
        <v>-128285871.23398243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0.58347518791713948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86</v>
      </c>
      <c r="G196" s="36">
        <v>57</v>
      </c>
      <c r="H196" s="42">
        <f t="shared" si="12"/>
        <v>8571</v>
      </c>
      <c r="I196" s="42">
        <f t="shared" si="16"/>
        <v>86</v>
      </c>
      <c r="J196" s="42">
        <f t="shared" si="17"/>
        <v>71</v>
      </c>
      <c r="K196" s="37">
        <f t="shared" si="18"/>
        <v>0</v>
      </c>
      <c r="L196" s="37">
        <f t="shared" si="19"/>
        <v>121542732.63078681</v>
      </c>
      <c r="M196" s="37">
        <f t="shared" si="20"/>
        <v>-128285871.23398243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0.58347518791713948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86</v>
      </c>
      <c r="G197" s="36">
        <v>58</v>
      </c>
      <c r="H197" s="42">
        <f t="shared" si="12"/>
        <v>8572</v>
      </c>
      <c r="I197" s="42">
        <f t="shared" si="16"/>
        <v>87</v>
      </c>
      <c r="J197" s="42">
        <f t="shared" si="17"/>
        <v>72</v>
      </c>
      <c r="K197" s="37">
        <f t="shared" si="18"/>
        <v>0</v>
      </c>
      <c r="L197" s="37">
        <f t="shared" si="19"/>
        <v>121542732.63078681</v>
      </c>
      <c r="M197" s="37">
        <f t="shared" si="20"/>
        <v>-128285871.23398243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121542732.63078681</v>
      </c>
      <c r="M198" s="37">
        <f t="shared" si="20"/>
        <v>-128285871.23398243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121542732.63078681</v>
      </c>
      <c r="M199" s="37">
        <f t="shared" si="20"/>
        <v>-128285871.23398243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0.51413577084626794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121542732.63078681</v>
      </c>
      <c r="M200" s="37">
        <f t="shared" si="20"/>
        <v>-128285871.23398243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0.51413577084626794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121542732.63078681</v>
      </c>
      <c r="M201" s="37">
        <f t="shared" si="20"/>
        <v>-128285871.23398243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121542732.63078681</v>
      </c>
      <c r="M202" s="37">
        <f t="shared" si="20"/>
        <v>-128285871.23398243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121542732.63078681</v>
      </c>
      <c r="M203" s="37">
        <f t="shared" si="20"/>
        <v>-128285871.23398243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0.31135387026626132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121542732.63078681</v>
      </c>
      <c r="M204" s="37">
        <f t="shared" ref="M204:M238" si="32">M203+(K204-K203)*L203</f>
        <v>-128285871.23398243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0.31135387026626132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121542732.63078681</v>
      </c>
      <c r="M205" s="37">
        <f t="shared" si="32"/>
        <v>-128285871.23398243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121542732.63078681</v>
      </c>
      <c r="M206" s="37">
        <f t="shared" si="32"/>
        <v>-128285871.23398243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121542732.63078681</v>
      </c>
      <c r="M207" s="37">
        <f t="shared" si="32"/>
        <v>-128285871.23398243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121542732.63078681</v>
      </c>
      <c r="M208" s="37">
        <f t="shared" si="32"/>
        <v>-128285871.23398243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121542732.63078681</v>
      </c>
      <c r="M209" s="37">
        <f t="shared" si="32"/>
        <v>-128285871.23398243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121542732.63078681</v>
      </c>
      <c r="M210" s="37">
        <f t="shared" si="32"/>
        <v>-128285871.23398243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121542732.63078681</v>
      </c>
      <c r="M211" s="37">
        <f t="shared" si="32"/>
        <v>-128285871.23398243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121542732.63078681</v>
      </c>
      <c r="M212" s="37">
        <f t="shared" si="32"/>
        <v>-128285871.23398243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2.6930145636842227E-2</v>
      </c>
      <c r="L213" s="37">
        <f t="shared" si="31"/>
        <v>121542732.63078681</v>
      </c>
      <c r="M213" s="37">
        <f t="shared" si="32"/>
        <v>-125012707.74313557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2.6930145636842227E-2</v>
      </c>
      <c r="L214" s="37">
        <f t="shared" si="31"/>
        <v>121542732.63078681</v>
      </c>
      <c r="M214" s="37">
        <f t="shared" si="32"/>
        <v>-125012707.74313557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-6.1441425573113453E-2</v>
      </c>
      <c r="C215" s="37">
        <f t="shared" si="35"/>
        <v>793.62820950214063</v>
      </c>
      <c r="D215" s="37">
        <f t="shared" si="25"/>
        <v>0</v>
      </c>
      <c r="E215" s="37">
        <f t="shared" si="26"/>
        <v>-48.761648566849068</v>
      </c>
      <c r="F215" s="42">
        <f t="shared" si="27"/>
        <v>31</v>
      </c>
      <c r="G215" s="36">
        <v>76</v>
      </c>
      <c r="H215" s="42">
        <f t="shared" si="24"/>
        <v>3145</v>
      </c>
      <c r="I215" s="42">
        <f t="shared" si="28"/>
        <v>31</v>
      </c>
      <c r="J215" s="42">
        <f t="shared" si="29"/>
        <v>94</v>
      </c>
      <c r="K215" s="37">
        <f t="shared" si="30"/>
        <v>3.7754620890166381E-2</v>
      </c>
      <c r="L215" s="37">
        <f t="shared" si="31"/>
        <v>121542732.63078681</v>
      </c>
      <c r="M215" s="37">
        <f t="shared" si="32"/>
        <v>-123697071.44155222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-6.490416794215266E-2</v>
      </c>
      <c r="C216" s="37">
        <f t="shared" si="35"/>
        <v>1995783.6188957433</v>
      </c>
      <c r="D216" s="37">
        <f t="shared" si="25"/>
        <v>0</v>
      </c>
      <c r="E216" s="37">
        <f t="shared" si="26"/>
        <v>-129534.67517700652</v>
      </c>
      <c r="F216" s="42">
        <f t="shared" si="27"/>
        <v>30</v>
      </c>
      <c r="G216" s="36">
        <v>77</v>
      </c>
      <c r="H216" s="42">
        <f t="shared" si="24"/>
        <v>3047</v>
      </c>
      <c r="I216" s="42">
        <f t="shared" si="28"/>
        <v>30</v>
      </c>
      <c r="J216" s="42">
        <f t="shared" si="29"/>
        <v>95</v>
      </c>
      <c r="K216" s="37">
        <f t="shared" si="30"/>
        <v>3.7754620890166381E-2</v>
      </c>
      <c r="L216" s="37">
        <f t="shared" si="31"/>
        <v>121542732.63078681</v>
      </c>
      <c r="M216" s="37">
        <f t="shared" si="32"/>
        <v>-123697071.44155222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-4.3966052658419436E-2</v>
      </c>
      <c r="C217" s="37">
        <f t="shared" si="35"/>
        <v>10673883.755620951</v>
      </c>
      <c r="D217" s="37">
        <f t="shared" si="25"/>
        <v>0</v>
      </c>
      <c r="E217" s="37">
        <f t="shared" si="26"/>
        <v>-469288.53526947851</v>
      </c>
      <c r="F217" s="42">
        <f t="shared" si="27"/>
        <v>34</v>
      </c>
      <c r="G217" s="36">
        <v>78</v>
      </c>
      <c r="H217" s="42">
        <f t="shared" si="24"/>
        <v>3444</v>
      </c>
      <c r="I217" s="42">
        <f t="shared" si="28"/>
        <v>34</v>
      </c>
      <c r="J217" s="42">
        <f t="shared" si="29"/>
        <v>90</v>
      </c>
      <c r="K217" s="37">
        <f t="shared" si="30"/>
        <v>4.1947030396886104E-2</v>
      </c>
      <c r="L217" s="37">
        <f t="shared" si="31"/>
        <v>121542732.63078681</v>
      </c>
      <c r="M217" s="37">
        <f t="shared" si="32"/>
        <v>-123187514.53379822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-3.0947596867311841E-2</v>
      </c>
      <c r="C218" s="37">
        <f t="shared" si="35"/>
        <v>2344436.4992372082</v>
      </c>
      <c r="D218" s="37">
        <f t="shared" si="25"/>
        <v>0</v>
      </c>
      <c r="E218" s="37">
        <f t="shared" si="26"/>
        <v>-72554.675659404966</v>
      </c>
      <c r="F218" s="42">
        <f t="shared" si="27"/>
        <v>35</v>
      </c>
      <c r="G218" s="36">
        <v>79</v>
      </c>
      <c r="H218" s="42">
        <f t="shared" si="24"/>
        <v>3544</v>
      </c>
      <c r="I218" s="42">
        <f t="shared" si="28"/>
        <v>35</v>
      </c>
      <c r="J218" s="42">
        <f t="shared" si="29"/>
        <v>91</v>
      </c>
      <c r="K218" s="37">
        <f t="shared" si="30"/>
        <v>4.1947030396886104E-2</v>
      </c>
      <c r="L218" s="37">
        <f t="shared" si="31"/>
        <v>121542732.63078681</v>
      </c>
      <c r="M218" s="37">
        <f t="shared" si="32"/>
        <v>-123187514.53379822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-2.4908841369137073E-2</v>
      </c>
      <c r="C219" s="37">
        <f t="shared" si="35"/>
        <v>13582544.097550558</v>
      </c>
      <c r="D219" s="37">
        <f t="shared" si="25"/>
        <v>0</v>
      </c>
      <c r="E219" s="37">
        <f t="shared" si="26"/>
        <v>-338325.43631519593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0.31135387026626132</v>
      </c>
      <c r="L219" s="37">
        <f t="shared" si="31"/>
        <v>121542732.63078681</v>
      </c>
      <c r="M219" s="37">
        <f t="shared" si="32"/>
        <v>-90443071.02664955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0.31135387026626132</v>
      </c>
      <c r="L220" s="37">
        <f t="shared" si="31"/>
        <v>121542732.63078681</v>
      </c>
      <c r="M220" s="37">
        <f t="shared" si="32"/>
        <v>-90443071.02664955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0.3791582416248318</v>
      </c>
      <c r="L221" s="37">
        <f t="shared" si="31"/>
        <v>121542732.63078681</v>
      </c>
      <c r="M221" s="37">
        <f t="shared" si="32"/>
        <v>-82201942.447416246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0.3791582416248318</v>
      </c>
      <c r="L222" s="37">
        <f t="shared" si="31"/>
        <v>121542732.63078681</v>
      </c>
      <c r="M222" s="37">
        <f t="shared" si="32"/>
        <v>-82201942.447416246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0.51413577084626794</v>
      </c>
      <c r="L223" s="37">
        <f t="shared" si="31"/>
        <v>121542732.63078681</v>
      </c>
      <c r="M223" s="37">
        <f t="shared" si="32"/>
        <v>-65796404.702091023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-5.6082130695978394E-2</v>
      </c>
      <c r="C224" s="37">
        <f t="shared" si="35"/>
        <v>432209.45421859971</v>
      </c>
      <c r="D224" s="37">
        <f t="shared" si="25"/>
        <v>0</v>
      </c>
      <c r="E224" s="37">
        <f t="shared" si="26"/>
        <v>-24239.227099525</v>
      </c>
      <c r="F224" s="42">
        <f t="shared" si="27"/>
        <v>32</v>
      </c>
      <c r="G224" s="36">
        <v>85</v>
      </c>
      <c r="H224" s="42">
        <f t="shared" si="24"/>
        <v>3253</v>
      </c>
      <c r="I224" s="42">
        <f t="shared" si="28"/>
        <v>32</v>
      </c>
      <c r="J224" s="42">
        <f t="shared" si="29"/>
        <v>62</v>
      </c>
      <c r="K224" s="37">
        <f t="shared" si="30"/>
        <v>0.51413577084626794</v>
      </c>
      <c r="L224" s="37">
        <f t="shared" si="31"/>
        <v>121542732.63078681</v>
      </c>
      <c r="M224" s="37">
        <f t="shared" si="32"/>
        <v>-65796404.702091023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57</v>
      </c>
      <c r="K225" s="37">
        <f t="shared" si="30"/>
        <v>0.58347518791713948</v>
      </c>
      <c r="L225" s="37">
        <f t="shared" si="31"/>
        <v>121542732.63078681</v>
      </c>
      <c r="M225" s="37">
        <f t="shared" si="32"/>
        <v>-57368702.472271472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58</v>
      </c>
      <c r="K226" s="37">
        <f t="shared" si="30"/>
        <v>0.58347518791713948</v>
      </c>
      <c r="L226" s="37">
        <f t="shared" si="31"/>
        <v>121542732.63078681</v>
      </c>
      <c r="M226" s="37">
        <f t="shared" si="32"/>
        <v>-57368702.472271472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0.59507181053832026</v>
      </c>
      <c r="L227" s="37">
        <f t="shared" si="31"/>
        <v>121542732.63078681</v>
      </c>
      <c r="M227" s="37">
        <f t="shared" si="32"/>
        <v>-55959217.26960516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0.59507181053832026</v>
      </c>
      <c r="L228" s="37">
        <f t="shared" si="31"/>
        <v>121542732.63078681</v>
      </c>
      <c r="M228" s="37">
        <f t="shared" si="32"/>
        <v>-55959217.26960516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4.1947030396886104E-2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0.59507181053832026</v>
      </c>
      <c r="L229" s="37">
        <f t="shared" si="31"/>
        <v>121542732.63078681</v>
      </c>
      <c r="M229" s="37">
        <f t="shared" si="32"/>
        <v>-55959217.26960516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4.1947030396886104E-2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0.67122195423552644</v>
      </c>
      <c r="L230" s="37">
        <f t="shared" si="31"/>
        <v>121542732.63078681</v>
      </c>
      <c r="M230" s="37">
        <f t="shared" si="32"/>
        <v>-46703720.714419633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0.67122195423552644</v>
      </c>
      <c r="L231" s="37">
        <f t="shared" si="31"/>
        <v>121542732.63078681</v>
      </c>
      <c r="M231" s="37">
        <f t="shared" si="32"/>
        <v>-46703720.714419633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0.67122195423552644</v>
      </c>
      <c r="L232" s="37">
        <f t="shared" si="31"/>
        <v>121542732.63078681</v>
      </c>
      <c r="M232" s="37">
        <f t="shared" si="32"/>
        <v>-46703720.714419633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3.7754620890166381E-2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2.5476737974394257</v>
      </c>
      <c r="L233" s="37">
        <f t="shared" si="31"/>
        <v>121542732.63078681</v>
      </c>
      <c r="M233" s="37">
        <f t="shared" si="32"/>
        <v>181365363.95865899</v>
      </c>
      <c r="N233" s="37">
        <f t="shared" si="33"/>
        <v>1.0554795704954192</v>
      </c>
      <c r="O233" s="17"/>
    </row>
    <row r="234" spans="1:15" x14ac:dyDescent="0.25">
      <c r="A234" s="4" t="s">
        <v>1335</v>
      </c>
      <c r="B234" s="37">
        <f t="shared" si="34"/>
        <v>3.7754620890166381E-2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2.5476737974394257</v>
      </c>
      <c r="L234" s="37">
        <f t="shared" si="31"/>
        <v>121542732.63078681</v>
      </c>
      <c r="M234" s="37">
        <f t="shared" si="32"/>
        <v>181365363.95865899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3.9471871730604486</v>
      </c>
      <c r="L235" s="37">
        <f t="shared" si="31"/>
        <v>121542732.63078681</v>
      </c>
      <c r="M235" s="37">
        <f t="shared" si="32"/>
        <v>351466043.98497486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3.9471871730604486</v>
      </c>
      <c r="L236" s="37">
        <f t="shared" si="31"/>
        <v>121542732.63078681</v>
      </c>
      <c r="M236" s="37">
        <f t="shared" si="32"/>
        <v>351466043.98497486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2.6930145636842227E-2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4.445226168521641</v>
      </c>
      <c r="L237" s="37">
        <f t="shared" si="31"/>
        <v>121542732.63078681</v>
      </c>
      <c r="M237" s="37">
        <f t="shared" si="32"/>
        <v>411999064.45002019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2.6930145636842227E-2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4.445226168521641</v>
      </c>
      <c r="L238" s="37">
        <f t="shared" si="31"/>
        <v>121542732.63078681</v>
      </c>
      <c r="M238" s="37">
        <f t="shared" si="32"/>
        <v>411999064.45002019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1.0554795704954192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1.0554795704954192</v>
      </c>
      <c r="C265" s="10"/>
      <c r="D265" s="10"/>
      <c r="E265" s="42">
        <f>0+10*($B265*Loads!B334+$C265*Loads!C334+$D265*Loads!D334)</f>
        <v>46690903.704067186</v>
      </c>
      <c r="F265" s="17"/>
    </row>
    <row r="266" spans="1:6" x14ac:dyDescent="0.25">
      <c r="A266" s="4" t="s">
        <v>182</v>
      </c>
      <c r="B266" s="37">
        <f>IF(Loads!$B47&lt;0,0,MAX($B$246,$B13))</f>
        <v>1.0554795704954192</v>
      </c>
      <c r="C266" s="37">
        <f>IF(Loads!$B47&lt;0,0,MAX($B$246,$C13))</f>
        <v>1.0554795704954192</v>
      </c>
      <c r="D266" s="10"/>
      <c r="E266" s="42">
        <f>0+10*($B266*Loads!B335+$C266*Loads!C335+$D266*Loads!D335)</f>
        <v>4430090.031459637</v>
      </c>
      <c r="F266" s="17"/>
    </row>
    <row r="267" spans="1:6" x14ac:dyDescent="0.25">
      <c r="A267" s="4" t="s">
        <v>227</v>
      </c>
      <c r="B267" s="37">
        <f>IF(Loads!$B48&lt;0,0,MAX($B$246,$B14))</f>
        <v>1.0554795704954192</v>
      </c>
      <c r="C267" s="10"/>
      <c r="D267" s="10"/>
      <c r="E267" s="42">
        <f>0+10*($B267*Loads!B336+$C267*Loads!C336+$D267*Loads!D336)</f>
        <v>503441.14469474216</v>
      </c>
      <c r="F267" s="17"/>
    </row>
    <row r="268" spans="1:6" x14ac:dyDescent="0.25">
      <c r="A268" s="4" t="s">
        <v>183</v>
      </c>
      <c r="B268" s="37">
        <f>IF(Loads!$B49&lt;0,0,MAX($B$246,$B15))</f>
        <v>1.0554795704954192</v>
      </c>
      <c r="C268" s="10"/>
      <c r="D268" s="10"/>
      <c r="E268" s="42">
        <f>0+10*($B268*Loads!B337+$C268*Loads!C337+$D268*Loads!D337)</f>
        <v>9078411.9618592765</v>
      </c>
      <c r="F268" s="17"/>
    </row>
    <row r="269" spans="1:6" x14ac:dyDescent="0.25">
      <c r="A269" s="4" t="s">
        <v>184</v>
      </c>
      <c r="B269" s="37">
        <f>IF(Loads!$B50&lt;0,0,MAX($B$246,$B16))</f>
        <v>1.0554795704954192</v>
      </c>
      <c r="C269" s="37">
        <f>IF(Loads!$B50&lt;0,0,MAX($B$246,$C16))</f>
        <v>1.0554795704954192</v>
      </c>
      <c r="D269" s="10"/>
      <c r="E269" s="42">
        <f>0+10*($B269*Loads!B338+$C269*Loads!C338+$D269*Loads!D338)</f>
        <v>3758502.8572268095</v>
      </c>
      <c r="F269" s="17"/>
    </row>
    <row r="270" spans="1:6" x14ac:dyDescent="0.25">
      <c r="A270" s="4" t="s">
        <v>228</v>
      </c>
      <c r="B270" s="37">
        <f>IF(Loads!$B51&lt;0,0,MAX($B$246,$B17))</f>
        <v>1.0554795704954192</v>
      </c>
      <c r="C270" s="10"/>
      <c r="D270" s="10"/>
      <c r="E270" s="42">
        <f>0+10*($B270*Loads!B339+$C270*Loads!C339+$D270*Loads!D339)</f>
        <v>59020.526231188778</v>
      </c>
      <c r="F270" s="17"/>
    </row>
    <row r="271" spans="1:6" x14ac:dyDescent="0.25">
      <c r="A271" s="4" t="s">
        <v>185</v>
      </c>
      <c r="B271" s="37">
        <f>IF(Loads!$B52&lt;0,0,MAX($B$246,$B18))</f>
        <v>1.0554795704954192</v>
      </c>
      <c r="C271" s="37">
        <f>IF(Loads!$B52&lt;0,0,MAX($B$246,$C18))</f>
        <v>1.0554795704954192</v>
      </c>
      <c r="D271" s="10"/>
      <c r="E271" s="42">
        <f>0+10*($B271*Loads!B340+$C271*Loads!C340+$D271*Loads!D340)</f>
        <v>1.0554795704954194E-2</v>
      </c>
      <c r="F271" s="17"/>
    </row>
    <row r="272" spans="1:6" x14ac:dyDescent="0.25">
      <c r="A272" s="4" t="s">
        <v>186</v>
      </c>
      <c r="B272" s="37">
        <f>IF(Loads!$B53&lt;0,0,MAX($B$246,$B19))</f>
        <v>1.0554795704954192</v>
      </c>
      <c r="C272" s="37">
        <f>IF(Loads!$B53&lt;0,0,MAX($B$246,$C19))</f>
        <v>1.0554795704954192</v>
      </c>
      <c r="D272" s="10"/>
      <c r="E272" s="42">
        <f>0+10*($B272*Loads!B341+$C272*Loads!C341+$D272*Loads!D341)</f>
        <v>1.0554795704954189E-2</v>
      </c>
      <c r="F272" s="17"/>
    </row>
    <row r="273" spans="1:6" x14ac:dyDescent="0.25">
      <c r="A273" s="4" t="s">
        <v>206</v>
      </c>
      <c r="B273" s="37">
        <f>IF(Loads!$B54&lt;0,0,MAX($B$246,$B20))</f>
        <v>1.0554795704954192</v>
      </c>
      <c r="C273" s="37">
        <f>IF(Loads!$B54&lt;0,0,MAX($B$246,$C20))</f>
        <v>1.0554795704954192</v>
      </c>
      <c r="D273" s="10"/>
      <c r="E273" s="42">
        <f>0+10*($B273*Loads!B342+$C273*Loads!C342+$D273*Loads!D342)</f>
        <v>1.0554795704954191E-2</v>
      </c>
      <c r="F273" s="17"/>
    </row>
    <row r="274" spans="1:6" x14ac:dyDescent="0.25">
      <c r="A274" s="4" t="s">
        <v>187</v>
      </c>
      <c r="B274" s="37">
        <f>IF(Loads!$B55&lt;0,0,MAX($B$246,$B21))</f>
        <v>1.0554795704954192</v>
      </c>
      <c r="C274" s="37">
        <f>IF(Loads!$B55&lt;0,0,MAX($B$246,$C21))</f>
        <v>1.0554795704954192</v>
      </c>
      <c r="D274" s="37">
        <f>IF(Loads!$B55&lt;0,0,MAX($B$246,$D21))</f>
        <v>1.0554795704954192</v>
      </c>
      <c r="E274" s="42">
        <f>0+10*($B274*Loads!B343+$C274*Loads!C343+$D274*Loads!D343)</f>
        <v>1657.5149428334146</v>
      </c>
      <c r="F274" s="17"/>
    </row>
    <row r="275" spans="1:6" x14ac:dyDescent="0.25">
      <c r="A275" s="4" t="s">
        <v>188</v>
      </c>
      <c r="B275" s="37">
        <f>IF(Loads!$B56&lt;0,0,MAX($B$246,$B22))</f>
        <v>1.0554795704954192</v>
      </c>
      <c r="C275" s="37">
        <f>IF(Loads!$B56&lt;0,0,MAX($B$246,$C22))</f>
        <v>1.0554795704954192</v>
      </c>
      <c r="D275" s="37">
        <f>IF(Loads!$B56&lt;0,0,MAX($B$246,$D22))</f>
        <v>1.0554795704954192</v>
      </c>
      <c r="E275" s="42">
        <f>0+10*($B275*Loads!B344+$C275*Loads!C344+$D275*Loads!D344)</f>
        <v>4508656.1293934584</v>
      </c>
      <c r="F275" s="17"/>
    </row>
    <row r="276" spans="1:6" x14ac:dyDescent="0.25">
      <c r="A276" s="4" t="s">
        <v>189</v>
      </c>
      <c r="B276" s="37">
        <f>IF(Loads!$B57&lt;0,0,MAX($B$246,$B23))</f>
        <v>1.0554795704954192</v>
      </c>
      <c r="C276" s="37">
        <f>IF(Loads!$B57&lt;0,0,MAX($B$246,$C23))</f>
        <v>1.0554795704954192</v>
      </c>
      <c r="D276" s="37">
        <f>IF(Loads!$B57&lt;0,0,MAX($B$246,$D23))</f>
        <v>1.0554795704954192</v>
      </c>
      <c r="E276" s="42">
        <f>0+10*($B276*Loads!B345+$C276*Loads!C345+$D276*Loads!D345)</f>
        <v>24511414.808518581</v>
      </c>
      <c r="F276" s="17"/>
    </row>
    <row r="277" spans="1:6" x14ac:dyDescent="0.25">
      <c r="A277" s="4" t="s">
        <v>190</v>
      </c>
      <c r="B277" s="37">
        <f>IF(Loads!$B58&lt;0,0,MAX($B$246,$B24))</f>
        <v>1.0554795704954192</v>
      </c>
      <c r="C277" s="37">
        <f>IF(Loads!$B58&lt;0,0,MAX($B$246,$C24))</f>
        <v>1.0554795704954192</v>
      </c>
      <c r="D277" s="37">
        <f>IF(Loads!$B58&lt;0,0,MAX($B$246,$D24))</f>
        <v>1.0554795704954192</v>
      </c>
      <c r="E277" s="42">
        <f>0+10*($B277*Loads!B346+$C277*Loads!C346+$D277*Loads!D346)</f>
        <v>4955653.2723488025</v>
      </c>
      <c r="F277" s="17"/>
    </row>
    <row r="278" spans="1:6" x14ac:dyDescent="0.25">
      <c r="A278" s="4" t="s">
        <v>207</v>
      </c>
      <c r="B278" s="37">
        <f>IF(Loads!$B59&lt;0,0,MAX($B$246,$B25))</f>
        <v>1.0554795704954192</v>
      </c>
      <c r="C278" s="37">
        <f>IF(Loads!$B59&lt;0,0,MAX($B$246,$C25))</f>
        <v>1.0554795704954192</v>
      </c>
      <c r="D278" s="37">
        <f>IF(Loads!$B59&lt;0,0,MAX($B$246,$D25))</f>
        <v>1.0554795704954192</v>
      </c>
      <c r="E278" s="42">
        <f>0+10*($B278*Loads!B347+$C278*Loads!C347+$D278*Loads!D347)</f>
        <v>28042131.46874734</v>
      </c>
      <c r="F278" s="17"/>
    </row>
    <row r="279" spans="1:6" x14ac:dyDescent="0.25">
      <c r="A279" s="4" t="s">
        <v>229</v>
      </c>
      <c r="B279" s="37">
        <f>IF(Loads!$B60&lt;0,0,MAX($B$246,$B26))</f>
        <v>1.0554795704954192</v>
      </c>
      <c r="C279" s="10"/>
      <c r="D279" s="10"/>
      <c r="E279" s="42">
        <f>0+10*($B279*Loads!B348+$C279*Loads!C348+$D279*Loads!D348)</f>
        <v>154502.64237993819</v>
      </c>
      <c r="F279" s="17"/>
    </row>
    <row r="280" spans="1:6" x14ac:dyDescent="0.25">
      <c r="A280" s="4" t="s">
        <v>230</v>
      </c>
      <c r="B280" s="37">
        <f>IF(Loads!$B61&lt;0,0,MAX($B$246,$B27))</f>
        <v>1.0554795704954192</v>
      </c>
      <c r="C280" s="10"/>
      <c r="D280" s="10"/>
      <c r="E280" s="42">
        <f>0+10*($B280*Loads!B349+$C280*Loads!C349+$D280*Loads!D349)</f>
        <v>940478.03409118333</v>
      </c>
      <c r="F280" s="17"/>
    </row>
    <row r="281" spans="1:6" x14ac:dyDescent="0.25">
      <c r="A281" s="4" t="s">
        <v>231</v>
      </c>
      <c r="B281" s="37">
        <f>IF(Loads!$B62&lt;0,0,MAX($B$246,$B28))</f>
        <v>1.0554795704954192</v>
      </c>
      <c r="C281" s="10"/>
      <c r="D281" s="10"/>
      <c r="E281" s="42">
        <f>0+10*($B281*Loads!B350+$C281*Loads!C350+$D281*Loads!D350)</f>
        <v>32606.198071223629</v>
      </c>
      <c r="F281" s="17"/>
    </row>
    <row r="282" spans="1:6" x14ac:dyDescent="0.25">
      <c r="A282" s="4" t="s">
        <v>232</v>
      </c>
      <c r="B282" s="37">
        <f>IF(Loads!$B63&lt;0,0,MAX($B$246,$B29))</f>
        <v>1.0554795704954192</v>
      </c>
      <c r="C282" s="10"/>
      <c r="D282" s="10"/>
      <c r="E282" s="42">
        <f>0+10*($B282*Loads!B351+$C282*Loads!C351+$D282*Loads!D351)</f>
        <v>14338.406854852918</v>
      </c>
      <c r="F282" s="17"/>
    </row>
    <row r="283" spans="1:6" x14ac:dyDescent="0.25">
      <c r="A283" s="4" t="s">
        <v>233</v>
      </c>
      <c r="B283" s="37">
        <f>IF(Loads!$B64&lt;0,0,MAX($B$246,$B30))</f>
        <v>1.0554795704954192</v>
      </c>
      <c r="C283" s="37">
        <f>IF(Loads!$B64&lt;0,0,MAX($B$246,$C30))</f>
        <v>1.0554795704954192</v>
      </c>
      <c r="D283" s="37">
        <f>IF(Loads!$B64&lt;0,0,MAX($B$246,$D30))</f>
        <v>1.0554795704954192</v>
      </c>
      <c r="E283" s="42">
        <f>0+10*($B283*Loads!B352+$C283*Loads!C352+$D283*Loads!D352)</f>
        <v>604062.50143101194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(Northeast) in 2019/20 (April 2019 - Final Charges)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2.3552513776347697</v>
      </c>
      <c r="C19" s="10"/>
      <c r="D19" s="10"/>
      <c r="E19" s="45">
        <f>Aggreg!$E315</f>
        <v>5.4878881457973856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2.6742888488841068</v>
      </c>
      <c r="C20" s="45">
        <f>Aggreg!$C316+Adder!$C266</f>
        <v>1.1308449031852765</v>
      </c>
      <c r="D20" s="10"/>
      <c r="E20" s="45">
        <f>Aggreg!$E316</f>
        <v>5.4878881457973856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1.2499120998602735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2.3793899946751118</v>
      </c>
      <c r="C22" s="10"/>
      <c r="D22" s="10"/>
      <c r="E22" s="45">
        <f>Aggreg!$E318</f>
        <v>5.8383955501714082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2.5998894271716178</v>
      </c>
      <c r="C23" s="45">
        <f>Aggreg!$C319+Adder!$C269</f>
        <v>1.1659449450227943</v>
      </c>
      <c r="D23" s="10"/>
      <c r="E23" s="45">
        <f>Aggreg!$E319</f>
        <v>5.8383955501714082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1.3107005892717796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2.2901045368694861</v>
      </c>
      <c r="C25" s="45">
        <f>Aggreg!$C321+Adder!$C271</f>
        <v>1.120446533113324</v>
      </c>
      <c r="D25" s="10"/>
      <c r="E25" s="45">
        <f>Aggreg!$E321</f>
        <v>30.492370048259026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2.3428585740530656</v>
      </c>
      <c r="C26" s="45">
        <f>Aggreg!$C322+Adder!$C272</f>
        <v>1.1516422817272687</v>
      </c>
      <c r="D26" s="10"/>
      <c r="E26" s="45">
        <f>Aggreg!$E322</f>
        <v>30.498840718058162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1.6529493487634204</v>
      </c>
      <c r="C27" s="45">
        <f>Aggreg!$C323+Adder!$C273</f>
        <v>1.1029477741272633</v>
      </c>
      <c r="D27" s="10"/>
      <c r="E27" s="45">
        <f>Aggreg!$E323</f>
        <v>284.22919264446841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7.5668120145623021</v>
      </c>
      <c r="C28" s="45">
        <f>Aggreg!$C324+Adder!$C274</f>
        <v>1.9101288647375632</v>
      </c>
      <c r="D28" s="45">
        <f>Aggreg!$D324+Adder!$D274</f>
        <v>1.1169209960685327</v>
      </c>
      <c r="E28" s="45">
        <f>Aggreg!$E324</f>
        <v>5.4878881457973856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7.933655142298921</v>
      </c>
      <c r="C29" s="45">
        <f>Aggreg!$C325+Adder!$C275</f>
        <v>1.9583329545477872</v>
      </c>
      <c r="D29" s="45">
        <f>Aggreg!$D325+Adder!$D275</f>
        <v>1.1203837384375719</v>
      </c>
      <c r="E29" s="45">
        <f>Aggreg!$E325</f>
        <v>5.8383955501714082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5.5893147744939755</v>
      </c>
      <c r="C30" s="45">
        <f>Aggreg!$C326+Adder!$C276</f>
        <v>1.6413346381203056</v>
      </c>
      <c r="D30" s="45">
        <f>Aggreg!$D326+Adder!$D276</f>
        <v>1.0994456231538385</v>
      </c>
      <c r="E30" s="45">
        <f>Aggreg!$E326</f>
        <v>15.898486794625505</v>
      </c>
      <c r="F30" s="45">
        <f>Aggreg!$F326</f>
        <v>1.7740848658236461</v>
      </c>
      <c r="G30" s="45">
        <f>Aggreg!$G326</f>
        <v>4.1386522789492934</v>
      </c>
      <c r="H30" s="45">
        <f>Aggreg!$H326</f>
        <v>0.16588570039628978</v>
      </c>
      <c r="I30" s="17"/>
    </row>
    <row r="31" spans="1:9" x14ac:dyDescent="0.25">
      <c r="A31" s="4" t="s">
        <v>190</v>
      </c>
      <c r="B31" s="45">
        <f>Aggreg!$B327+Adder!$B277</f>
        <v>4.010274527078197</v>
      </c>
      <c r="C31" s="45">
        <f>Aggreg!$C327+Adder!$C277</f>
        <v>1.4193528871464771</v>
      </c>
      <c r="D31" s="45">
        <f>Aggreg!$D327+Adder!$D277</f>
        <v>1.086427167362731</v>
      </c>
      <c r="E31" s="45">
        <f>Aggreg!$E327</f>
        <v>15.898486794625505</v>
      </c>
      <c r="F31" s="45">
        <f>Aggreg!$F327</f>
        <v>2.487010414299982</v>
      </c>
      <c r="G31" s="45">
        <f>Aggreg!$G327</f>
        <v>4.107003104573991</v>
      </c>
      <c r="H31" s="45">
        <f>Aggreg!$H327</f>
        <v>9.6711806324233845E-2</v>
      </c>
      <c r="I31" s="17"/>
    </row>
    <row r="32" spans="1:9" x14ac:dyDescent="0.25">
      <c r="A32" s="4" t="s">
        <v>207</v>
      </c>
      <c r="B32" s="45">
        <f>Aggreg!$B328+Adder!$B278</f>
        <v>3.266446153569265</v>
      </c>
      <c r="C32" s="45">
        <f>Aggreg!$C328+Adder!$C278</f>
        <v>1.313564063401496</v>
      </c>
      <c r="D32" s="45">
        <f>Aggreg!$D328+Adder!$D278</f>
        <v>1.0803884118645564</v>
      </c>
      <c r="E32" s="45">
        <f>Aggreg!$E328</f>
        <v>151.05546459069933</v>
      </c>
      <c r="F32" s="45">
        <f>Aggreg!$F328</f>
        <v>2.3850137181891591</v>
      </c>
      <c r="G32" s="45">
        <f>Aggreg!$G328</f>
        <v>4.3153637163289105</v>
      </c>
      <c r="H32" s="45">
        <f>Aggreg!$H328</f>
        <v>6.6904842423540556E-2</v>
      </c>
      <c r="I32" s="17"/>
    </row>
    <row r="33" spans="1:9" x14ac:dyDescent="0.25">
      <c r="A33" s="4" t="s">
        <v>229</v>
      </c>
      <c r="B33" s="45">
        <f>Aggreg!$B329+Adder!$B279</f>
        <v>1.9716463859598714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2.2827746854376905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3.3165132812316047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1.7616356110368609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18.384240226169734</v>
      </c>
      <c r="C37" s="45">
        <f>Aggreg!$C333+Adder!$C283</f>
        <v>1.8147888137083599</v>
      </c>
      <c r="D37" s="45">
        <f>Aggreg!$D333+Adder!$D283</f>
        <v>1.1115617011913976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-0.67122195423552644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-0.59507181053832026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-0.67122195423552644</v>
      </c>
      <c r="C40" s="10"/>
      <c r="D40" s="10"/>
      <c r="E40" s="45">
        <f>Aggreg!$E336</f>
        <v>0</v>
      </c>
      <c r="F40" s="10"/>
      <c r="G40" s="10"/>
      <c r="H40" s="45">
        <f>Aggreg!$H336</f>
        <v>0.141017537365139</v>
      </c>
      <c r="I40" s="17"/>
    </row>
    <row r="41" spans="1:9" x14ac:dyDescent="0.25">
      <c r="A41" s="4" t="s">
        <v>194</v>
      </c>
      <c r="B41" s="45">
        <f>Aggreg!$B337+Adder!$B287</f>
        <v>-0.67122195423552644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-4.445226168521641</v>
      </c>
      <c r="C42" s="45">
        <f>Aggreg!$C338+Adder!$C288</f>
        <v>-0.58347518791713948</v>
      </c>
      <c r="D42" s="45">
        <f>Aggreg!$D338+Adder!$D288</f>
        <v>-4.1947030396886104E-2</v>
      </c>
      <c r="E42" s="45">
        <f>Aggreg!$E338</f>
        <v>0</v>
      </c>
      <c r="F42" s="10"/>
      <c r="G42" s="10"/>
      <c r="H42" s="45">
        <f>Aggreg!$H338</f>
        <v>0.141017537365139</v>
      </c>
      <c r="I42" s="17"/>
    </row>
    <row r="43" spans="1:9" x14ac:dyDescent="0.25">
      <c r="A43" s="4" t="s">
        <v>196</v>
      </c>
      <c r="B43" s="45">
        <f>Aggreg!$B339+Adder!$B289</f>
        <v>-4.445226168521641</v>
      </c>
      <c r="C43" s="45">
        <f>Aggreg!$C339+Adder!$C289</f>
        <v>-0.58347518791713948</v>
      </c>
      <c r="D43" s="45">
        <f>Aggreg!$D339+Adder!$D289</f>
        <v>-4.1947030396886104E-2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-0.59507181053832026</v>
      </c>
      <c r="C44" s="10"/>
      <c r="D44" s="10"/>
      <c r="E44" s="45">
        <f>Aggreg!$E340</f>
        <v>0</v>
      </c>
      <c r="F44" s="10"/>
      <c r="G44" s="10"/>
      <c r="H44" s="45">
        <f>Aggreg!$H340</f>
        <v>0.13405689109665861</v>
      </c>
      <c r="I44" s="17"/>
    </row>
    <row r="45" spans="1:9" x14ac:dyDescent="0.25">
      <c r="A45" s="4" t="s">
        <v>198</v>
      </c>
      <c r="B45" s="45">
        <f>Aggreg!$B341+Adder!$B291</f>
        <v>-0.59507181053832026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-3.9471871730604486</v>
      </c>
      <c r="C46" s="45">
        <f>Aggreg!$C342+Adder!$C292</f>
        <v>-0.51413577084626794</v>
      </c>
      <c r="D46" s="45">
        <f>Aggreg!$D342+Adder!$D292</f>
        <v>-3.7754620890166381E-2</v>
      </c>
      <c r="E46" s="45">
        <f>Aggreg!$E342</f>
        <v>0</v>
      </c>
      <c r="F46" s="10"/>
      <c r="G46" s="10"/>
      <c r="H46" s="45">
        <f>Aggreg!$H342</f>
        <v>0.13405689109665861</v>
      </c>
      <c r="I46" s="17"/>
    </row>
    <row r="47" spans="1:9" x14ac:dyDescent="0.25">
      <c r="A47" s="4" t="s">
        <v>200</v>
      </c>
      <c r="B47" s="45">
        <f>Aggreg!$B343+Adder!$B293</f>
        <v>-3.9471871730604486</v>
      </c>
      <c r="C47" s="45">
        <f>Aggreg!$C343+Adder!$C293</f>
        <v>-0.51413577084626794</v>
      </c>
      <c r="D47" s="45">
        <f>Aggreg!$D343+Adder!$D293</f>
        <v>-3.7754620890166381E-2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-0.3791582416248318</v>
      </c>
      <c r="C48" s="10"/>
      <c r="D48" s="10"/>
      <c r="E48" s="45">
        <f>Aggreg!$E344</f>
        <v>84.918063739030828</v>
      </c>
      <c r="F48" s="10"/>
      <c r="G48" s="10"/>
      <c r="H48" s="45">
        <f>Aggreg!$H344</f>
        <v>0.10361736016996138</v>
      </c>
      <c r="I48" s="17"/>
    </row>
    <row r="49" spans="1:9" x14ac:dyDescent="0.25">
      <c r="A49" s="4" t="s">
        <v>209</v>
      </c>
      <c r="B49" s="45">
        <f>Aggreg!$B345+Adder!$B295</f>
        <v>-0.3791582416248318</v>
      </c>
      <c r="C49" s="10"/>
      <c r="D49" s="10"/>
      <c r="E49" s="45">
        <f>Aggreg!$E345</f>
        <v>84.918063739030828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-2.5476737974394257</v>
      </c>
      <c r="C50" s="45">
        <f>Aggreg!$C346+Adder!$C296</f>
        <v>-0.31135387026626132</v>
      </c>
      <c r="D50" s="45">
        <f>Aggreg!$D346+Adder!$D296</f>
        <v>-2.6930145636842227E-2</v>
      </c>
      <c r="E50" s="45">
        <f>Aggreg!$E346</f>
        <v>84.918063739030828</v>
      </c>
      <c r="F50" s="10"/>
      <c r="G50" s="10"/>
      <c r="H50" s="45">
        <f>Aggreg!$H346</f>
        <v>0.10361736016996138</v>
      </c>
      <c r="I50" s="17"/>
    </row>
    <row r="51" spans="1:9" x14ac:dyDescent="0.25">
      <c r="A51" s="4" t="s">
        <v>211</v>
      </c>
      <c r="B51" s="45">
        <f>Aggreg!$B347+Adder!$B297</f>
        <v>-2.5476737974394257</v>
      </c>
      <c r="C51" s="45">
        <f>Aggreg!$C347+Adder!$C297</f>
        <v>-0.31135387026626132</v>
      </c>
      <c r="D51" s="45">
        <f>Aggreg!$D347+Adder!$D297</f>
        <v>-2.6930145636842227E-2</v>
      </c>
      <c r="E51" s="45">
        <f>Aggreg!$E347</f>
        <v>84.918063739030828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-2.5137763476967834E-4</v>
      </c>
      <c r="C78" s="10"/>
      <c r="D78" s="10"/>
      <c r="E78" s="45">
        <f>ROUND(E19,E$56)-E19</f>
        <v>2.1118542026146159E-3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-2.888488841068515E-4</v>
      </c>
      <c r="C79" s="45">
        <f>ROUND(C20,C$56)-C20</f>
        <v>1.5509681472347658E-4</v>
      </c>
      <c r="D79" s="10"/>
      <c r="E79" s="45">
        <f>ROUND(E20,E$56)-E20</f>
        <v>2.1118542026146159E-3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8.7900139726482251E-5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-3.8999467511180441E-4</v>
      </c>
      <c r="C81" s="10"/>
      <c r="D81" s="10"/>
      <c r="E81" s="45">
        <f>ROUND(E22,E$56)-E22</f>
        <v>1.6044498285916475E-3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1.1057282838233817E-4</v>
      </c>
      <c r="C82" s="45">
        <f>ROUND(C23,C$56)-C23</f>
        <v>5.5054977205593048E-5</v>
      </c>
      <c r="D82" s="10"/>
      <c r="E82" s="45">
        <f>ROUND(E23,E$56)-E23</f>
        <v>1.6044498285916475E-3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2.9941072822037285E-4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-1.0453686948608265E-4</v>
      </c>
      <c r="C84" s="45">
        <f t="shared" ref="C84:C91" si="1">ROUND(C25,C$56)-C25</f>
        <v>-4.4653311332387702E-4</v>
      </c>
      <c r="D84" s="10"/>
      <c r="E84" s="45">
        <f t="shared" ref="E84:E91" si="2">ROUND(E25,E$56)-E25</f>
        <v>-2.3700482590278682E-3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1.4142594693433708E-4</v>
      </c>
      <c r="C85" s="45">
        <f t="shared" si="1"/>
        <v>3.5771827273123336E-4</v>
      </c>
      <c r="D85" s="10"/>
      <c r="E85" s="45">
        <f t="shared" si="2"/>
        <v>1.1592819418382305E-3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5.0651236579657422E-5</v>
      </c>
      <c r="C86" s="45">
        <f t="shared" si="1"/>
        <v>5.2225872736677559E-5</v>
      </c>
      <c r="D86" s="10"/>
      <c r="E86" s="45">
        <f t="shared" si="2"/>
        <v>8.0735553160593554E-4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1.879854376980461E-4</v>
      </c>
      <c r="C87" s="45">
        <f t="shared" si="1"/>
        <v>-1.2886473756323902E-4</v>
      </c>
      <c r="D87" s="45">
        <f>ROUND(D28,D$56)-D28</f>
        <v>7.9003931467314104E-5</v>
      </c>
      <c r="E87" s="45">
        <f t="shared" si="2"/>
        <v>2.1118542026146159E-3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3.4485770107917091E-4</v>
      </c>
      <c r="C88" s="45">
        <f t="shared" si="1"/>
        <v>-3.3295454778725642E-4</v>
      </c>
      <c r="D88" s="45">
        <f>ROUND(D29,D$56)-D29</f>
        <v>-3.8373843757177895E-4</v>
      </c>
      <c r="E88" s="45">
        <f t="shared" si="2"/>
        <v>1.6044498285916475E-3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-3.1477449397510071E-4</v>
      </c>
      <c r="C89" s="45">
        <f t="shared" si="1"/>
        <v>-3.3463812030554152E-4</v>
      </c>
      <c r="D89" s="45">
        <f>ROUND(D30,D$56)-D30</f>
        <v>-4.4562315383855911E-4</v>
      </c>
      <c r="E89" s="45">
        <f t="shared" si="2"/>
        <v>1.5132053744952856E-3</v>
      </c>
      <c r="F89" s="45">
        <f t="shared" ref="F89:H91" si="3">ROUND(F30,F$56)-F30</f>
        <v>-4.0848658236460889E-3</v>
      </c>
      <c r="G89" s="45">
        <f t="shared" si="3"/>
        <v>1.3477210507062409E-3</v>
      </c>
      <c r="H89" s="45">
        <f t="shared" si="3"/>
        <v>1.1429960371023284E-4</v>
      </c>
      <c r="I89" s="17"/>
    </row>
    <row r="90" spans="1:9" x14ac:dyDescent="0.25">
      <c r="A90" s="4" t="s">
        <v>190</v>
      </c>
      <c r="B90" s="45">
        <f t="shared" si="0"/>
        <v>-2.7452707819719535E-4</v>
      </c>
      <c r="C90" s="45">
        <f t="shared" si="1"/>
        <v>-3.5288714647707664E-4</v>
      </c>
      <c r="D90" s="45">
        <f>ROUND(D31,D$56)-D31</f>
        <v>-4.2716736273096245E-4</v>
      </c>
      <c r="E90" s="45">
        <f t="shared" si="2"/>
        <v>1.5132053744952856E-3</v>
      </c>
      <c r="F90" s="45">
        <f t="shared" si="3"/>
        <v>2.9895857000181714E-3</v>
      </c>
      <c r="G90" s="45">
        <f t="shared" si="3"/>
        <v>2.9968954260093383E-3</v>
      </c>
      <c r="H90" s="45">
        <f t="shared" si="3"/>
        <v>2.881936757661574E-4</v>
      </c>
      <c r="I90" s="17"/>
    </row>
    <row r="91" spans="1:9" x14ac:dyDescent="0.25">
      <c r="A91" s="4" t="s">
        <v>207</v>
      </c>
      <c r="B91" s="45">
        <f t="shared" si="0"/>
        <v>-4.4615356926502869E-4</v>
      </c>
      <c r="C91" s="45">
        <f t="shared" si="1"/>
        <v>4.3593659850404975E-4</v>
      </c>
      <c r="D91" s="45">
        <f>ROUND(D32,D$56)-D32</f>
        <v>-3.8841186455629284E-4</v>
      </c>
      <c r="E91" s="45">
        <f t="shared" si="2"/>
        <v>4.5354093006721996E-3</v>
      </c>
      <c r="F91" s="45">
        <f t="shared" si="3"/>
        <v>4.9862818108410423E-3</v>
      </c>
      <c r="G91" s="45">
        <f t="shared" si="3"/>
        <v>4.6362836710898137E-3</v>
      </c>
      <c r="H91" s="45">
        <f t="shared" si="3"/>
        <v>9.5157576459448112E-5</v>
      </c>
      <c r="I91" s="17"/>
    </row>
    <row r="92" spans="1:9" x14ac:dyDescent="0.25">
      <c r="A92" s="4" t="s">
        <v>229</v>
      </c>
      <c r="B92" s="45">
        <f t="shared" si="0"/>
        <v>3.5361404012856923E-4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2.2531456230945324E-4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4.8671876839545547E-4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3.6438896313906177E-4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-2.4022616973340405E-4</v>
      </c>
      <c r="C96" s="45">
        <f>ROUND(C37,C$56)-C37</f>
        <v>2.111862916400753E-4</v>
      </c>
      <c r="D96" s="45">
        <f>ROUND(D37,D$56)-D37</f>
        <v>4.3829880860246639E-4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2.2195423552640037E-4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7.1810538320282724E-5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2.2195423552640037E-4</v>
      </c>
      <c r="C99" s="10"/>
      <c r="D99" s="10"/>
      <c r="E99" s="45">
        <f t="shared" si="4"/>
        <v>0</v>
      </c>
      <c r="F99" s="10"/>
      <c r="G99" s="10"/>
      <c r="H99" s="45">
        <f>ROUND(H40,H$56)-H40</f>
        <v>-1.7537365139014272E-5</v>
      </c>
      <c r="I99" s="17"/>
    </row>
    <row r="100" spans="1:9" x14ac:dyDescent="0.25">
      <c r="A100" s="4" t="s">
        <v>194</v>
      </c>
      <c r="B100" s="45">
        <f t="shared" si="0"/>
        <v>2.2195423552640037E-4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2.2616852164070167E-4</v>
      </c>
      <c r="C101" s="45">
        <f>ROUND(C42,C$56)-C42</f>
        <v>4.7518791713951902E-4</v>
      </c>
      <c r="D101" s="45">
        <f>ROUND(D42,D$56)-D42</f>
        <v>-5.2969603113899033E-5</v>
      </c>
      <c r="E101" s="45">
        <f t="shared" si="4"/>
        <v>0</v>
      </c>
      <c r="F101" s="10"/>
      <c r="G101" s="10"/>
      <c r="H101" s="45">
        <f>ROUND(H42,H$56)-H42</f>
        <v>-1.7537365139014272E-5</v>
      </c>
      <c r="I101" s="17"/>
    </row>
    <row r="102" spans="1:9" x14ac:dyDescent="0.25">
      <c r="A102" s="4" t="s">
        <v>196</v>
      </c>
      <c r="B102" s="45">
        <f t="shared" si="0"/>
        <v>2.2616852164070167E-4</v>
      </c>
      <c r="C102" s="45">
        <f>ROUND(C43,C$56)-C43</f>
        <v>4.7518791713951902E-4</v>
      </c>
      <c r="D102" s="45">
        <f>ROUND(D43,D$56)-D43</f>
        <v>-5.2969603113899033E-5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7.1810538320282724E-5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-5.6891096658601148E-5</v>
      </c>
      <c r="I103" s="17"/>
    </row>
    <row r="104" spans="1:9" x14ac:dyDescent="0.25">
      <c r="A104" s="4" t="s">
        <v>198</v>
      </c>
      <c r="B104" s="45">
        <f t="shared" si="0"/>
        <v>7.1810538320282724E-5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1.8717306044857551E-4</v>
      </c>
      <c r="C105" s="45">
        <f>ROUND(C46,C$56)-C46</f>
        <v>1.3577084626792413E-4</v>
      </c>
      <c r="D105" s="45">
        <f>ROUND(D46,D$56)-D46</f>
        <v>-2.4537910983361833E-4</v>
      </c>
      <c r="E105" s="45">
        <f t="shared" si="4"/>
        <v>0</v>
      </c>
      <c r="F105" s="10"/>
      <c r="G105" s="10"/>
      <c r="H105" s="45">
        <f>ROUND(H46,H$56)-H46</f>
        <v>-5.6891096658601148E-5</v>
      </c>
      <c r="I105" s="17"/>
    </row>
    <row r="106" spans="1:9" x14ac:dyDescent="0.25">
      <c r="A106" s="4" t="s">
        <v>200</v>
      </c>
      <c r="B106" s="45">
        <f t="shared" si="0"/>
        <v>1.8717306044857551E-4</v>
      </c>
      <c r="C106" s="45">
        <f>ROUND(C47,C$56)-C47</f>
        <v>1.3577084626792413E-4</v>
      </c>
      <c r="D106" s="45">
        <f>ROUND(D47,D$56)-D47</f>
        <v>-2.4537910983361833E-4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1.5824162483180082E-4</v>
      </c>
      <c r="C107" s="10"/>
      <c r="D107" s="10"/>
      <c r="E107" s="45">
        <f t="shared" si="4"/>
        <v>1.9362609691739863E-3</v>
      </c>
      <c r="F107" s="10"/>
      <c r="G107" s="10"/>
      <c r="H107" s="45">
        <f>ROUND(H48,H$56)-H48</f>
        <v>3.8263983003861135E-4</v>
      </c>
      <c r="I107" s="17"/>
    </row>
    <row r="108" spans="1:9" x14ac:dyDescent="0.25">
      <c r="A108" s="4" t="s">
        <v>209</v>
      </c>
      <c r="B108" s="45">
        <f t="shared" si="0"/>
        <v>1.5824162483180082E-4</v>
      </c>
      <c r="C108" s="10"/>
      <c r="D108" s="10"/>
      <c r="E108" s="45">
        <f t="shared" si="4"/>
        <v>1.9362609691739863E-3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-3.2620256057436237E-4</v>
      </c>
      <c r="C109" s="45">
        <f>ROUND(C50,C$56)-C50</f>
        <v>3.5387026626132467E-4</v>
      </c>
      <c r="D109" s="45">
        <f>ROUND(D50,D$56)-D50</f>
        <v>-6.9854363157772353E-5</v>
      </c>
      <c r="E109" s="45">
        <f t="shared" si="4"/>
        <v>1.9362609691739863E-3</v>
      </c>
      <c r="F109" s="10"/>
      <c r="G109" s="10"/>
      <c r="H109" s="45">
        <f>ROUND(H50,H$56)-H50</f>
        <v>3.8263983003861135E-4</v>
      </c>
      <c r="I109" s="17"/>
    </row>
    <row r="110" spans="1:9" x14ac:dyDescent="0.25">
      <c r="A110" s="4" t="s">
        <v>211</v>
      </c>
      <c r="B110" s="45">
        <f t="shared" si="0"/>
        <v>-3.2620256057436237E-4</v>
      </c>
      <c r="C110" s="45">
        <f>ROUND(C51,C$56)-C51</f>
        <v>3.5387026626132467E-4</v>
      </c>
      <c r="D110" s="45">
        <f>ROUND(D51,D$56)-D51</f>
        <v>-6.9854363157772353E-5</v>
      </c>
      <c r="E110" s="45">
        <f t="shared" si="4"/>
        <v>1.9362609691739863E-3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2.355</v>
      </c>
      <c r="C132" s="10"/>
      <c r="D132" s="10"/>
      <c r="E132" s="46">
        <f>E19+E78</f>
        <v>5.49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2.6739999999999999</v>
      </c>
      <c r="C133" s="37">
        <f>C20+C79</f>
        <v>1.131</v>
      </c>
      <c r="D133" s="10"/>
      <c r="E133" s="46">
        <f>E20+E79</f>
        <v>5.49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1.25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2.379</v>
      </c>
      <c r="C135" s="10"/>
      <c r="D135" s="10"/>
      <c r="E135" s="46">
        <f>E22+E81</f>
        <v>5.84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2.6</v>
      </c>
      <c r="C136" s="37">
        <f>C23+C82</f>
        <v>1.1659999999999999</v>
      </c>
      <c r="D136" s="10"/>
      <c r="E136" s="46">
        <f>E23+E82</f>
        <v>5.84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1.3109999999999999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2.29</v>
      </c>
      <c r="C138" s="37">
        <f t="shared" ref="C138:C145" si="6">C25+C84</f>
        <v>1.1200000000000001</v>
      </c>
      <c r="D138" s="10"/>
      <c r="E138" s="46">
        <f t="shared" ref="E138:E145" si="7">E25+E84</f>
        <v>30.49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2.343</v>
      </c>
      <c r="C139" s="37">
        <f t="shared" si="6"/>
        <v>1.1519999999999999</v>
      </c>
      <c r="D139" s="10"/>
      <c r="E139" s="46">
        <f t="shared" si="7"/>
        <v>30.5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1.653</v>
      </c>
      <c r="C140" s="37">
        <f t="shared" si="6"/>
        <v>1.103</v>
      </c>
      <c r="D140" s="10"/>
      <c r="E140" s="46">
        <f t="shared" si="7"/>
        <v>284.23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7.5670000000000002</v>
      </c>
      <c r="C141" s="37">
        <f t="shared" si="6"/>
        <v>1.91</v>
      </c>
      <c r="D141" s="37">
        <f>D28+D87</f>
        <v>1.117</v>
      </c>
      <c r="E141" s="46">
        <f t="shared" si="7"/>
        <v>5.49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7.9340000000000002</v>
      </c>
      <c r="C142" s="37">
        <f t="shared" si="6"/>
        <v>1.958</v>
      </c>
      <c r="D142" s="37">
        <f>D29+D88</f>
        <v>1.1200000000000001</v>
      </c>
      <c r="E142" s="46">
        <f t="shared" si="7"/>
        <v>5.84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5.5890000000000004</v>
      </c>
      <c r="C143" s="37">
        <f t="shared" si="6"/>
        <v>1.641</v>
      </c>
      <c r="D143" s="37">
        <f>D30+D89</f>
        <v>1.099</v>
      </c>
      <c r="E143" s="46">
        <f t="shared" si="7"/>
        <v>15.9</v>
      </c>
      <c r="F143" s="46">
        <f t="shared" ref="F143:H145" si="8">F30+F89</f>
        <v>1.77</v>
      </c>
      <c r="G143" s="46">
        <f t="shared" si="8"/>
        <v>4.1399999999999997</v>
      </c>
      <c r="H143" s="37">
        <f t="shared" si="8"/>
        <v>0.16600000000000001</v>
      </c>
      <c r="I143" s="17"/>
    </row>
    <row r="144" spans="1:9" x14ac:dyDescent="0.25">
      <c r="A144" s="4" t="s">
        <v>190</v>
      </c>
      <c r="B144" s="37">
        <f t="shared" si="5"/>
        <v>4.01</v>
      </c>
      <c r="C144" s="37">
        <f t="shared" si="6"/>
        <v>1.419</v>
      </c>
      <c r="D144" s="37">
        <f>D31+D90</f>
        <v>1.0860000000000001</v>
      </c>
      <c r="E144" s="46">
        <f t="shared" si="7"/>
        <v>15.9</v>
      </c>
      <c r="F144" s="46">
        <f t="shared" si="8"/>
        <v>2.4900000000000002</v>
      </c>
      <c r="G144" s="46">
        <f t="shared" si="8"/>
        <v>4.1100000000000003</v>
      </c>
      <c r="H144" s="37">
        <f t="shared" si="8"/>
        <v>9.7000000000000003E-2</v>
      </c>
      <c r="I144" s="17"/>
    </row>
    <row r="145" spans="1:9" x14ac:dyDescent="0.25">
      <c r="A145" s="4" t="s">
        <v>207</v>
      </c>
      <c r="B145" s="37">
        <f t="shared" si="5"/>
        <v>3.266</v>
      </c>
      <c r="C145" s="37">
        <f t="shared" si="6"/>
        <v>1.3140000000000001</v>
      </c>
      <c r="D145" s="37">
        <f>D32+D91</f>
        <v>1.08</v>
      </c>
      <c r="E145" s="46">
        <f t="shared" si="7"/>
        <v>151.06</v>
      </c>
      <c r="F145" s="46">
        <f t="shared" si="8"/>
        <v>2.39</v>
      </c>
      <c r="G145" s="46">
        <f t="shared" si="8"/>
        <v>4.32</v>
      </c>
      <c r="H145" s="37">
        <f t="shared" si="8"/>
        <v>6.7000000000000004E-2</v>
      </c>
      <c r="I145" s="17"/>
    </row>
    <row r="146" spans="1:9" x14ac:dyDescent="0.25">
      <c r="A146" s="4" t="s">
        <v>229</v>
      </c>
      <c r="B146" s="37">
        <f t="shared" si="5"/>
        <v>1.972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2.2829999999999999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3.3170000000000002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1.762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18.384</v>
      </c>
      <c r="C150" s="37">
        <f>C37+C96</f>
        <v>1.8149999999999999</v>
      </c>
      <c r="D150" s="37">
        <f>D37+D96</f>
        <v>1.1120000000000001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-0.67100000000000004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-0.59499999999999997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-0.67100000000000004</v>
      </c>
      <c r="C153" s="10"/>
      <c r="D153" s="10"/>
      <c r="E153" s="46">
        <f t="shared" si="9"/>
        <v>0</v>
      </c>
      <c r="F153" s="10"/>
      <c r="G153" s="10"/>
      <c r="H153" s="37">
        <f>H40+H99</f>
        <v>0.14099999999999999</v>
      </c>
      <c r="I153" s="17"/>
    </row>
    <row r="154" spans="1:9" x14ac:dyDescent="0.25">
      <c r="A154" s="4" t="s">
        <v>194</v>
      </c>
      <c r="B154" s="37">
        <f t="shared" si="5"/>
        <v>-0.67100000000000004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-4.4450000000000003</v>
      </c>
      <c r="C155" s="37">
        <f>C42+C101</f>
        <v>-0.58299999999999996</v>
      </c>
      <c r="D155" s="37">
        <f>D42+D101</f>
        <v>-4.2000000000000003E-2</v>
      </c>
      <c r="E155" s="46">
        <f t="shared" si="9"/>
        <v>0</v>
      </c>
      <c r="F155" s="10"/>
      <c r="G155" s="10"/>
      <c r="H155" s="37">
        <f>H42+H101</f>
        <v>0.14099999999999999</v>
      </c>
      <c r="I155" s="17"/>
    </row>
    <row r="156" spans="1:9" x14ac:dyDescent="0.25">
      <c r="A156" s="4" t="s">
        <v>196</v>
      </c>
      <c r="B156" s="37">
        <f t="shared" si="5"/>
        <v>-4.4450000000000003</v>
      </c>
      <c r="C156" s="37">
        <f>C43+C102</f>
        <v>-0.58299999999999996</v>
      </c>
      <c r="D156" s="37">
        <f>D43+D102</f>
        <v>-4.2000000000000003E-2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-0.59499999999999997</v>
      </c>
      <c r="C157" s="10"/>
      <c r="D157" s="10"/>
      <c r="E157" s="46">
        <f t="shared" si="9"/>
        <v>0</v>
      </c>
      <c r="F157" s="10"/>
      <c r="G157" s="10"/>
      <c r="H157" s="37">
        <f>H44+H103</f>
        <v>0.13400000000000001</v>
      </c>
      <c r="I157" s="17"/>
    </row>
    <row r="158" spans="1:9" x14ac:dyDescent="0.25">
      <c r="A158" s="4" t="s">
        <v>198</v>
      </c>
      <c r="B158" s="37">
        <f t="shared" si="5"/>
        <v>-0.59499999999999997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-3.9470000000000001</v>
      </c>
      <c r="C159" s="37">
        <f>C46+C105</f>
        <v>-0.51400000000000001</v>
      </c>
      <c r="D159" s="37">
        <f>D46+D105</f>
        <v>-3.7999999999999999E-2</v>
      </c>
      <c r="E159" s="46">
        <f t="shared" si="9"/>
        <v>0</v>
      </c>
      <c r="F159" s="10"/>
      <c r="G159" s="10"/>
      <c r="H159" s="37">
        <f>H46+H105</f>
        <v>0.13400000000000001</v>
      </c>
      <c r="I159" s="17"/>
    </row>
    <row r="160" spans="1:9" x14ac:dyDescent="0.25">
      <c r="A160" s="4" t="s">
        <v>200</v>
      </c>
      <c r="B160" s="37">
        <f t="shared" si="5"/>
        <v>-3.9470000000000001</v>
      </c>
      <c r="C160" s="37">
        <f>C47+C106</f>
        <v>-0.51400000000000001</v>
      </c>
      <c r="D160" s="37">
        <f>D47+D106</f>
        <v>-3.7999999999999999E-2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-0.379</v>
      </c>
      <c r="C161" s="10"/>
      <c r="D161" s="10"/>
      <c r="E161" s="46">
        <f t="shared" si="9"/>
        <v>84.92</v>
      </c>
      <c r="F161" s="10"/>
      <c r="G161" s="10"/>
      <c r="H161" s="37">
        <f>H48+H107</f>
        <v>0.104</v>
      </c>
      <c r="I161" s="17"/>
    </row>
    <row r="162" spans="1:9" x14ac:dyDescent="0.25">
      <c r="A162" s="4" t="s">
        <v>209</v>
      </c>
      <c r="B162" s="37">
        <f t="shared" si="5"/>
        <v>-0.379</v>
      </c>
      <c r="C162" s="10"/>
      <c r="D162" s="10"/>
      <c r="E162" s="46">
        <f t="shared" si="9"/>
        <v>84.92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-2.548</v>
      </c>
      <c r="C163" s="37">
        <f>C50+C109</f>
        <v>-0.311</v>
      </c>
      <c r="D163" s="37">
        <f>D50+D109</f>
        <v>-2.7E-2</v>
      </c>
      <c r="E163" s="46">
        <f t="shared" si="9"/>
        <v>84.92</v>
      </c>
      <c r="F163" s="10"/>
      <c r="G163" s="10"/>
      <c r="H163" s="37">
        <f>H50+H109</f>
        <v>0.104</v>
      </c>
      <c r="I163" s="17"/>
    </row>
    <row r="164" spans="1:9" x14ac:dyDescent="0.25">
      <c r="A164" s="4" t="s">
        <v>211</v>
      </c>
      <c r="B164" s="37">
        <f t="shared" si="5"/>
        <v>-2.548</v>
      </c>
      <c r="C164" s="37">
        <f>C51+C110</f>
        <v>-0.311</v>
      </c>
      <c r="D164" s="37">
        <f>D51+D110</f>
        <v>-2.7E-2</v>
      </c>
      <c r="E164" s="46">
        <f t="shared" si="9"/>
        <v>84.92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-74.627778297035547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353.04520867750006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41.92648365705157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-2902.0717832110172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423.35964965286485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16.74251139748284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-1.534453938441502E-6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1.7809221381630486E-6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5.2290905888200158E-7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0.4892080051710298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-1122.0367012509371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-34481.532425515084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612.93156483299367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18519.6995975432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51.762540090534657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200.76503850609555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15.035865222701739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4.9501263245232527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203.87947163488121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1.7452483493676385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43.315550118453096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25.763319650565442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0.36779852528718227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-0.13294078144525209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752.35593769520085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130.06683615603148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169153256.71823534</v>
      </c>
      <c r="C234" s="42">
        <f>SUM(Adder!E$265:E$297)</f>
        <v>128285871.23398249</v>
      </c>
      <c r="D234" s="42">
        <f>SUM(B$186:B$218)</f>
        <v>-17182.199672246239</v>
      </c>
      <c r="E234" s="42">
        <f>B234+C234+D234</f>
        <v>297421945.7525456</v>
      </c>
      <c r="F234" s="42">
        <f>E234-Revenue!B$66</f>
        <v>-17182.199672162533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2.355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5.49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1.4119999999999999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3.29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0.85799999999999998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2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2.6739999999999999</v>
      </c>
      <c r="C256" s="37">
        <f>ROUND(C$133*(1-Loads!$B216),3)</f>
        <v>1.131</v>
      </c>
      <c r="D256" s="37">
        <f>ROUND(D$133*(1-Loads!$B216),3)</f>
        <v>0</v>
      </c>
      <c r="E256" s="46">
        <f>ROUND(E$133*(1-Loads!$C216),2)</f>
        <v>5.49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1.603</v>
      </c>
      <c r="C257" s="37">
        <f>ROUND(C$133*(1-Loads!$B217),3)</f>
        <v>0.67800000000000005</v>
      </c>
      <c r="D257" s="37">
        <f>ROUND(D$133*(1-Loads!$B217),3)</f>
        <v>0</v>
      </c>
      <c r="E257" s="46">
        <f>ROUND(E$133*(1-Loads!$C217),2)</f>
        <v>3.29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0.97499999999999998</v>
      </c>
      <c r="C258" s="37">
        <f>ROUND(C$133*(1-Loads!$B218),3)</f>
        <v>0.41199999999999998</v>
      </c>
      <c r="D258" s="37">
        <f>ROUND(D$133*(1-Loads!$B218),3)</f>
        <v>0</v>
      </c>
      <c r="E258" s="46">
        <f>ROUND(E$133*(1-Loads!$C218),2)</f>
        <v>2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1.25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0.749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0.45600000000000002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2.379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5.84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1.4259999999999999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3.5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0.86699999999999999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2.13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2.6</v>
      </c>
      <c r="C268" s="37">
        <f>ROUND(C$136*(1-Loads!$B228),3)</f>
        <v>1.1659999999999999</v>
      </c>
      <c r="D268" s="37">
        <f>ROUND(D$136*(1-Loads!$B228),3)</f>
        <v>0</v>
      </c>
      <c r="E268" s="46">
        <f>ROUND(E$136*(1-Loads!$C228),2)</f>
        <v>5.84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1.5589999999999999</v>
      </c>
      <c r="C269" s="37">
        <f>ROUND(C$136*(1-Loads!$B229),3)</f>
        <v>0.69899999999999995</v>
      </c>
      <c r="D269" s="37">
        <f>ROUND(D$136*(1-Loads!$B229),3)</f>
        <v>0</v>
      </c>
      <c r="E269" s="46">
        <f>ROUND(E$136*(1-Loads!$C229),2)</f>
        <v>3.5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0.94799999999999995</v>
      </c>
      <c r="C270" s="37">
        <f>ROUND(C$136*(1-Loads!$B230),3)</f>
        <v>0.42499999999999999</v>
      </c>
      <c r="D270" s="37">
        <f>ROUND(D$136*(1-Loads!$B230),3)</f>
        <v>0</v>
      </c>
      <c r="E270" s="46">
        <f>ROUND(E$136*(1-Loads!$C230),2)</f>
        <v>2.13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1.3109999999999999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0.78600000000000003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0.47799999999999998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2.29</v>
      </c>
      <c r="C276" s="37">
        <f>ROUND(C$138*(1-Loads!$B236),3)</f>
        <v>1.1200000000000001</v>
      </c>
      <c r="D276" s="37">
        <f>ROUND(D$138*(1-Loads!$B236),3)</f>
        <v>0</v>
      </c>
      <c r="E276" s="46">
        <f>ROUND(E$138*(1-Loads!$C236),2)</f>
        <v>30.49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1.373</v>
      </c>
      <c r="C277" s="37">
        <f>ROUND(C$138*(1-Loads!$B237),3)</f>
        <v>0.67100000000000004</v>
      </c>
      <c r="D277" s="37">
        <f>ROUND(D$138*(1-Loads!$B237),3)</f>
        <v>0</v>
      </c>
      <c r="E277" s="46">
        <f>ROUND(E$138*(1-Loads!$C237),2)</f>
        <v>18.28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0.83499999999999996</v>
      </c>
      <c r="C278" s="37">
        <f>ROUND(C$138*(1-Loads!$B238),3)</f>
        <v>0.40799999999999997</v>
      </c>
      <c r="D278" s="37">
        <f>ROUND(D$138*(1-Loads!$B238),3)</f>
        <v>0</v>
      </c>
      <c r="E278" s="46">
        <f>ROUND(E$138*(1-Loads!$C238),2)</f>
        <v>11.11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2.343</v>
      </c>
      <c r="C280" s="37">
        <f>ROUND(C$139*(1-Loads!$B240),3)</f>
        <v>1.1519999999999999</v>
      </c>
      <c r="D280" s="37">
        <f>ROUND(D$139*(1-Loads!$B240),3)</f>
        <v>0</v>
      </c>
      <c r="E280" s="46">
        <f>ROUND(E$139*(1-Loads!$C240),2)</f>
        <v>30.5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1.653</v>
      </c>
      <c r="C282" s="37">
        <f>ROUND(C$140*(1-Loads!$B242),3)</f>
        <v>1.103</v>
      </c>
      <c r="D282" s="37">
        <f>ROUND(D$140*(1-Loads!$B242),3)</f>
        <v>0</v>
      </c>
      <c r="E282" s="46">
        <f>ROUND(E$140*(1-Loads!$C242),2)</f>
        <v>284.23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7.5670000000000002</v>
      </c>
      <c r="C284" s="37">
        <f>ROUND(C$141*(1-Loads!$B244),3)</f>
        <v>1.91</v>
      </c>
      <c r="D284" s="37">
        <f>ROUND(D$141*(1-Loads!$B244),3)</f>
        <v>1.117</v>
      </c>
      <c r="E284" s="46">
        <f>ROUND(E$141*(1-Loads!$C244),2)</f>
        <v>5.49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4.5359999999999996</v>
      </c>
      <c r="C285" s="37">
        <f>ROUND(C$141*(1-Loads!$B245),3)</f>
        <v>1.145</v>
      </c>
      <c r="D285" s="37">
        <f>ROUND(D$141*(1-Loads!$B245),3)</f>
        <v>0.67</v>
      </c>
      <c r="E285" s="46">
        <f>ROUND(E$141*(1-Loads!$C245),2)</f>
        <v>3.29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2.758</v>
      </c>
      <c r="C286" s="37">
        <f>ROUND(C$141*(1-Loads!$B246),3)</f>
        <v>0.69599999999999995</v>
      </c>
      <c r="D286" s="37">
        <f>ROUND(D$141*(1-Loads!$B246),3)</f>
        <v>0.40699999999999997</v>
      </c>
      <c r="E286" s="46">
        <f>ROUND(E$141*(1-Loads!$C246),2)</f>
        <v>2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7.9340000000000002</v>
      </c>
      <c r="C288" s="37">
        <f>ROUND(C$142*(1-Loads!$B248),3)</f>
        <v>1.958</v>
      </c>
      <c r="D288" s="37">
        <f>ROUND(D$142*(1-Loads!$B248),3)</f>
        <v>1.1200000000000001</v>
      </c>
      <c r="E288" s="46">
        <f>ROUND(E$142*(1-Loads!$C248),2)</f>
        <v>5.84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4.7560000000000002</v>
      </c>
      <c r="C289" s="37">
        <f>ROUND(C$142*(1-Loads!$B249),3)</f>
        <v>1.1739999999999999</v>
      </c>
      <c r="D289" s="37">
        <f>ROUND(D$142*(1-Loads!$B249),3)</f>
        <v>0.67100000000000004</v>
      </c>
      <c r="E289" s="46">
        <f>ROUND(E$142*(1-Loads!$C249),2)</f>
        <v>3.5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2.8919999999999999</v>
      </c>
      <c r="C290" s="37">
        <f>ROUND(C$142*(1-Loads!$B250),3)</f>
        <v>0.71399999999999997</v>
      </c>
      <c r="D290" s="37">
        <f>ROUND(D$142*(1-Loads!$B250),3)</f>
        <v>0.40799999999999997</v>
      </c>
      <c r="E290" s="46">
        <f>ROUND(E$142*(1-Loads!$C250),2)</f>
        <v>2.13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5.5890000000000004</v>
      </c>
      <c r="C292" s="37">
        <f>ROUND(C$143*(1-Loads!$B252),3)</f>
        <v>1.641</v>
      </c>
      <c r="D292" s="37">
        <f>ROUND(D$143*(1-Loads!$B252),3)</f>
        <v>1.099</v>
      </c>
      <c r="E292" s="46">
        <f>ROUND(E$143*(1-Loads!$C252),2)</f>
        <v>15.9</v>
      </c>
      <c r="F292" s="46">
        <f>ROUND(F$143*(1-Loads!$B252),2)</f>
        <v>1.77</v>
      </c>
      <c r="G292" s="46">
        <f>ROUND(G$143*(1-Loads!$B252),2)</f>
        <v>4.1399999999999997</v>
      </c>
      <c r="H292" s="37">
        <f>ROUND(H$143*(1-Loads!$B252),3)</f>
        <v>0.16600000000000001</v>
      </c>
      <c r="I292" s="17"/>
    </row>
    <row r="293" spans="1:9" x14ac:dyDescent="0.25">
      <c r="A293" s="4" t="s">
        <v>275</v>
      </c>
      <c r="B293" s="37">
        <f>ROUND(B$143*(1-Loads!$B253),3)</f>
        <v>3.351</v>
      </c>
      <c r="C293" s="37">
        <f>ROUND(C$143*(1-Loads!$B253),3)</f>
        <v>0.98399999999999999</v>
      </c>
      <c r="D293" s="37">
        <f>ROUND(D$143*(1-Loads!$B253),3)</f>
        <v>0.65900000000000003</v>
      </c>
      <c r="E293" s="46">
        <f>ROUND(E$143*(1-Loads!$C253),2)</f>
        <v>9.5299999999999994</v>
      </c>
      <c r="F293" s="46">
        <f>ROUND(F$143*(1-Loads!$B253),2)</f>
        <v>1.06</v>
      </c>
      <c r="G293" s="46">
        <f>ROUND(G$143*(1-Loads!$B253),2)</f>
        <v>2.48</v>
      </c>
      <c r="H293" s="37">
        <f>ROUND(H$143*(1-Loads!$B253),3)</f>
        <v>0.1</v>
      </c>
      <c r="I293" s="17"/>
    </row>
    <row r="294" spans="1:9" x14ac:dyDescent="0.25">
      <c r="A294" s="4" t="s">
        <v>276</v>
      </c>
      <c r="B294" s="37">
        <f>ROUND(B$143*(1-Loads!$B254),3)</f>
        <v>2.0369999999999999</v>
      </c>
      <c r="C294" s="37">
        <f>ROUND(C$143*(1-Loads!$B254),3)</f>
        <v>0.59799999999999998</v>
      </c>
      <c r="D294" s="37">
        <f>ROUND(D$143*(1-Loads!$B254),3)</f>
        <v>0.40100000000000002</v>
      </c>
      <c r="E294" s="46">
        <f>ROUND(E$143*(1-Loads!$C254),2)</f>
        <v>5.8</v>
      </c>
      <c r="F294" s="46">
        <f>ROUND(F$143*(1-Loads!$B254),2)</f>
        <v>0.65</v>
      </c>
      <c r="G294" s="46">
        <f>ROUND(G$143*(1-Loads!$B254),2)</f>
        <v>1.51</v>
      </c>
      <c r="H294" s="37">
        <f>ROUND(H$143*(1-Loads!$B254),3)</f>
        <v>6.0999999999999999E-2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4.01</v>
      </c>
      <c r="C296" s="37">
        <f>ROUND(C$144*(1-Loads!$B256),3)</f>
        <v>1.419</v>
      </c>
      <c r="D296" s="37">
        <f>ROUND(D$144*(1-Loads!$B256),3)</f>
        <v>1.0860000000000001</v>
      </c>
      <c r="E296" s="46">
        <f>ROUND(E$144*(1-Loads!$C256),2)</f>
        <v>15.9</v>
      </c>
      <c r="F296" s="46">
        <f>ROUND(F$144*(1-Loads!$B256),2)</f>
        <v>2.4900000000000002</v>
      </c>
      <c r="G296" s="46">
        <f>ROUND(G$144*(1-Loads!$B256),2)</f>
        <v>4.1100000000000003</v>
      </c>
      <c r="H296" s="37">
        <f>ROUND(H$144*(1-Loads!$B256),3)</f>
        <v>9.7000000000000003E-2</v>
      </c>
      <c r="I296" s="17"/>
    </row>
    <row r="297" spans="1:9" x14ac:dyDescent="0.25">
      <c r="A297" s="4" t="s">
        <v>278</v>
      </c>
      <c r="B297" s="37">
        <f>ROUND(B$144*(1-Loads!$B257),3)</f>
        <v>2.4569999999999999</v>
      </c>
      <c r="C297" s="37">
        <f>ROUND(C$144*(1-Loads!$B257),3)</f>
        <v>0.86899999999999999</v>
      </c>
      <c r="D297" s="37">
        <f>ROUND(D$144*(1-Loads!$B257),3)</f>
        <v>0.66500000000000004</v>
      </c>
      <c r="E297" s="46">
        <f>ROUND(E$144*(1-Loads!$C257),2)</f>
        <v>9.74</v>
      </c>
      <c r="F297" s="46">
        <f>ROUND(F$144*(1-Loads!$B257),2)</f>
        <v>1.53</v>
      </c>
      <c r="G297" s="46">
        <f>ROUND(G$144*(1-Loads!$B257),2)</f>
        <v>2.52</v>
      </c>
      <c r="H297" s="37">
        <f>ROUND(H$144*(1-Loads!$B257),3)</f>
        <v>5.8999999999999997E-2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3.266</v>
      </c>
      <c r="C299" s="37">
        <f>ROUND(C$145*(1-Loads!$B259),3)</f>
        <v>1.3140000000000001</v>
      </c>
      <c r="D299" s="37">
        <f>ROUND(D$145*(1-Loads!$B259),3)</f>
        <v>1.08</v>
      </c>
      <c r="E299" s="46">
        <f>ROUND(E$145*(1-Loads!$C259),2)</f>
        <v>151.06</v>
      </c>
      <c r="F299" s="46">
        <f>ROUND(F$145*(1-Loads!$B259),2)</f>
        <v>2.39</v>
      </c>
      <c r="G299" s="46">
        <f>ROUND(G$145*(1-Loads!$B259),2)</f>
        <v>4.32</v>
      </c>
      <c r="H299" s="37">
        <f>ROUND(H$145*(1-Loads!$B259),3)</f>
        <v>6.7000000000000004E-2</v>
      </c>
      <c r="I299" s="17"/>
    </row>
    <row r="300" spans="1:9" x14ac:dyDescent="0.25">
      <c r="A300" s="4" t="s">
        <v>280</v>
      </c>
      <c r="B300" s="37">
        <f>ROUND(B$145*(1-Loads!$B260),3)</f>
        <v>2.46</v>
      </c>
      <c r="C300" s="37">
        <f>ROUND(C$145*(1-Loads!$B260),3)</f>
        <v>0.99</v>
      </c>
      <c r="D300" s="37">
        <f>ROUND(D$145*(1-Loads!$B260),3)</f>
        <v>0.81399999999999995</v>
      </c>
      <c r="E300" s="46">
        <f>ROUND(E$145*(1-Loads!$C260),2)</f>
        <v>113.79</v>
      </c>
      <c r="F300" s="46">
        <f>ROUND(F$145*(1-Loads!$B260),2)</f>
        <v>1.8</v>
      </c>
      <c r="G300" s="46">
        <f>ROUND(G$145*(1-Loads!$B260),2)</f>
        <v>3.25</v>
      </c>
      <c r="H300" s="37">
        <f>ROUND(H$145*(1-Loads!$B260),3)</f>
        <v>0.05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1.972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1.1819999999999999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0.71899999999999997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2.2829999999999999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1.369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0.83199999999999996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3.3170000000000002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1.9890000000000001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1.2090000000000001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1.762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1.056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0.64200000000000002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18.384</v>
      </c>
      <c r="C318" s="37">
        <f>ROUND(C$150*(1-Loads!$B278),3)</f>
        <v>1.8149999999999999</v>
      </c>
      <c r="D318" s="37">
        <f>ROUND(D$150*(1-Loads!$B278),3)</f>
        <v>1.1120000000000001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11.021000000000001</v>
      </c>
      <c r="C319" s="37">
        <f>ROUND(C$150*(1-Loads!$B279),3)</f>
        <v>1.0880000000000001</v>
      </c>
      <c r="D319" s="37">
        <f>ROUND(D$150*(1-Loads!$B279),3)</f>
        <v>0.66700000000000004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6.702</v>
      </c>
      <c r="C320" s="37">
        <f>ROUND(C$150*(1-Loads!$B280),3)</f>
        <v>0.66200000000000003</v>
      </c>
      <c r="D320" s="37">
        <f>ROUND(D$150*(1-Loads!$B280),3)</f>
        <v>0.40500000000000003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-0.67100000000000004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-0.67100000000000004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-0.67100000000000004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-0.59499999999999997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-0.59499999999999997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-0.67100000000000004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0.14099999999999999</v>
      </c>
      <c r="I329" s="17"/>
    </row>
    <row r="330" spans="1:9" x14ac:dyDescent="0.25">
      <c r="A330" s="4" t="s">
        <v>302</v>
      </c>
      <c r="B330" s="37">
        <f>ROUND(B$153*(1-Loads!$B290),3)</f>
        <v>-0.67100000000000004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0.14099999999999999</v>
      </c>
      <c r="I330" s="17"/>
    </row>
    <row r="331" spans="1:9" x14ac:dyDescent="0.25">
      <c r="A331" s="4" t="s">
        <v>303</v>
      </c>
      <c r="B331" s="37">
        <f>ROUND(B$153*(1-Loads!$B291),3)</f>
        <v>-0.67100000000000004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0.14099999999999999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-0.67100000000000004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-4.4450000000000003</v>
      </c>
      <c r="C335" s="37">
        <f>ROUND(C$155*(1-Loads!$B295),3)</f>
        <v>-0.58299999999999996</v>
      </c>
      <c r="D335" s="37">
        <f>ROUND(D$155*(1-Loads!$B295),3)</f>
        <v>-4.2000000000000003E-2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0.14099999999999999</v>
      </c>
      <c r="I335" s="17"/>
    </row>
    <row r="336" spans="1:9" x14ac:dyDescent="0.25">
      <c r="A336" s="4" t="s">
        <v>306</v>
      </c>
      <c r="B336" s="37">
        <f>ROUND(B$155*(1-Loads!$B296),3)</f>
        <v>-4.4450000000000003</v>
      </c>
      <c r="C336" s="37">
        <f>ROUND(C$155*(1-Loads!$B296),3)</f>
        <v>-0.58299999999999996</v>
      </c>
      <c r="D336" s="37">
        <f>ROUND(D$155*(1-Loads!$B296),3)</f>
        <v>-4.2000000000000003E-2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0.14099999999999999</v>
      </c>
      <c r="I336" s="17"/>
    </row>
    <row r="337" spans="1:9" x14ac:dyDescent="0.25">
      <c r="A337" s="4" t="s">
        <v>307</v>
      </c>
      <c r="B337" s="37">
        <f>ROUND(B$155*(1-Loads!$B297),3)</f>
        <v>-4.4450000000000003</v>
      </c>
      <c r="C337" s="37">
        <f>ROUND(C$155*(1-Loads!$B297),3)</f>
        <v>-0.58299999999999996</v>
      </c>
      <c r="D337" s="37">
        <f>ROUND(D$155*(1-Loads!$B297),3)</f>
        <v>-4.2000000000000003E-2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0.14099999999999999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-4.4450000000000003</v>
      </c>
      <c r="C339" s="37">
        <f>ROUND(C$156*(1-Loads!$B299),3)</f>
        <v>-0.58299999999999996</v>
      </c>
      <c r="D339" s="37">
        <f>ROUND(D$156*(1-Loads!$B299),3)</f>
        <v>-4.2000000000000003E-2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-0.59499999999999997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0.13400000000000001</v>
      </c>
      <c r="I341" s="17"/>
    </row>
    <row r="342" spans="1:9" x14ac:dyDescent="0.25">
      <c r="A342" s="4" t="s">
        <v>310</v>
      </c>
      <c r="B342" s="37">
        <f>ROUND(B$157*(1-Loads!$B302),3)</f>
        <v>-0.59499999999999997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0.13400000000000001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-0.59499999999999997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-3.9470000000000001</v>
      </c>
      <c r="C346" s="37">
        <f>ROUND(C$159*(1-Loads!$B306),3)</f>
        <v>-0.51400000000000001</v>
      </c>
      <c r="D346" s="37">
        <f>ROUND(D$159*(1-Loads!$B306),3)</f>
        <v>-3.7999999999999999E-2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0.13400000000000001</v>
      </c>
      <c r="I346" s="17"/>
    </row>
    <row r="347" spans="1:9" x14ac:dyDescent="0.25">
      <c r="A347" s="4" t="s">
        <v>313</v>
      </c>
      <c r="B347" s="37">
        <f>ROUND(B$159*(1-Loads!$B307),3)</f>
        <v>-3.9470000000000001</v>
      </c>
      <c r="C347" s="37">
        <f>ROUND(C$159*(1-Loads!$B307),3)</f>
        <v>-0.51400000000000001</v>
      </c>
      <c r="D347" s="37">
        <f>ROUND(D$159*(1-Loads!$B307),3)</f>
        <v>-3.7999999999999999E-2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0.13400000000000001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-3.9470000000000001</v>
      </c>
      <c r="C349" s="37">
        <f>ROUND(C$160*(1-Loads!$B309),3)</f>
        <v>-0.51400000000000001</v>
      </c>
      <c r="D349" s="37">
        <f>ROUND(D$160*(1-Loads!$B309),3)</f>
        <v>-3.7999999999999999E-2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-0.379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84.92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0.104</v>
      </c>
      <c r="I351" s="17"/>
    </row>
    <row r="352" spans="1:9" x14ac:dyDescent="0.25">
      <c r="A352" s="4" t="s">
        <v>316</v>
      </c>
      <c r="B352" s="37">
        <f>ROUND(B$161*(1-Loads!$B312),3)</f>
        <v>-0.379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0.104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-0.379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84.92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-2.548</v>
      </c>
      <c r="C356" s="37">
        <f>ROUND(C$163*(1-Loads!$B316),3)</f>
        <v>-0.311</v>
      </c>
      <c r="D356" s="37">
        <f>ROUND(D$163*(1-Loads!$B316),3)</f>
        <v>-2.7E-2</v>
      </c>
      <c r="E356" s="46">
        <f>ROUND(E$163*(1-Loads!$C316),2)</f>
        <v>84.92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0.104</v>
      </c>
      <c r="I356" s="17"/>
    </row>
    <row r="357" spans="1:9" x14ac:dyDescent="0.25">
      <c r="A357" s="4" t="s">
        <v>319</v>
      </c>
      <c r="B357" s="37">
        <f>ROUND(B$163*(1-Loads!$B317),3)</f>
        <v>-2.548</v>
      </c>
      <c r="C357" s="37">
        <f>ROUND(C$163*(1-Loads!$B317),3)</f>
        <v>-0.311</v>
      </c>
      <c r="D357" s="37">
        <f>ROUND(D$163*(1-Loads!$B317),3)</f>
        <v>-2.7E-2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0.104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-2.548</v>
      </c>
      <c r="C359" s="37">
        <f>ROUND(C$164*(1-Loads!$B319),3)</f>
        <v>-0.311</v>
      </c>
      <c r="D359" s="37">
        <f>ROUND(D$164*(1-Loads!$B319),3)</f>
        <v>-2.7E-2</v>
      </c>
      <c r="E359" s="46">
        <f>ROUND(E$164*(1-Loads!$C319),2)</f>
        <v>84.92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E15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Northern Powergrid (Northeast) in 2019/20 (April 2019 - Final Charges)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</v>
      </c>
      <c r="C16" s="47">
        <v>1</v>
      </c>
      <c r="D16" s="38">
        <f>Adjust!B$252</f>
        <v>2.355</v>
      </c>
      <c r="E16" s="38">
        <f>Adjust!C$252</f>
        <v>0</v>
      </c>
      <c r="F16" s="38">
        <f>Adjust!D$252</f>
        <v>0</v>
      </c>
      <c r="G16" s="48">
        <f>Adjust!E$252</f>
        <v>5.49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1831</v>
      </c>
      <c r="L16" s="17"/>
    </row>
    <row r="17" spans="1:12" x14ac:dyDescent="0.25">
      <c r="A17" s="4" t="s">
        <v>182</v>
      </c>
      <c r="B17" s="16">
        <v>2</v>
      </c>
      <c r="C17" s="47">
        <v>2</v>
      </c>
      <c r="D17" s="38">
        <f>Adjust!B$256</f>
        <v>2.6739999999999999</v>
      </c>
      <c r="E17" s="38">
        <f>Adjust!C$256</f>
        <v>1.131</v>
      </c>
      <c r="F17" s="38">
        <f>Adjust!D$256</f>
        <v>0</v>
      </c>
      <c r="G17" s="48">
        <f>Adjust!E$256</f>
        <v>5.49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>
        <v>0</v>
      </c>
      <c r="L17" s="17"/>
    </row>
    <row r="18" spans="1:12" x14ac:dyDescent="0.25">
      <c r="A18" s="4" t="s">
        <v>227</v>
      </c>
      <c r="B18" s="16">
        <v>12</v>
      </c>
      <c r="C18" s="47">
        <v>2</v>
      </c>
      <c r="D18" s="38">
        <f>Adjust!B$260</f>
        <v>1.25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>
        <v>0</v>
      </c>
      <c r="L18" s="17"/>
    </row>
    <row r="19" spans="1:12" x14ac:dyDescent="0.25">
      <c r="A19" s="4" t="s">
        <v>183</v>
      </c>
      <c r="B19" s="16">
        <v>203</v>
      </c>
      <c r="C19" s="47">
        <v>3</v>
      </c>
      <c r="D19" s="38">
        <f>Adjust!B$264</f>
        <v>2.379</v>
      </c>
      <c r="E19" s="38">
        <f>Adjust!C$264</f>
        <v>0</v>
      </c>
      <c r="F19" s="38">
        <f>Adjust!D$264</f>
        <v>0</v>
      </c>
      <c r="G19" s="48">
        <f>Adjust!E$264</f>
        <v>5.84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>
        <v>0</v>
      </c>
      <c r="L19" s="17"/>
    </row>
    <row r="20" spans="1:12" x14ac:dyDescent="0.25">
      <c r="A20" s="4" t="s">
        <v>184</v>
      </c>
      <c r="B20" s="16">
        <v>204</v>
      </c>
      <c r="C20" s="47">
        <v>4</v>
      </c>
      <c r="D20" s="38">
        <f>Adjust!B$268</f>
        <v>2.6</v>
      </c>
      <c r="E20" s="38">
        <f>Adjust!C$268</f>
        <v>1.1659999999999999</v>
      </c>
      <c r="F20" s="38">
        <f>Adjust!D$268</f>
        <v>0</v>
      </c>
      <c r="G20" s="48">
        <f>Adjust!E$268</f>
        <v>5.84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>
        <v>0</v>
      </c>
      <c r="L20" s="17"/>
    </row>
    <row r="21" spans="1:12" x14ac:dyDescent="0.25">
      <c r="A21" s="4" t="s">
        <v>228</v>
      </c>
      <c r="B21" s="16">
        <v>205</v>
      </c>
      <c r="C21" s="47">
        <v>4</v>
      </c>
      <c r="D21" s="38">
        <f>Adjust!B$272</f>
        <v>1.3109999999999999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>
        <v>0</v>
      </c>
      <c r="L21" s="17"/>
    </row>
    <row r="22" spans="1:12" x14ac:dyDescent="0.25">
      <c r="A22" s="4" t="s">
        <v>185</v>
      </c>
      <c r="B22" s="16">
        <v>257</v>
      </c>
      <c r="C22" s="47" t="s">
        <v>1479</v>
      </c>
      <c r="D22" s="38">
        <f>Adjust!B$276</f>
        <v>2.29</v>
      </c>
      <c r="E22" s="38">
        <f>Adjust!C$276</f>
        <v>1.1200000000000001</v>
      </c>
      <c r="F22" s="38">
        <f>Adjust!D$276</f>
        <v>0</v>
      </c>
      <c r="G22" s="48">
        <f>Adjust!E$276</f>
        <v>30.49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>
        <v>0</v>
      </c>
      <c r="L22" s="17"/>
    </row>
    <row r="23" spans="1:12" x14ac:dyDescent="0.25">
      <c r="A23" s="4" t="s">
        <v>186</v>
      </c>
      <c r="B23" s="16">
        <v>265</v>
      </c>
      <c r="C23" s="47" t="s">
        <v>1479</v>
      </c>
      <c r="D23" s="38">
        <f>Adjust!B$280</f>
        <v>2.343</v>
      </c>
      <c r="E23" s="38">
        <f>Adjust!C$280</f>
        <v>1.1519999999999999</v>
      </c>
      <c r="F23" s="38">
        <f>Adjust!D$280</f>
        <v>0</v>
      </c>
      <c r="G23" s="48">
        <f>Adjust!E$280</f>
        <v>30.5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>
        <v>0</v>
      </c>
      <c r="L23" s="17"/>
    </row>
    <row r="24" spans="1:12" x14ac:dyDescent="0.25">
      <c r="A24" s="4" t="s">
        <v>206</v>
      </c>
      <c r="B24" s="16">
        <v>304</v>
      </c>
      <c r="C24" s="47" t="s">
        <v>1479</v>
      </c>
      <c r="D24" s="38">
        <f>Adjust!B$282</f>
        <v>1.653</v>
      </c>
      <c r="E24" s="38">
        <f>Adjust!C$282</f>
        <v>1.103</v>
      </c>
      <c r="F24" s="38">
        <f>Adjust!D$282</f>
        <v>0</v>
      </c>
      <c r="G24" s="48">
        <f>Adjust!E$282</f>
        <v>284.23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>
        <v>0</v>
      </c>
      <c r="L24" s="17"/>
    </row>
    <row r="25" spans="1:12" x14ac:dyDescent="0.25">
      <c r="A25" s="4" t="s">
        <v>187</v>
      </c>
      <c r="B25" s="16">
        <v>249</v>
      </c>
      <c r="C25" s="47"/>
      <c r="D25" s="38">
        <f>Adjust!B$284</f>
        <v>7.5670000000000002</v>
      </c>
      <c r="E25" s="38">
        <f>Adjust!C$284</f>
        <v>1.91</v>
      </c>
      <c r="F25" s="38">
        <f>Adjust!D$284</f>
        <v>1.117</v>
      </c>
      <c r="G25" s="48">
        <f>Adjust!E$284</f>
        <v>5.49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>
        <v>0</v>
      </c>
      <c r="L25" s="17"/>
    </row>
    <row r="26" spans="1:12" x14ac:dyDescent="0.25">
      <c r="A26" s="4" t="s">
        <v>188</v>
      </c>
      <c r="B26" s="16">
        <v>278</v>
      </c>
      <c r="C26" s="47"/>
      <c r="D26" s="38">
        <f>Adjust!B$288</f>
        <v>7.9340000000000002</v>
      </c>
      <c r="E26" s="38">
        <f>Adjust!C$288</f>
        <v>1.958</v>
      </c>
      <c r="F26" s="38">
        <f>Adjust!D$288</f>
        <v>1.1200000000000001</v>
      </c>
      <c r="G26" s="48">
        <f>Adjust!E$288</f>
        <v>5.84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>
        <v>0</v>
      </c>
      <c r="L26" s="17"/>
    </row>
    <row r="27" spans="1:12" x14ac:dyDescent="0.25">
      <c r="A27" s="4" t="s">
        <v>189</v>
      </c>
      <c r="B27" s="16">
        <v>251</v>
      </c>
      <c r="C27" s="47"/>
      <c r="D27" s="38">
        <f>Adjust!B$292</f>
        <v>5.5890000000000004</v>
      </c>
      <c r="E27" s="38">
        <f>Adjust!C$292</f>
        <v>1.641</v>
      </c>
      <c r="F27" s="38">
        <f>Adjust!D$292</f>
        <v>1.099</v>
      </c>
      <c r="G27" s="48">
        <f>Adjust!E$292</f>
        <v>15.9</v>
      </c>
      <c r="H27" s="48">
        <f>Adjust!F$292</f>
        <v>1.77</v>
      </c>
      <c r="I27" s="48">
        <f>Adjust!G$292</f>
        <v>4.1399999999999997</v>
      </c>
      <c r="J27" s="38">
        <f>Adjust!H$292</f>
        <v>0.16600000000000001</v>
      </c>
      <c r="K27" s="16">
        <v>0</v>
      </c>
      <c r="L27" s="17"/>
    </row>
    <row r="28" spans="1:12" x14ac:dyDescent="0.25">
      <c r="A28" s="4" t="s">
        <v>190</v>
      </c>
      <c r="B28" s="16">
        <v>293</v>
      </c>
      <c r="C28" s="47"/>
      <c r="D28" s="38">
        <f>Adjust!B$296</f>
        <v>4.01</v>
      </c>
      <c r="E28" s="38">
        <f>Adjust!C$296</f>
        <v>1.419</v>
      </c>
      <c r="F28" s="38">
        <f>Adjust!D$296</f>
        <v>1.0860000000000001</v>
      </c>
      <c r="G28" s="48">
        <f>Adjust!E$296</f>
        <v>15.9</v>
      </c>
      <c r="H28" s="48">
        <f>Adjust!F$296</f>
        <v>2.4900000000000002</v>
      </c>
      <c r="I28" s="48">
        <f>Adjust!G$296</f>
        <v>4.1100000000000003</v>
      </c>
      <c r="J28" s="38">
        <f>Adjust!H$296</f>
        <v>9.7000000000000003E-2</v>
      </c>
      <c r="K28" s="16">
        <v>0</v>
      </c>
      <c r="L28" s="17"/>
    </row>
    <row r="29" spans="1:12" x14ac:dyDescent="0.25">
      <c r="A29" s="4" t="s">
        <v>207</v>
      </c>
      <c r="B29" s="16">
        <v>301</v>
      </c>
      <c r="C29" s="47"/>
      <c r="D29" s="38">
        <f>Adjust!B$299</f>
        <v>3.266</v>
      </c>
      <c r="E29" s="38">
        <f>Adjust!C$299</f>
        <v>1.3140000000000001</v>
      </c>
      <c r="F29" s="38">
        <f>Adjust!D$299</f>
        <v>1.08</v>
      </c>
      <c r="G29" s="48">
        <f>Adjust!E$299</f>
        <v>151.06</v>
      </c>
      <c r="H29" s="48">
        <f>Adjust!F$299</f>
        <v>2.39</v>
      </c>
      <c r="I29" s="48">
        <f>Adjust!G$299</f>
        <v>4.32</v>
      </c>
      <c r="J29" s="38">
        <f>Adjust!H$299</f>
        <v>6.7000000000000004E-2</v>
      </c>
      <c r="K29" s="16">
        <v>0</v>
      </c>
      <c r="L29" s="17"/>
    </row>
    <row r="30" spans="1:12" x14ac:dyDescent="0.25">
      <c r="A30" s="4" t="s">
        <v>229</v>
      </c>
      <c r="B30" s="16">
        <v>506</v>
      </c>
      <c r="C30" s="47">
        <v>8</v>
      </c>
      <c r="D30" s="38">
        <f>Adjust!B$302</f>
        <v>1.972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>
        <v>0</v>
      </c>
      <c r="L30" s="17"/>
    </row>
    <row r="31" spans="1:12" x14ac:dyDescent="0.25">
      <c r="A31" s="4" t="s">
        <v>230</v>
      </c>
      <c r="B31" s="16">
        <v>507</v>
      </c>
      <c r="C31" s="47">
        <v>1</v>
      </c>
      <c r="D31" s="38">
        <f>Adjust!B$306</f>
        <v>2.2829999999999999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>
        <v>0</v>
      </c>
      <c r="L31" s="17"/>
    </row>
    <row r="32" spans="1:12" x14ac:dyDescent="0.25">
      <c r="A32" s="4" t="s">
        <v>231</v>
      </c>
      <c r="B32" s="16">
        <v>508</v>
      </c>
      <c r="C32" s="47">
        <v>1</v>
      </c>
      <c r="D32" s="38">
        <f>Adjust!B$310</f>
        <v>3.3170000000000002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>
        <v>0</v>
      </c>
      <c r="L32" s="17"/>
    </row>
    <row r="33" spans="1:12" x14ac:dyDescent="0.25">
      <c r="A33" s="4" t="s">
        <v>232</v>
      </c>
      <c r="B33" s="16">
        <v>509</v>
      </c>
      <c r="C33" s="47">
        <v>1</v>
      </c>
      <c r="D33" s="38">
        <f>Adjust!B$314</f>
        <v>1.762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>
        <v>0</v>
      </c>
      <c r="L33" s="17"/>
    </row>
    <row r="34" spans="1:12" x14ac:dyDescent="0.25">
      <c r="A34" s="4" t="s">
        <v>233</v>
      </c>
      <c r="B34" s="16" t="s">
        <v>1830</v>
      </c>
      <c r="C34" s="47"/>
      <c r="D34" s="38">
        <f>Adjust!B$318</f>
        <v>18.384</v>
      </c>
      <c r="E34" s="38">
        <f>Adjust!C$318</f>
        <v>1.8149999999999999</v>
      </c>
      <c r="F34" s="38">
        <f>Adjust!D$318</f>
        <v>1.1120000000000001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>
        <v>0</v>
      </c>
      <c r="L34" s="17"/>
    </row>
    <row r="35" spans="1:12" x14ac:dyDescent="0.25">
      <c r="A35" s="4" t="s">
        <v>191</v>
      </c>
      <c r="B35" s="16">
        <v>774</v>
      </c>
      <c r="C35" s="47" t="s">
        <v>1480</v>
      </c>
      <c r="D35" s="38">
        <f>Adjust!B$322</f>
        <v>-0.67100000000000004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>
        <v>0</v>
      </c>
      <c r="L35" s="17"/>
    </row>
    <row r="36" spans="1:12" x14ac:dyDescent="0.25">
      <c r="A36" s="4" t="s">
        <v>192</v>
      </c>
      <c r="B36" s="16">
        <v>776</v>
      </c>
      <c r="C36" s="47">
        <v>8</v>
      </c>
      <c r="D36" s="38">
        <f>Adjust!B$326</f>
        <v>-0.59499999999999997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>
        <v>0</v>
      </c>
      <c r="L36" s="17"/>
    </row>
    <row r="37" spans="1:12" x14ac:dyDescent="0.25">
      <c r="A37" s="4" t="s">
        <v>193</v>
      </c>
      <c r="B37" s="16">
        <v>792</v>
      </c>
      <c r="C37" s="47"/>
      <c r="D37" s="38">
        <f>Adjust!B$329</f>
        <v>-0.67100000000000004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0.14099999999999999</v>
      </c>
      <c r="K37" s="16">
        <v>0</v>
      </c>
      <c r="L37" s="17"/>
    </row>
    <row r="38" spans="1:12" x14ac:dyDescent="0.25">
      <c r="A38" s="4" t="s">
        <v>194</v>
      </c>
      <c r="B38" s="16">
        <v>392</v>
      </c>
      <c r="C38" s="47"/>
      <c r="D38" s="38">
        <f>Adjust!B$333</f>
        <v>-0.67100000000000004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>
        <v>0</v>
      </c>
      <c r="L38" s="17"/>
    </row>
    <row r="39" spans="1:12" x14ac:dyDescent="0.25">
      <c r="A39" s="4" t="s">
        <v>195</v>
      </c>
      <c r="B39" s="16">
        <v>794</v>
      </c>
      <c r="C39" s="47"/>
      <c r="D39" s="38">
        <f>Adjust!B$335</f>
        <v>-4.4450000000000003</v>
      </c>
      <c r="E39" s="38">
        <f>Adjust!C$335</f>
        <v>-0.58299999999999996</v>
      </c>
      <c r="F39" s="38">
        <f>Adjust!D$335</f>
        <v>-4.2000000000000003E-2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0.14099999999999999</v>
      </c>
      <c r="K39" s="16">
        <v>0</v>
      </c>
      <c r="L39" s="17"/>
    </row>
    <row r="40" spans="1:12" x14ac:dyDescent="0.25">
      <c r="A40" s="4" t="s">
        <v>196</v>
      </c>
      <c r="B40" s="16">
        <v>394</v>
      </c>
      <c r="C40" s="47"/>
      <c r="D40" s="38">
        <f>Adjust!B$339</f>
        <v>-4.4450000000000003</v>
      </c>
      <c r="E40" s="38">
        <f>Adjust!C$339</f>
        <v>-0.58299999999999996</v>
      </c>
      <c r="F40" s="38">
        <f>Adjust!D$339</f>
        <v>-4.2000000000000003E-2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>
        <v>0</v>
      </c>
      <c r="L40" s="17"/>
    </row>
    <row r="41" spans="1:12" x14ac:dyDescent="0.25">
      <c r="A41" s="4" t="s">
        <v>197</v>
      </c>
      <c r="B41" s="16">
        <v>793</v>
      </c>
      <c r="C41" s="47"/>
      <c r="D41" s="38">
        <f>Adjust!B$341</f>
        <v>-0.59499999999999997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0.13400000000000001</v>
      </c>
      <c r="K41" s="16">
        <v>0</v>
      </c>
      <c r="L41" s="17"/>
    </row>
    <row r="42" spans="1:12" x14ac:dyDescent="0.25">
      <c r="A42" s="4" t="s">
        <v>198</v>
      </c>
      <c r="B42" s="16">
        <v>393</v>
      </c>
      <c r="C42" s="47"/>
      <c r="D42" s="38">
        <f>Adjust!B$344</f>
        <v>-0.59499999999999997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>
        <v>0</v>
      </c>
      <c r="L42" s="17"/>
    </row>
    <row r="43" spans="1:12" x14ac:dyDescent="0.25">
      <c r="A43" s="4" t="s">
        <v>199</v>
      </c>
      <c r="B43" s="16">
        <v>795</v>
      </c>
      <c r="C43" s="47"/>
      <c r="D43" s="38">
        <f>Adjust!B$346</f>
        <v>-3.9470000000000001</v>
      </c>
      <c r="E43" s="38">
        <f>Adjust!C$346</f>
        <v>-0.51400000000000001</v>
      </c>
      <c r="F43" s="38">
        <f>Adjust!D$346</f>
        <v>-3.7999999999999999E-2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0.13400000000000001</v>
      </c>
      <c r="K43" s="16">
        <v>0</v>
      </c>
      <c r="L43" s="17"/>
    </row>
    <row r="44" spans="1:12" x14ac:dyDescent="0.25">
      <c r="A44" s="4" t="s">
        <v>200</v>
      </c>
      <c r="B44" s="16">
        <v>395</v>
      </c>
      <c r="C44" s="47"/>
      <c r="D44" s="38">
        <f>Adjust!B$349</f>
        <v>-3.9470000000000001</v>
      </c>
      <c r="E44" s="38">
        <f>Adjust!C$349</f>
        <v>-0.51400000000000001</v>
      </c>
      <c r="F44" s="38">
        <f>Adjust!D$349</f>
        <v>-3.7999999999999999E-2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>
        <v>0</v>
      </c>
      <c r="L44" s="17"/>
    </row>
    <row r="45" spans="1:12" x14ac:dyDescent="0.25">
      <c r="A45" s="4" t="s">
        <v>208</v>
      </c>
      <c r="B45" s="16">
        <v>796</v>
      </c>
      <c r="C45" s="47"/>
      <c r="D45" s="38">
        <f>Adjust!B$351</f>
        <v>-0.379</v>
      </c>
      <c r="E45" s="38">
        <f>Adjust!C$351</f>
        <v>0</v>
      </c>
      <c r="F45" s="38">
        <f>Adjust!D$351</f>
        <v>0</v>
      </c>
      <c r="G45" s="48">
        <f>Adjust!E$351</f>
        <v>84.92</v>
      </c>
      <c r="H45" s="48">
        <f>Adjust!F$351</f>
        <v>0</v>
      </c>
      <c r="I45" s="48">
        <f>Adjust!G$351</f>
        <v>0</v>
      </c>
      <c r="J45" s="38">
        <f>Adjust!H$351</f>
        <v>0.104</v>
      </c>
      <c r="K45" s="16">
        <v>0</v>
      </c>
      <c r="L45" s="17"/>
    </row>
    <row r="46" spans="1:12" x14ac:dyDescent="0.25">
      <c r="A46" s="4" t="s">
        <v>209</v>
      </c>
      <c r="B46" s="16">
        <v>396</v>
      </c>
      <c r="C46" s="47"/>
      <c r="D46" s="38">
        <f>Adjust!B$354</f>
        <v>-0.379</v>
      </c>
      <c r="E46" s="38">
        <f>Adjust!C$354</f>
        <v>0</v>
      </c>
      <c r="F46" s="38">
        <f>Adjust!D$354</f>
        <v>0</v>
      </c>
      <c r="G46" s="48">
        <f>Adjust!E$354</f>
        <v>84.92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>
        <v>0</v>
      </c>
      <c r="L46" s="17"/>
    </row>
    <row r="47" spans="1:12" x14ac:dyDescent="0.25">
      <c r="A47" s="4" t="s">
        <v>210</v>
      </c>
      <c r="B47" s="16">
        <v>798</v>
      </c>
      <c r="C47" s="47"/>
      <c r="D47" s="38">
        <f>Adjust!B$356</f>
        <v>-2.548</v>
      </c>
      <c r="E47" s="38">
        <f>Adjust!C$356</f>
        <v>-0.311</v>
      </c>
      <c r="F47" s="38">
        <f>Adjust!D$356</f>
        <v>-2.7E-2</v>
      </c>
      <c r="G47" s="48">
        <f>Adjust!E$356</f>
        <v>84.92</v>
      </c>
      <c r="H47" s="48">
        <f>Adjust!F$356</f>
        <v>0</v>
      </c>
      <c r="I47" s="48">
        <f>Adjust!G$356</f>
        <v>0</v>
      </c>
      <c r="J47" s="38">
        <f>Adjust!H$356</f>
        <v>0.104</v>
      </c>
      <c r="K47" s="16">
        <v>0</v>
      </c>
      <c r="L47" s="17"/>
    </row>
    <row r="48" spans="1:12" x14ac:dyDescent="0.25">
      <c r="A48" s="4" t="s">
        <v>211</v>
      </c>
      <c r="B48" s="16">
        <v>398</v>
      </c>
      <c r="C48" s="47"/>
      <c r="D48" s="38">
        <f>Adjust!B$359</f>
        <v>-2.548</v>
      </c>
      <c r="E48" s="38">
        <f>Adjust!C$359</f>
        <v>-0.311</v>
      </c>
      <c r="F48" s="38">
        <f>Adjust!D$359</f>
        <v>-2.7E-2</v>
      </c>
      <c r="G48" s="48">
        <f>Adjust!E$359</f>
        <v>84.92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>
        <v>0</v>
      </c>
      <c r="L48" s="17"/>
    </row>
    <row r="49" spans="1:12" x14ac:dyDescent="0.25">
      <c r="A49" s="4" t="s">
        <v>246</v>
      </c>
      <c r="B49" s="16">
        <v>150</v>
      </c>
      <c r="C49" s="47">
        <v>1</v>
      </c>
      <c r="D49" s="38">
        <f>Adjust!B$253</f>
        <v>1.4119999999999999</v>
      </c>
      <c r="E49" s="38">
        <f>Adjust!C$253</f>
        <v>0</v>
      </c>
      <c r="F49" s="38">
        <f>Adjust!D$253</f>
        <v>0</v>
      </c>
      <c r="G49" s="48">
        <f>Adjust!E$253</f>
        <v>3.29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>
        <v>0</v>
      </c>
      <c r="L49" s="17"/>
    </row>
    <row r="50" spans="1:12" x14ac:dyDescent="0.25">
      <c r="A50" s="4" t="s">
        <v>249</v>
      </c>
      <c r="B50" s="16">
        <v>151</v>
      </c>
      <c r="C50" s="47">
        <v>2</v>
      </c>
      <c r="D50" s="38">
        <f>Adjust!B$257</f>
        <v>1.603</v>
      </c>
      <c r="E50" s="38">
        <f>Adjust!C$257</f>
        <v>0.67800000000000005</v>
      </c>
      <c r="F50" s="38">
        <f>Adjust!D$257</f>
        <v>0</v>
      </c>
      <c r="G50" s="48">
        <f>Adjust!E$257</f>
        <v>3.29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>
        <v>0</v>
      </c>
      <c r="L50" s="17"/>
    </row>
    <row r="51" spans="1:12" x14ac:dyDescent="0.25">
      <c r="A51" s="4" t="s">
        <v>252</v>
      </c>
      <c r="B51" s="16">
        <v>152</v>
      </c>
      <c r="C51" s="47">
        <v>2</v>
      </c>
      <c r="D51" s="38">
        <f>Adjust!B$261</f>
        <v>0.749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>
        <v>0</v>
      </c>
      <c r="L51" s="17"/>
    </row>
    <row r="52" spans="1:12" x14ac:dyDescent="0.25">
      <c r="A52" s="4" t="s">
        <v>255</v>
      </c>
      <c r="B52" s="16">
        <v>153</v>
      </c>
      <c r="C52" s="47">
        <v>3</v>
      </c>
      <c r="D52" s="38">
        <f>Adjust!B$265</f>
        <v>1.4259999999999999</v>
      </c>
      <c r="E52" s="38">
        <f>Adjust!C$265</f>
        <v>0</v>
      </c>
      <c r="F52" s="38">
        <f>Adjust!D$265</f>
        <v>0</v>
      </c>
      <c r="G52" s="48">
        <f>Adjust!E$265</f>
        <v>3.5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>
        <v>0</v>
      </c>
      <c r="L52" s="17"/>
    </row>
    <row r="53" spans="1:12" x14ac:dyDescent="0.25">
      <c r="A53" s="4" t="s">
        <v>258</v>
      </c>
      <c r="B53" s="16">
        <v>154</v>
      </c>
      <c r="C53" s="47">
        <v>4</v>
      </c>
      <c r="D53" s="38">
        <f>Adjust!B$269</f>
        <v>1.5589999999999999</v>
      </c>
      <c r="E53" s="38">
        <f>Adjust!C$269</f>
        <v>0.69899999999999995</v>
      </c>
      <c r="F53" s="38">
        <f>Adjust!D$269</f>
        <v>0</v>
      </c>
      <c r="G53" s="48">
        <f>Adjust!E$269</f>
        <v>3.5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>
        <v>0</v>
      </c>
      <c r="L53" s="17"/>
    </row>
    <row r="54" spans="1:12" ht="30" x14ac:dyDescent="0.25">
      <c r="A54" s="4" t="s">
        <v>261</v>
      </c>
      <c r="B54" s="16">
        <v>155</v>
      </c>
      <c r="C54" s="47">
        <v>4</v>
      </c>
      <c r="D54" s="38">
        <f>Adjust!B$273</f>
        <v>0.78600000000000003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>
        <v>0</v>
      </c>
      <c r="L54" s="17"/>
    </row>
    <row r="55" spans="1:12" x14ac:dyDescent="0.25">
      <c r="A55" s="4" t="s">
        <v>264</v>
      </c>
      <c r="B55" s="16">
        <v>156</v>
      </c>
      <c r="C55" s="47" t="s">
        <v>1479</v>
      </c>
      <c r="D55" s="38">
        <f>Adjust!B$277</f>
        <v>1.373</v>
      </c>
      <c r="E55" s="38">
        <f>Adjust!C$277</f>
        <v>0.67100000000000004</v>
      </c>
      <c r="F55" s="38">
        <f>Adjust!D$277</f>
        <v>0</v>
      </c>
      <c r="G55" s="48">
        <f>Adjust!E$277</f>
        <v>18.28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>
        <v>0</v>
      </c>
      <c r="L55" s="17"/>
    </row>
    <row r="56" spans="1:12" x14ac:dyDescent="0.25">
      <c r="A56" s="4" t="s">
        <v>269</v>
      </c>
      <c r="B56" s="16">
        <v>199</v>
      </c>
      <c r="C56" s="47"/>
      <c r="D56" s="38">
        <f>Adjust!B$285</f>
        <v>4.5359999999999996</v>
      </c>
      <c r="E56" s="38">
        <f>Adjust!C$285</f>
        <v>1.145</v>
      </c>
      <c r="F56" s="38">
        <f>Adjust!D$285</f>
        <v>0.67</v>
      </c>
      <c r="G56" s="48">
        <f>Adjust!E$285</f>
        <v>3.29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>
        <v>0</v>
      </c>
      <c r="L56" s="17"/>
    </row>
    <row r="57" spans="1:12" x14ac:dyDescent="0.25">
      <c r="A57" s="4" t="s">
        <v>272</v>
      </c>
      <c r="B57" s="16">
        <v>206</v>
      </c>
      <c r="C57" s="47"/>
      <c r="D57" s="38">
        <f>Adjust!B$289</f>
        <v>4.7560000000000002</v>
      </c>
      <c r="E57" s="38">
        <f>Adjust!C$289</f>
        <v>1.1739999999999999</v>
      </c>
      <c r="F57" s="38">
        <f>Adjust!D$289</f>
        <v>0.67100000000000004</v>
      </c>
      <c r="G57" s="48">
        <f>Adjust!E$289</f>
        <v>3.5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>
        <v>0</v>
      </c>
      <c r="L57" s="17"/>
    </row>
    <row r="58" spans="1:12" x14ac:dyDescent="0.25">
      <c r="A58" s="4" t="s">
        <v>275</v>
      </c>
      <c r="B58" s="16">
        <v>157</v>
      </c>
      <c r="C58" s="47"/>
      <c r="D58" s="38">
        <f>Adjust!B$293</f>
        <v>3.351</v>
      </c>
      <c r="E58" s="38">
        <f>Adjust!C$293</f>
        <v>0.98399999999999999</v>
      </c>
      <c r="F58" s="38">
        <f>Adjust!D$293</f>
        <v>0.65900000000000003</v>
      </c>
      <c r="G58" s="48">
        <f>Adjust!E$293</f>
        <v>9.5299999999999994</v>
      </c>
      <c r="H58" s="48">
        <f>Adjust!F$293</f>
        <v>1.06</v>
      </c>
      <c r="I58" s="48">
        <f>Adjust!G$293</f>
        <v>2.48</v>
      </c>
      <c r="J58" s="38">
        <f>Adjust!H$293</f>
        <v>0.1</v>
      </c>
      <c r="K58" s="16">
        <v>0</v>
      </c>
      <c r="L58" s="17"/>
    </row>
    <row r="59" spans="1:12" x14ac:dyDescent="0.25">
      <c r="A59" s="4" t="s">
        <v>282</v>
      </c>
      <c r="B59" s="16">
        <v>37</v>
      </c>
      <c r="C59" s="47">
        <v>8</v>
      </c>
      <c r="D59" s="38">
        <f>Adjust!B$303</f>
        <v>1.1819999999999999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>
        <v>0</v>
      </c>
      <c r="L59" s="17"/>
    </row>
    <row r="60" spans="1:12" x14ac:dyDescent="0.25">
      <c r="A60" s="4" t="s">
        <v>285</v>
      </c>
      <c r="B60" s="16">
        <v>38</v>
      </c>
      <c r="C60" s="47">
        <v>1</v>
      </c>
      <c r="D60" s="38">
        <f>Adjust!B$307</f>
        <v>1.369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>
        <v>0</v>
      </c>
      <c r="L60" s="17"/>
    </row>
    <row r="61" spans="1:12" x14ac:dyDescent="0.25">
      <c r="A61" s="4" t="s">
        <v>288</v>
      </c>
      <c r="B61" s="16">
        <v>39</v>
      </c>
      <c r="C61" s="47">
        <v>1</v>
      </c>
      <c r="D61" s="38">
        <f>Adjust!B$311</f>
        <v>1.9890000000000001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>
        <v>0</v>
      </c>
      <c r="L61" s="17"/>
    </row>
    <row r="62" spans="1:12" x14ac:dyDescent="0.25">
      <c r="A62" s="4" t="s">
        <v>291</v>
      </c>
      <c r="B62" s="16">
        <v>40</v>
      </c>
      <c r="C62" s="47">
        <v>1</v>
      </c>
      <c r="D62" s="38">
        <f>Adjust!B$315</f>
        <v>1.056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>
        <v>0</v>
      </c>
      <c r="L62" s="17"/>
    </row>
    <row r="63" spans="1:12" x14ac:dyDescent="0.25">
      <c r="A63" s="4" t="s">
        <v>294</v>
      </c>
      <c r="B63" s="16">
        <v>170</v>
      </c>
      <c r="C63" s="47"/>
      <c r="D63" s="38">
        <f>Adjust!B$319</f>
        <v>11.021000000000001</v>
      </c>
      <c r="E63" s="38">
        <f>Adjust!C$319</f>
        <v>1.0880000000000001</v>
      </c>
      <c r="F63" s="38">
        <f>Adjust!D$319</f>
        <v>0.66700000000000004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>
        <v>0</v>
      </c>
      <c r="L63" s="17"/>
    </row>
    <row r="64" spans="1:12" x14ac:dyDescent="0.25">
      <c r="A64" s="4" t="s">
        <v>297</v>
      </c>
      <c r="B64" s="16">
        <v>172</v>
      </c>
      <c r="C64" s="47" t="s">
        <v>1480</v>
      </c>
      <c r="D64" s="38">
        <f>Adjust!B$323</f>
        <v>-0.67100000000000004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>
        <v>0</v>
      </c>
      <c r="L64" s="17"/>
    </row>
    <row r="65" spans="1:12" x14ac:dyDescent="0.25">
      <c r="A65" s="4" t="s">
        <v>302</v>
      </c>
      <c r="B65" s="16">
        <v>173</v>
      </c>
      <c r="C65" s="47"/>
      <c r="D65" s="38">
        <f>Adjust!B$330</f>
        <v>-0.67100000000000004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0.14099999999999999</v>
      </c>
      <c r="K65" s="16">
        <v>0</v>
      </c>
      <c r="L65" s="17"/>
    </row>
    <row r="66" spans="1:12" x14ac:dyDescent="0.25">
      <c r="A66" s="4" t="s">
        <v>306</v>
      </c>
      <c r="B66" s="16">
        <v>174</v>
      </c>
      <c r="C66" s="47"/>
      <c r="D66" s="38">
        <f>Adjust!B$336</f>
        <v>-4.4450000000000003</v>
      </c>
      <c r="E66" s="38">
        <f>Adjust!C$336</f>
        <v>-0.58299999999999996</v>
      </c>
      <c r="F66" s="38">
        <f>Adjust!D$336</f>
        <v>-4.2000000000000003E-2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0.14099999999999999</v>
      </c>
      <c r="K66" s="16">
        <v>0</v>
      </c>
      <c r="L66" s="17"/>
    </row>
    <row r="67" spans="1:12" x14ac:dyDescent="0.25">
      <c r="A67" s="4" t="s">
        <v>247</v>
      </c>
      <c r="B67" s="16">
        <v>158</v>
      </c>
      <c r="C67" s="47">
        <v>1</v>
      </c>
      <c r="D67" s="38">
        <f>Adjust!B$254</f>
        <v>0.85799999999999998</v>
      </c>
      <c r="E67" s="38">
        <f>Adjust!C$254</f>
        <v>0</v>
      </c>
      <c r="F67" s="38">
        <f>Adjust!D$254</f>
        <v>0</v>
      </c>
      <c r="G67" s="48">
        <f>Adjust!E$254</f>
        <v>2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>
        <v>0</v>
      </c>
      <c r="L67" s="17"/>
    </row>
    <row r="68" spans="1:12" x14ac:dyDescent="0.25">
      <c r="A68" s="4" t="s">
        <v>250</v>
      </c>
      <c r="B68" s="16">
        <v>159</v>
      </c>
      <c r="C68" s="47">
        <v>2</v>
      </c>
      <c r="D68" s="38">
        <f>Adjust!B$258</f>
        <v>0.97499999999999998</v>
      </c>
      <c r="E68" s="38">
        <f>Adjust!C$258</f>
        <v>0.41199999999999998</v>
      </c>
      <c r="F68" s="38">
        <f>Adjust!D$258</f>
        <v>0</v>
      </c>
      <c r="G68" s="48">
        <f>Adjust!E$258</f>
        <v>2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>
        <v>0</v>
      </c>
      <c r="L68" s="17"/>
    </row>
    <row r="69" spans="1:12" x14ac:dyDescent="0.25">
      <c r="A69" s="4" t="s">
        <v>253</v>
      </c>
      <c r="B69" s="16">
        <v>160</v>
      </c>
      <c r="C69" s="47">
        <v>2</v>
      </c>
      <c r="D69" s="38">
        <f>Adjust!B$262</f>
        <v>0.45600000000000002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>
        <v>0</v>
      </c>
      <c r="L69" s="17"/>
    </row>
    <row r="70" spans="1:12" x14ac:dyDescent="0.25">
      <c r="A70" s="4" t="s">
        <v>256</v>
      </c>
      <c r="B70" s="16">
        <v>161</v>
      </c>
      <c r="C70" s="47">
        <v>3</v>
      </c>
      <c r="D70" s="38">
        <f>Adjust!B$266</f>
        <v>0.86699999999999999</v>
      </c>
      <c r="E70" s="38">
        <f>Adjust!C$266</f>
        <v>0</v>
      </c>
      <c r="F70" s="38">
        <f>Adjust!D$266</f>
        <v>0</v>
      </c>
      <c r="G70" s="48">
        <f>Adjust!E$266</f>
        <v>2.13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>
        <v>0</v>
      </c>
      <c r="L70" s="17"/>
    </row>
    <row r="71" spans="1:12" x14ac:dyDescent="0.25">
      <c r="A71" s="4" t="s">
        <v>259</v>
      </c>
      <c r="B71" s="16">
        <v>162</v>
      </c>
      <c r="C71" s="47">
        <v>4</v>
      </c>
      <c r="D71" s="38">
        <f>Adjust!B$270</f>
        <v>0.94799999999999995</v>
      </c>
      <c r="E71" s="38">
        <f>Adjust!C$270</f>
        <v>0.42499999999999999</v>
      </c>
      <c r="F71" s="38">
        <f>Adjust!D$270</f>
        <v>0</v>
      </c>
      <c r="G71" s="48">
        <f>Adjust!E$270</f>
        <v>2.13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>
        <v>0</v>
      </c>
      <c r="L71" s="17"/>
    </row>
    <row r="72" spans="1:12" ht="30" x14ac:dyDescent="0.25">
      <c r="A72" s="4" t="s">
        <v>262</v>
      </c>
      <c r="B72" s="16">
        <v>163</v>
      </c>
      <c r="C72" s="47">
        <v>4</v>
      </c>
      <c r="D72" s="38">
        <f>Adjust!B$274</f>
        <v>0.47799999999999998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>
        <v>0</v>
      </c>
      <c r="L72" s="17"/>
    </row>
    <row r="73" spans="1:12" x14ac:dyDescent="0.25">
      <c r="A73" s="4" t="s">
        <v>265</v>
      </c>
      <c r="B73" s="16">
        <v>164</v>
      </c>
      <c r="C73" s="47" t="s">
        <v>1479</v>
      </c>
      <c r="D73" s="38">
        <f>Adjust!B$278</f>
        <v>0.83499999999999996</v>
      </c>
      <c r="E73" s="38">
        <f>Adjust!C$278</f>
        <v>0.40799999999999997</v>
      </c>
      <c r="F73" s="38">
        <f>Adjust!D$278</f>
        <v>0</v>
      </c>
      <c r="G73" s="48">
        <f>Adjust!E$278</f>
        <v>11.11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>
        <v>0</v>
      </c>
      <c r="L73" s="17"/>
    </row>
    <row r="74" spans="1:12" x14ac:dyDescent="0.25">
      <c r="A74" s="4" t="s">
        <v>270</v>
      </c>
      <c r="B74" s="16">
        <v>207</v>
      </c>
      <c r="C74" s="47"/>
      <c r="D74" s="38">
        <f>Adjust!B$286</f>
        <v>2.758</v>
      </c>
      <c r="E74" s="38">
        <f>Adjust!C$286</f>
        <v>0.69599999999999995</v>
      </c>
      <c r="F74" s="38">
        <f>Adjust!D$286</f>
        <v>0.40699999999999997</v>
      </c>
      <c r="G74" s="48">
        <f>Adjust!E$286</f>
        <v>2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>
        <v>0</v>
      </c>
      <c r="L74" s="17"/>
    </row>
    <row r="75" spans="1:12" x14ac:dyDescent="0.25">
      <c r="A75" s="4" t="s">
        <v>273</v>
      </c>
      <c r="B75" s="16">
        <v>208</v>
      </c>
      <c r="C75" s="47"/>
      <c r="D75" s="38">
        <f>Adjust!B$290</f>
        <v>2.8919999999999999</v>
      </c>
      <c r="E75" s="38">
        <f>Adjust!C$290</f>
        <v>0.71399999999999997</v>
      </c>
      <c r="F75" s="38">
        <f>Adjust!D$290</f>
        <v>0.40799999999999997</v>
      </c>
      <c r="G75" s="48">
        <f>Adjust!E$290</f>
        <v>2.13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>
        <v>0</v>
      </c>
      <c r="L75" s="17"/>
    </row>
    <row r="76" spans="1:12" x14ac:dyDescent="0.25">
      <c r="A76" s="4" t="s">
        <v>276</v>
      </c>
      <c r="B76" s="16">
        <v>165</v>
      </c>
      <c r="C76" s="47"/>
      <c r="D76" s="38">
        <f>Adjust!B$294</f>
        <v>2.0369999999999999</v>
      </c>
      <c r="E76" s="38">
        <f>Adjust!C$294</f>
        <v>0.59799999999999998</v>
      </c>
      <c r="F76" s="38">
        <f>Adjust!D$294</f>
        <v>0.40100000000000002</v>
      </c>
      <c r="G76" s="48">
        <f>Adjust!E$294</f>
        <v>5.8</v>
      </c>
      <c r="H76" s="48">
        <f>Adjust!F$294</f>
        <v>0.65</v>
      </c>
      <c r="I76" s="48">
        <f>Adjust!G$294</f>
        <v>1.51</v>
      </c>
      <c r="J76" s="38">
        <f>Adjust!H$294</f>
        <v>6.0999999999999999E-2</v>
      </c>
      <c r="K76" s="16">
        <v>0</v>
      </c>
      <c r="L76" s="17"/>
    </row>
    <row r="77" spans="1:12" x14ac:dyDescent="0.25">
      <c r="A77" s="4" t="s">
        <v>278</v>
      </c>
      <c r="B77" s="16">
        <v>166</v>
      </c>
      <c r="C77" s="47"/>
      <c r="D77" s="38">
        <f>Adjust!B$297</f>
        <v>2.4569999999999999</v>
      </c>
      <c r="E77" s="38">
        <f>Adjust!C$297</f>
        <v>0.86899999999999999</v>
      </c>
      <c r="F77" s="38">
        <f>Adjust!D$297</f>
        <v>0.66500000000000004</v>
      </c>
      <c r="G77" s="48">
        <f>Adjust!E$297</f>
        <v>9.74</v>
      </c>
      <c r="H77" s="48">
        <f>Adjust!F$297</f>
        <v>1.53</v>
      </c>
      <c r="I77" s="48">
        <f>Adjust!G$297</f>
        <v>2.52</v>
      </c>
      <c r="J77" s="38">
        <f>Adjust!H$297</f>
        <v>5.8999999999999997E-2</v>
      </c>
      <c r="K77" s="16">
        <v>0</v>
      </c>
      <c r="L77" s="17"/>
    </row>
    <row r="78" spans="1:12" x14ac:dyDescent="0.25">
      <c r="A78" s="4" t="s">
        <v>280</v>
      </c>
      <c r="B78" s="16">
        <v>167</v>
      </c>
      <c r="C78" s="47"/>
      <c r="D78" s="38">
        <f>Adjust!B$300</f>
        <v>2.46</v>
      </c>
      <c r="E78" s="38">
        <f>Adjust!C$300</f>
        <v>0.99</v>
      </c>
      <c r="F78" s="38">
        <f>Adjust!D$300</f>
        <v>0.81399999999999995</v>
      </c>
      <c r="G78" s="48">
        <f>Adjust!E$300</f>
        <v>113.79</v>
      </c>
      <c r="H78" s="48">
        <f>Adjust!F$300</f>
        <v>1.8</v>
      </c>
      <c r="I78" s="48">
        <f>Adjust!G$300</f>
        <v>3.25</v>
      </c>
      <c r="J78" s="38">
        <f>Adjust!H$300</f>
        <v>0.05</v>
      </c>
      <c r="K78" s="16">
        <v>0</v>
      </c>
      <c r="L78" s="17"/>
    </row>
    <row r="79" spans="1:12" x14ac:dyDescent="0.25">
      <c r="A79" s="4" t="s">
        <v>283</v>
      </c>
      <c r="B79" s="16">
        <v>41</v>
      </c>
      <c r="C79" s="47">
        <v>8</v>
      </c>
      <c r="D79" s="38">
        <f>Adjust!B$304</f>
        <v>0.71899999999999997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>
        <v>0</v>
      </c>
      <c r="L79" s="17"/>
    </row>
    <row r="80" spans="1:12" x14ac:dyDescent="0.25">
      <c r="A80" s="4" t="s">
        <v>286</v>
      </c>
      <c r="B80" s="16">
        <v>42</v>
      </c>
      <c r="C80" s="47">
        <v>1</v>
      </c>
      <c r="D80" s="38">
        <f>Adjust!B$308</f>
        <v>0.83199999999999996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>
        <v>0</v>
      </c>
      <c r="L80" s="17"/>
    </row>
    <row r="81" spans="1:12" x14ac:dyDescent="0.25">
      <c r="A81" s="4" t="s">
        <v>289</v>
      </c>
      <c r="B81" s="16">
        <v>43</v>
      </c>
      <c r="C81" s="47">
        <v>1</v>
      </c>
      <c r="D81" s="38">
        <f>Adjust!B$312</f>
        <v>1.2090000000000001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>
        <v>0</v>
      </c>
      <c r="L81" s="17"/>
    </row>
    <row r="82" spans="1:12" x14ac:dyDescent="0.25">
      <c r="A82" s="4" t="s">
        <v>292</v>
      </c>
      <c r="B82" s="16">
        <v>44</v>
      </c>
      <c r="C82" s="47">
        <v>1</v>
      </c>
      <c r="D82" s="38">
        <f>Adjust!B$316</f>
        <v>0.64200000000000002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>
        <v>0</v>
      </c>
      <c r="L82" s="17"/>
    </row>
    <row r="83" spans="1:12" x14ac:dyDescent="0.25">
      <c r="A83" s="4" t="s">
        <v>295</v>
      </c>
      <c r="B83" s="16">
        <v>171</v>
      </c>
      <c r="C83" s="47"/>
      <c r="D83" s="38">
        <f>Adjust!B$320</f>
        <v>6.702</v>
      </c>
      <c r="E83" s="38">
        <f>Adjust!C$320</f>
        <v>0.66200000000000003</v>
      </c>
      <c r="F83" s="38">
        <f>Adjust!D$320</f>
        <v>0.40500000000000003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>
        <v>0</v>
      </c>
      <c r="L83" s="17"/>
    </row>
    <row r="84" spans="1:12" x14ac:dyDescent="0.25">
      <c r="A84" s="4" t="s">
        <v>298</v>
      </c>
      <c r="B84" s="16">
        <v>175</v>
      </c>
      <c r="C84" s="47" t="s">
        <v>1480</v>
      </c>
      <c r="D84" s="38">
        <f>Adjust!B$324</f>
        <v>-0.67100000000000004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>
        <v>0</v>
      </c>
      <c r="L84" s="17"/>
    </row>
    <row r="85" spans="1:12" x14ac:dyDescent="0.25">
      <c r="A85" s="4" t="s">
        <v>300</v>
      </c>
      <c r="B85" s="16">
        <v>176</v>
      </c>
      <c r="C85" s="47">
        <v>8</v>
      </c>
      <c r="D85" s="38">
        <f>Adjust!B$327</f>
        <v>-0.59499999999999997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>
        <v>0</v>
      </c>
      <c r="L85" s="17"/>
    </row>
    <row r="86" spans="1:12" x14ac:dyDescent="0.25">
      <c r="A86" s="4" t="s">
        <v>303</v>
      </c>
      <c r="B86" s="16">
        <v>177</v>
      </c>
      <c r="C86" s="47"/>
      <c r="D86" s="38">
        <f>Adjust!B$331</f>
        <v>-0.67100000000000004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0.14099999999999999</v>
      </c>
      <c r="K86" s="16">
        <v>0</v>
      </c>
      <c r="L86" s="17"/>
    </row>
    <row r="87" spans="1:12" x14ac:dyDescent="0.25">
      <c r="A87" s="4" t="s">
        <v>307</v>
      </c>
      <c r="B87" s="16">
        <v>178</v>
      </c>
      <c r="C87" s="47"/>
      <c r="D87" s="38">
        <f>Adjust!B$337</f>
        <v>-4.4450000000000003</v>
      </c>
      <c r="E87" s="38">
        <f>Adjust!C$337</f>
        <v>-0.58299999999999996</v>
      </c>
      <c r="F87" s="38">
        <f>Adjust!D$337</f>
        <v>-4.2000000000000003E-2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0.14099999999999999</v>
      </c>
      <c r="K87" s="16">
        <v>0</v>
      </c>
      <c r="L87" s="17"/>
    </row>
    <row r="88" spans="1:12" x14ac:dyDescent="0.25">
      <c r="A88" s="4" t="s">
        <v>310</v>
      </c>
      <c r="B88" s="16">
        <v>179</v>
      </c>
      <c r="C88" s="47"/>
      <c r="D88" s="38">
        <f>Adjust!B$342</f>
        <v>-0.59499999999999997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0.13400000000000001</v>
      </c>
      <c r="K88" s="16">
        <v>0</v>
      </c>
      <c r="L88" s="17"/>
    </row>
    <row r="89" spans="1:12" x14ac:dyDescent="0.25">
      <c r="A89" s="4" t="s">
        <v>313</v>
      </c>
      <c r="B89" s="16">
        <v>180</v>
      </c>
      <c r="C89" s="47"/>
      <c r="D89" s="38">
        <f>Adjust!B$347</f>
        <v>-3.9470000000000001</v>
      </c>
      <c r="E89" s="38">
        <f>Adjust!C$347</f>
        <v>-0.51400000000000001</v>
      </c>
      <c r="F89" s="38">
        <f>Adjust!D$347</f>
        <v>-3.7999999999999999E-2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0.13400000000000001</v>
      </c>
      <c r="K89" s="16">
        <v>0</v>
      </c>
      <c r="L89" s="17"/>
    </row>
    <row r="90" spans="1:12" x14ac:dyDescent="0.25">
      <c r="A90" s="4" t="s">
        <v>316</v>
      </c>
      <c r="B90" s="16">
        <v>181</v>
      </c>
      <c r="C90" s="47"/>
      <c r="D90" s="38">
        <f>Adjust!B$352</f>
        <v>-0.379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0.104</v>
      </c>
      <c r="K90" s="16">
        <v>0</v>
      </c>
      <c r="L90" s="17"/>
    </row>
    <row r="91" spans="1:12" x14ac:dyDescent="0.25">
      <c r="A91" s="4" t="s">
        <v>319</v>
      </c>
      <c r="B91" s="16">
        <v>182</v>
      </c>
      <c r="C91" s="47"/>
      <c r="D91" s="38">
        <f>Adjust!B$357</f>
        <v>-2.548</v>
      </c>
      <c r="E91" s="38">
        <f>Adjust!C$357</f>
        <v>-0.311</v>
      </c>
      <c r="F91" s="38">
        <f>Adjust!D$357</f>
        <v>-2.7E-2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0.104</v>
      </c>
      <c r="K91" s="16">
        <v>0</v>
      </c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(Northeast) in 2019/20 (April 2019 - Final Charges)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128285871.23398249</v>
      </c>
      <c r="D14" s="44">
        <f>Adjust!F234</f>
        <v>-17182.199672162533</v>
      </c>
      <c r="E14" s="39">
        <f>Adjust!F234/Revenue!B$66</f>
        <v>-5.7767112855853905E-5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4361409.1995198205</v>
      </c>
      <c r="C49" s="44">
        <f>Input!E195</f>
        <v>1399257.6325490298</v>
      </c>
      <c r="D49" s="42">
        <f>0.01*Input!F$60*(Adjust!$E252*Input!E195+Adjust!$F252*Input!F195+Adjust!$G252*Input!G195)+10*(Adjust!$B252*Input!B195+Adjust!$C252*Input!C195+Adjust!$D252*Input!D195+Adjust!$H252*Input!H195)</f>
        <v>130827029.96255246</v>
      </c>
      <c r="E49" s="42">
        <f>10*(Adjust!$B252*Input!B195+Adjust!$C252*Input!C195+Adjust!$D252*Input!D195)</f>
        <v>102711186.64869177</v>
      </c>
      <c r="F49" s="42">
        <f>Adjust!E252*Input!$F$60*Input!$E195/100</f>
        <v>28115843.313860677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2.9996504335561123</v>
      </c>
      <c r="K49" s="46">
        <f>IF(C49&lt;&gt;0,D49/C49,"")</f>
        <v>93.497456736558703</v>
      </c>
      <c r="L49" s="37">
        <f>IF(B49&lt;&gt;0,0.1*E49/B49,0)</f>
        <v>2.355</v>
      </c>
      <c r="M49" s="42">
        <f>Adjust!B252*Input!$B195*10</f>
        <v>102711186.64869177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0.21490851945433961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60407.072119134209</v>
      </c>
      <c r="C50" s="44">
        <f>Input!E196</f>
        <v>28904.867011101011</v>
      </c>
      <c r="D50" s="42">
        <f>0.01*Input!F$60*(Adjust!$E253*Input!E196+Adjust!$F253*Input!F196+Adjust!$G253*Input!G196)+10*(Adjust!$B253*Input!B196+Adjust!$C253*Input!C196+Adjust!$D253*Input!D196+Adjust!$H253*Input!H196)</f>
        <v>1201002.9239496468</v>
      </c>
      <c r="E50" s="42">
        <f>10*(Adjust!$B253*Input!B196+Adjust!$C253*Input!C196+Adjust!$D253*Input!D196)</f>
        <v>852947.85832217499</v>
      </c>
      <c r="F50" s="42">
        <f>Adjust!E253*Input!$F$60*Input!$E196/100</f>
        <v>348055.06562747172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1.9881826445437401</v>
      </c>
      <c r="K50" s="46">
        <f>IF(C50&lt;&gt;0,D50/C50,"")</f>
        <v>41.550197186113934</v>
      </c>
      <c r="L50" s="37">
        <f>IF(B50&lt;&gt;0,0.1*E50/B50,0)</f>
        <v>1.4119999999999999</v>
      </c>
      <c r="M50" s="42">
        <f>Adjust!B253*Input!$B196*10</f>
        <v>852947.85832217499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0.28980367881441083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71445.990589096255</v>
      </c>
      <c r="C51" s="44">
        <f>Input!E197</f>
        <v>34121.953718893252</v>
      </c>
      <c r="D51" s="42">
        <f>0.01*Input!F$60*(Adjust!$E254*Input!E197+Adjust!$F254*Input!F197+Adjust!$G254*Input!G197)+10*(Adjust!$B254*Input!B197+Adjust!$C254*Input!C197+Adjust!$D254*Input!D197+Adjust!$H254*Input!H197)</f>
        <v>862779.30047674454</v>
      </c>
      <c r="E51" s="42">
        <f>10*(Adjust!$B254*Input!B197+Adjust!$C254*Input!C197+Adjust!$D254*Input!D197)</f>
        <v>613006.59925444587</v>
      </c>
      <c r="F51" s="42">
        <f>Adjust!E254*Input!$F$60*Input!$E197/100</f>
        <v>249772.70122229858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1.2075965262190902</v>
      </c>
      <c r="K51" s="46">
        <f>IF(C51&lt;&gt;0,D51/C51,"")</f>
        <v>25.28516706823342</v>
      </c>
      <c r="L51" s="37">
        <f>IF(B51&lt;&gt;0,0.1*E51/B51,0)</f>
        <v>0.8580000000000001</v>
      </c>
      <c r="M51" s="42">
        <f>Adjust!B254*Input!$B197*10</f>
        <v>613006.59925444587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0.28949779055232561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417599.54568967037</v>
      </c>
      <c r="C53" s="44">
        <f>Input!E199</f>
        <v>79870.522842595543</v>
      </c>
      <c r="D53" s="42">
        <f>0.01*Input!F$60*(Adjust!$E256*Input!E199+Adjust!$F256*Input!F199+Adjust!$G256*Input!G199)+10*(Adjust!$B256*Input!B199+Adjust!$C256*Input!C199+Adjust!$D256*Input!D199+Adjust!$H256*Input!H199)</f>
        <v>9515413.922268156</v>
      </c>
      <c r="E53" s="42">
        <f>10*(Adjust!$B256*Input!B199+Adjust!$C256*Input!C199+Adjust!$D256*Input!D199)</f>
        <v>7910543.5585827474</v>
      </c>
      <c r="F53" s="42">
        <f>Adjust!E256*Input!$F$60*Input!$E199/100</f>
        <v>1604870.3636854095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2.278597766803923</v>
      </c>
      <c r="K53" s="46">
        <f>IF(C53&lt;&gt;0,D53/C53,"")</f>
        <v>119.13549058669133</v>
      </c>
      <c r="L53" s="37">
        <f>IF(B53&lt;&gt;0,0.1*E53/B53,0)</f>
        <v>1.8942893114307382</v>
      </c>
      <c r="M53" s="42">
        <f>Adjust!B256*Input!$B199*10</f>
        <v>5523885.5938628055</v>
      </c>
      <c r="N53" s="42">
        <f>Adjust!C256*Input!$C199*10</f>
        <v>2386657.9647199418</v>
      </c>
      <c r="O53" s="42">
        <f>Adjust!D256*Input!$D199*10</f>
        <v>0</v>
      </c>
      <c r="P53" s="39">
        <f>IF(E53&lt;&gt;0,$M53/E53,"")</f>
        <v>0.69829406196360855</v>
      </c>
      <c r="Q53" s="39">
        <f>IF(E53&lt;&gt;0,$N53/E53,"")</f>
        <v>0.30170593803639145</v>
      </c>
      <c r="R53" s="39">
        <f>IF(E53&lt;&gt;0,$O53/E53,"")</f>
        <v>0</v>
      </c>
      <c r="S53" s="39">
        <f>IF(D53&lt;&gt;0,$F53/D53,"")</f>
        <v>0.16866006847370674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97.964765667934188</v>
      </c>
      <c r="C54" s="44">
        <f>Input!E200</f>
        <v>38.200660736730931</v>
      </c>
      <c r="D54" s="42">
        <f>0.01*Input!F$60*(Adjust!$E257*Input!E200+Adjust!$F257*Input!F200+Adjust!$G257*Input!G200)+10*(Adjust!$B257*Input!B200+Adjust!$C257*Input!C200+Adjust!$D257*Input!D200+Adjust!$H257*Input!H200)</f>
        <v>1748.0731599969349</v>
      </c>
      <c r="E54" s="42">
        <f>10*(Adjust!$B257*Input!B200+Adjust!$C257*Input!C200+Adjust!$D257*Input!D200)</f>
        <v>1288.0837238016629</v>
      </c>
      <c r="F54" s="42">
        <f>Adjust!E257*Input!$F$60*Input!$E200/100</f>
        <v>459.98943619527182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1.7843896712030969</v>
      </c>
      <c r="K54" s="46">
        <f>IF(C54&lt;&gt;0,D54/C54,"")</f>
        <v>45.760285981548925</v>
      </c>
      <c r="L54" s="37">
        <f>IF(B54&lt;&gt;0,0.1*E54/B54,0)</f>
        <v>1.3148438778160405</v>
      </c>
      <c r="M54" s="42">
        <f>Adjust!B257*Input!$B200*10</f>
        <v>1081.171705896897</v>
      </c>
      <c r="N54" s="42">
        <f>Adjust!C257*Input!$C200*10</f>
        <v>206.91201790476583</v>
      </c>
      <c r="O54" s="42">
        <f>Adjust!D257*Input!$D200*10</f>
        <v>0</v>
      </c>
      <c r="P54" s="39">
        <f>IF(E54&lt;&gt;0,$M54/E54,"")</f>
        <v>0.83936446514976237</v>
      </c>
      <c r="Q54" s="39">
        <f>IF(E54&lt;&gt;0,$N54/E54,"")</f>
        <v>0.1606355348502376</v>
      </c>
      <c r="R54" s="39">
        <f>IF(E54&lt;&gt;0,$O54/E54,"")</f>
        <v>0</v>
      </c>
      <c r="S54" s="39">
        <f>IF(D54&lt;&gt;0,$F54/D54,"")</f>
        <v>0.26314083799334714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5663.836858945966</v>
      </c>
      <c r="C55" s="44">
        <f>Input!E201</f>
        <v>1428.3301952720035</v>
      </c>
      <c r="D55" s="42">
        <f>0.01*Input!F$60*(Adjust!$E258*Input!E201+Adjust!$F258*Input!F201+Adjust!$G258*Input!G201)+10*(Adjust!$B258*Input!B201+Adjust!$C258*Input!C201+Adjust!$D258*Input!D201+Adjust!$H258*Input!H201)</f>
        <v>41483.63669971026</v>
      </c>
      <c r="E55" s="42">
        <f>10*(Adjust!$B258*Input!B201+Adjust!$C258*Input!C201+Adjust!$D258*Input!D201)</f>
        <v>31028.259670319196</v>
      </c>
      <c r="F55" s="42">
        <f>Adjust!E258*Input!$F$60*Input!$E201/100</f>
        <v>10455.377029391066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0.73242993632818587</v>
      </c>
      <c r="K55" s="46">
        <f>IF(C55&lt;&gt;0,D55/C55,"")</f>
        <v>29.043450062896934</v>
      </c>
      <c r="L55" s="37">
        <f>IF(B55&lt;&gt;0,0.1*E55/B55,0)</f>
        <v>0.54783109830062304</v>
      </c>
      <c r="M55" s="42">
        <f>Adjust!B258*Input!$B201*10</f>
        <v>13323.127026954295</v>
      </c>
      <c r="N55" s="42">
        <f>Adjust!C258*Input!$C201*10</f>
        <v>17705.132643364901</v>
      </c>
      <c r="O55" s="42">
        <f>Adjust!D258*Input!$D201*10</f>
        <v>0</v>
      </c>
      <c r="P55" s="39">
        <f>IF(E55&lt;&gt;0,$M55/E55,"")</f>
        <v>0.42938686115544022</v>
      </c>
      <c r="Q55" s="39">
        <f>IF(E55&lt;&gt;0,$N55/E55,"")</f>
        <v>0.57061313884455978</v>
      </c>
      <c r="R55" s="39">
        <f>IF(E55&lt;&gt;0,$O55/E55,"")</f>
        <v>0</v>
      </c>
      <c r="S55" s="39">
        <f>IF(D55&lt;&gt;0,$F55/D55,"")</f>
        <v>0.25203617284267871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47697.857804906431</v>
      </c>
      <c r="C57" s="44">
        <f>Input!E203</f>
        <v>11765.367431534487</v>
      </c>
      <c r="D57" s="42">
        <f>0.01*Input!F$60*(Adjust!$E260*Input!E203+Adjust!$F260*Input!F203+Adjust!$G260*Input!G203)+10*(Adjust!$B260*Input!B203+Adjust!$C260*Input!C203+Adjust!$D260*Input!D203+Adjust!$H260*Input!H203)</f>
        <v>596223.22256133042</v>
      </c>
      <c r="E57" s="42">
        <f>10*(Adjust!$B260*Input!B203+Adjust!$C260*Input!C203+Adjust!$D260*Input!D203)</f>
        <v>596223.22256133042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1.2500000000000002</v>
      </c>
      <c r="K57" s="46">
        <f>IF(C57&lt;&gt;0,D57/C57,"")</f>
        <v>50.676124314085158</v>
      </c>
      <c r="L57" s="37">
        <f>IF(B57&lt;&gt;0,0.1*E57/B57,0)</f>
        <v>1.2500000000000002</v>
      </c>
      <c r="M57" s="42">
        <f>Adjust!B260*Input!$B203*10</f>
        <v>596223.22256133042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857874.37734636245</v>
      </c>
      <c r="C61" s="44">
        <f>Input!E207</f>
        <v>76770.275960249346</v>
      </c>
      <c r="D61" s="42">
        <f>0.01*Input!F$60*(Adjust!$E264*Input!E207+Adjust!$F264*Input!F207+Adjust!$G264*Input!G207)+10*(Adjust!$B264*Input!B207+Adjust!$C264*Input!C207+Adjust!$D264*Input!D207+Adjust!$H264*Input!H207)</f>
        <v>22049750.023554716</v>
      </c>
      <c r="E61" s="42">
        <f>10*(Adjust!$B264*Input!B207+Adjust!$C264*Input!C207+Adjust!$D264*Input!D207)</f>
        <v>20408831.437069964</v>
      </c>
      <c r="F61" s="42">
        <f>Adjust!E264*Input!$F$60*Input!$E207/100</f>
        <v>1640918.5864847538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2.5702772580480326</v>
      </c>
      <c r="K61" s="46">
        <f>IF(C61&lt;&gt;0,D61/C61,"")</f>
        <v>287.2172823108229</v>
      </c>
      <c r="L61" s="37">
        <f>IF(B61&lt;&gt;0,0.1*E61/B61,0)</f>
        <v>2.379</v>
      </c>
      <c r="M61" s="42">
        <f>Adjust!B264*Input!$B207*10</f>
        <v>20408831.437069964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7.4418920157001203E-2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1613.5409800820519</v>
      </c>
      <c r="C62" s="44">
        <f>Input!E208</f>
        <v>258.19152462649305</v>
      </c>
      <c r="D62" s="42">
        <f>0.01*Input!F$60*(Adjust!$E265*Input!E208+Adjust!$F265*Input!F208+Adjust!$G265*Input!G208)+10*(Adjust!$B265*Input!B208+Adjust!$C265*Input!C208+Adjust!$D265*Input!D208+Adjust!$H265*Input!H208)</f>
        <v>26316.527806435432</v>
      </c>
      <c r="E62" s="42">
        <f>10*(Adjust!$B265*Input!B208+Adjust!$C265*Input!C208+Adjust!$D265*Input!D208)</f>
        <v>23009.094375970057</v>
      </c>
      <c r="F62" s="42">
        <f>Adjust!E265*Input!$F$60*Input!$E208/100</f>
        <v>3307.4334304653762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1.6309798220989209</v>
      </c>
      <c r="K62" s="46">
        <f>IF(C62&lt;&gt;0,D62/C62,"")</f>
        <v>101.92638137330667</v>
      </c>
      <c r="L62" s="37">
        <f>IF(B62&lt;&gt;0,0.1*E62/B62,0)</f>
        <v>1.4259999999999999</v>
      </c>
      <c r="M62" s="42">
        <f>Adjust!B265*Input!$B208*10</f>
        <v>23009.094375970057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0.12567894422821912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3512.1844939375715</v>
      </c>
      <c r="C63" s="44">
        <f>Input!E209</f>
        <v>295.34353977437252</v>
      </c>
      <c r="D63" s="42">
        <f>0.01*Input!F$60*(Adjust!$E266*Input!E209+Adjust!$F266*Input!F209+Adjust!$G266*Input!G209)+10*(Adjust!$B266*Input!B209+Adjust!$C266*Input!C209+Adjust!$D266*Input!D209+Adjust!$H266*Input!H209)</f>
        <v>32753.078729811798</v>
      </c>
      <c r="E63" s="42">
        <f>10*(Adjust!$B266*Input!B209+Adjust!$C266*Input!C209+Adjust!$D266*Input!D209)</f>
        <v>30450.639562438744</v>
      </c>
      <c r="F63" s="42">
        <f>Adjust!E266*Input!$F$60*Input!$E209/100</f>
        <v>2302.4391673730529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0.93255575800039336</v>
      </c>
      <c r="K63" s="46">
        <f>IF(C63&lt;&gt;0,D63/C63,"")</f>
        <v>110.89823991015172</v>
      </c>
      <c r="L63" s="37">
        <f>IF(B63&lt;&gt;0,0.1*E63/B63,0)</f>
        <v>0.86699999999999999</v>
      </c>
      <c r="M63" s="42">
        <f>Adjust!B266*Input!$B209*10</f>
        <v>30450.639562438744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7.0296877626877155E-2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355805.70517093479</v>
      </c>
      <c r="C65" s="44">
        <f>Input!E211</f>
        <v>17102.633333333331</v>
      </c>
      <c r="D65" s="42">
        <f>0.01*Input!F$60*(Adjust!$E268*Input!E211+Adjust!$F268*Input!F211+Adjust!$G268*Input!G211)+10*(Adjust!$B268*Input!B211+Adjust!$C268*Input!C211+Adjust!$D268*Input!D211+Adjust!$H268*Input!H211)</f>
        <v>7787549.9148798799</v>
      </c>
      <c r="E65" s="42">
        <f>10*(Adjust!$B268*Input!B211+Adjust!$C268*Input!C211+Adjust!$D268*Input!D211)</f>
        <v>7421991.38895988</v>
      </c>
      <c r="F65" s="42">
        <f>Adjust!E268*Input!$F$60*Input!$E211/100</f>
        <v>365558.52591999999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2.1887085568621267</v>
      </c>
      <c r="K65" s="46">
        <f>IF(C65&lt;&gt;0,D65/C65,"")</f>
        <v>455.34215480734241</v>
      </c>
      <c r="L65" s="37">
        <f>IF(B65&lt;&gt;0,0.1*E65/B65,0)</f>
        <v>2.0859675044823232</v>
      </c>
      <c r="M65" s="42">
        <f>Adjust!B268*Input!$B211*10</f>
        <v>5934847.8754069945</v>
      </c>
      <c r="N65" s="42">
        <f>Adjust!C268*Input!$C211*10</f>
        <v>1487143.513552886</v>
      </c>
      <c r="O65" s="42">
        <f>Adjust!D268*Input!$D211*10</f>
        <v>0</v>
      </c>
      <c r="P65" s="39">
        <f>IF(E65&lt;&gt;0,$M65/E65,"")</f>
        <v>0.79963012140313272</v>
      </c>
      <c r="Q65" s="39">
        <f>IF(E65&lt;&gt;0,$N65/E65,"")</f>
        <v>0.20036987859686733</v>
      </c>
      <c r="R65" s="39">
        <f>IF(E65&lt;&gt;0,$O65/E65,"")</f>
        <v>0</v>
      </c>
      <c r="S65" s="39">
        <f>IF(D65&lt;&gt;0,$F65/D65,"")</f>
        <v>4.6941403896688681E-2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0</v>
      </c>
      <c r="C66" s="44">
        <f>Input!E212</f>
        <v>0</v>
      </c>
      <c r="D66" s="42">
        <f>0.01*Input!F$60*(Adjust!$E269*Input!E212+Adjust!$F269*Input!F212+Adjust!$G269*Input!G212)+10*(Adjust!$B269*Input!B212+Adjust!$C269*Input!C212+Adjust!$D269*Input!D212+Adjust!$H269*Input!H212)</f>
        <v>0</v>
      </c>
      <c r="E66" s="42">
        <f>10*(Adjust!$B269*Input!B212+Adjust!$C269*Input!C212+Adjust!$D269*Input!D212)</f>
        <v>0</v>
      </c>
      <c r="F66" s="42">
        <f>Adjust!E269*Input!$F$60*Input!$E212/100</f>
        <v>0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 t="str">
        <f>IF(B66&lt;&gt;0,0.1*D66/B66,"")</f>
        <v/>
      </c>
      <c r="K66" s="46" t="str">
        <f>IF(C66&lt;&gt;0,D66/C66,"")</f>
        <v/>
      </c>
      <c r="L66" s="37">
        <f>IF(B66&lt;&gt;0,0.1*E66/B66,0)</f>
        <v>0</v>
      </c>
      <c r="M66" s="42">
        <f>Adjust!B269*Input!$B212*10</f>
        <v>0</v>
      </c>
      <c r="N66" s="42">
        <f>Adjust!C269*Input!$C212*10</f>
        <v>0</v>
      </c>
      <c r="O66" s="42">
        <f>Adjust!D269*Input!$D212*10</f>
        <v>0</v>
      </c>
      <c r="P66" s="39" t="str">
        <f>IF(E66&lt;&gt;0,$M66/E66,"")</f>
        <v/>
      </c>
      <c r="Q66" s="39" t="str">
        <f>IF(E66&lt;&gt;0,$N66/E66,"")</f>
        <v/>
      </c>
      <c r="R66" s="39" t="str">
        <f>IF(E66&lt;&gt;0,$O66/E66,"")</f>
        <v/>
      </c>
      <c r="S66" s="39" t="str">
        <f>IF(D66&lt;&gt;0,$F66/D66,"")</f>
        <v/>
      </c>
      <c r="T66" s="39" t="str">
        <f>IF(D66&lt;&gt;0,$G66/D66,"")</f>
        <v/>
      </c>
      <c r="U66" s="39" t="str">
        <f>IF(D66&lt;&gt;0,$H66/D66,"")</f>
        <v/>
      </c>
      <c r="V66" s="39" t="str">
        <f>IF(D66&lt;&gt;0,$I66/D66,"")</f>
        <v/>
      </c>
      <c r="W66" s="17"/>
    </row>
    <row r="67" spans="1:23" x14ac:dyDescent="0.25">
      <c r="A67" s="4" t="s">
        <v>259</v>
      </c>
      <c r="B67" s="42">
        <f>Input!B213+Input!C213+Input!D213</f>
        <v>791.74434829274583</v>
      </c>
      <c r="C67" s="44">
        <f>Input!E213</f>
        <v>29.212269975147183</v>
      </c>
      <c r="D67" s="42">
        <f>0.01*Input!F$60*(Adjust!$E270*Input!E213+Adjust!$F270*Input!F213+Adjust!$G270*Input!G213)+10*(Adjust!$B270*Input!B213+Adjust!$C270*Input!C213+Adjust!$D270*Input!D213+Adjust!$H270*Input!H213)</f>
        <v>5943.8090945035137</v>
      </c>
      <c r="E67" s="42">
        <f>10*(Adjust!$B270*Input!B213+Adjust!$C270*Input!C213+Adjust!$D270*Input!D213)</f>
        <v>5716.0760802312616</v>
      </c>
      <c r="F67" s="42">
        <f>Adjust!E270*Input!$F$60*Input!$E213/100</f>
        <v>227.7330142722524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0.75072327416296292</v>
      </c>
      <c r="K67" s="46">
        <f>IF(C67&lt;&gt;0,D67/C67,"")</f>
        <v>203.46960710551787</v>
      </c>
      <c r="L67" s="37">
        <f>IF(B67&lt;&gt;0,0.1*E67/B67,0)</f>
        <v>0.72195982106559409</v>
      </c>
      <c r="M67" s="42">
        <f>Adjust!B270*Input!$B213*10</f>
        <v>4261.7631831505996</v>
      </c>
      <c r="N67" s="42">
        <f>Adjust!C270*Input!$C213*10</f>
        <v>1454.3128970806627</v>
      </c>
      <c r="O67" s="42">
        <f>Adjust!D270*Input!$D213*10</f>
        <v>0</v>
      </c>
      <c r="P67" s="39">
        <f>IF(E67&lt;&gt;0,$M67/E67,"")</f>
        <v>0.74557495794880613</v>
      </c>
      <c r="Q67" s="39">
        <f>IF(E67&lt;&gt;0,$N67/E67,"")</f>
        <v>0.25442504205119398</v>
      </c>
      <c r="R67" s="39">
        <f>IF(E67&lt;&gt;0,$O67/E67,"")</f>
        <v>0</v>
      </c>
      <c r="S67" s="39">
        <f>IF(D67&lt;&gt;0,$F67/D67,"")</f>
        <v>3.8314321784467566E-2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5591.8208064875971</v>
      </c>
      <c r="C69" s="44">
        <f>Input!E215</f>
        <v>742.46216858651803</v>
      </c>
      <c r="D69" s="42">
        <f>0.01*Input!F$60*(Adjust!$E272*Input!E215+Adjust!$F272*Input!F215+Adjust!$G272*Input!G215)+10*(Adjust!$B272*Input!B215+Adjust!$C272*Input!C215+Adjust!$D272*Input!D215+Adjust!$H272*Input!H215)</f>
        <v>73308.770773052398</v>
      </c>
      <c r="E69" s="42">
        <f>10*(Adjust!$B272*Input!B215+Adjust!$C272*Input!C215+Adjust!$D272*Input!D215)</f>
        <v>73308.770773052398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1.3110000000000002</v>
      </c>
      <c r="K69" s="46">
        <f>IF(C69&lt;&gt;0,D69/C69,"")</f>
        <v>98.737382017208915</v>
      </c>
      <c r="L69" s="37">
        <f>IF(B69&lt;&gt;0,0.1*E69/B69,0)</f>
        <v>1.3110000000000002</v>
      </c>
      <c r="M69" s="42">
        <f>Adjust!B272*Input!$B215*10</f>
        <v>73308.770773052398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1.3763483023893507E-5</v>
      </c>
      <c r="D73" s="42">
        <f>0.01*Input!F$60*(Adjust!$E276*Input!E219+Adjust!$F276*Input!F219+Adjust!$G276*Input!G219)+10*(Adjust!$B276*Input!B219+Adjust!$C276*Input!C219+Adjust!$D276*Input!D219+Adjust!$H276*Input!H219)</f>
        <v>2.3171151842650801E-2</v>
      </c>
      <c r="E73" s="42">
        <f>10*(Adjust!$B276*Input!B219+Adjust!$C276*Input!C219+Adjust!$D276*Input!D219)</f>
        <v>2.1635237976172242E-2</v>
      </c>
      <c r="F73" s="42">
        <f>Adjust!E276*Input!$F$60*Input!$E219/100</f>
        <v>1.5359138664785576E-3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2.3171151842650799</v>
      </c>
      <c r="K73" s="46">
        <f>IF(C73&lt;&gt;0,D73/C73,"")</f>
        <v>1683.5238436684604</v>
      </c>
      <c r="L73" s="37">
        <f>IF(B73&lt;&gt;0,0.1*E73/B73,0)</f>
        <v>2.1635237976172239</v>
      </c>
      <c r="M73" s="42">
        <f>Adjust!B276*Input!$B219*10</f>
        <v>2.0424525611482423E-2</v>
      </c>
      <c r="N73" s="42">
        <f>Adjust!C276*Input!$C219*10</f>
        <v>1.2107123646898196E-3</v>
      </c>
      <c r="O73" s="42">
        <f>Adjust!D276*Input!$D219*10</f>
        <v>0</v>
      </c>
      <c r="P73" s="39">
        <f>IF(E73&lt;&gt;0,$M73/E73,"")</f>
        <v>0.94403979443058472</v>
      </c>
      <c r="Q73" s="39">
        <f>IF(E73&lt;&gt;0,$N73/E73,"")</f>
        <v>5.5960205569415319E-2</v>
      </c>
      <c r="R73" s="39">
        <f>IF(E73&lt;&gt;0,$O73/E73,"")</f>
        <v>0</v>
      </c>
      <c r="S73" s="39">
        <f>IF(D73&lt;&gt;0,$F73/D73,"")</f>
        <v>6.6285607073336056E-2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9.999999999999998E-4</v>
      </c>
      <c r="C77" s="44">
        <f>Input!E223</f>
        <v>8.2539345033937443E-6</v>
      </c>
      <c r="D77" s="42">
        <f>0.01*Input!F$60*(Adjust!$E280*Input!E223+Adjust!$F280*Input!F223+Adjust!$G280*Input!G223)+10*(Adjust!$B280*Input!B223+Adjust!$C280*Input!C223+Adjust!$D280*Input!D223+Adjust!$H280*Input!H223)</f>
        <v>2.2525224021826148E-2</v>
      </c>
      <c r="E77" s="42">
        <f>10*(Adjust!$B280*Input!B223+Adjust!$C280*Input!C223+Adjust!$D280*Input!D223)</f>
        <v>2.1603837313212304E-2</v>
      </c>
      <c r="F77" s="42">
        <f>Adjust!E280*Input!$F$60*Input!$E223/100</f>
        <v>9.2138670861384377E-4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2.2525224021826151</v>
      </c>
      <c r="K77" s="46">
        <f>IF(C77&lt;&gt;0,D77/C77,"")</f>
        <v>2729.0286847520442</v>
      </c>
      <c r="L77" s="37">
        <f>IF(B77&lt;&gt;0,0.1*E77/B77,0)</f>
        <v>2.1603837313212311</v>
      </c>
      <c r="M77" s="42">
        <f>Adjust!B280*Input!$B223*10</f>
        <v>1.9837473404581387E-2</v>
      </c>
      <c r="N77" s="42">
        <f>Adjust!C280*Input!$C223*10</f>
        <v>1.7663639086309157E-3</v>
      </c>
      <c r="O77" s="42">
        <f>Adjust!D280*Input!$D223*10</f>
        <v>0</v>
      </c>
      <c r="P77" s="39">
        <f>IF(E77&lt;&gt;0,$M77/E77,"")</f>
        <v>0.91823841834104825</v>
      </c>
      <c r="Q77" s="39">
        <f>IF(E77&lt;&gt;0,$N77/E77,"")</f>
        <v>8.1761581658951712E-2</v>
      </c>
      <c r="R77" s="39">
        <f>IF(E77&lt;&gt;0,$O77/E77,"")</f>
        <v>0</v>
      </c>
      <c r="S77" s="39">
        <f>IF(D77&lt;&gt;0,$F77/D77,"")</f>
        <v>4.0904663488409813E-2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4.8483310451519531E-6</v>
      </c>
      <c r="D79" s="42">
        <f>0.01*Input!F$60*(Adjust!$E282*Input!E225+Adjust!$F282*Input!F225+Adjust!$G282*Input!G225)+10*(Adjust!$B282*Input!B225+Adjust!$C282*Input!C225+Adjust!$D282*Input!D225+Adjust!$H282*Input!H225)</f>
        <v>2.0850516724040889E-2</v>
      </c>
      <c r="E79" s="42">
        <f>10*(Adjust!$B282*Input!B225+Adjust!$C282*Input!C225+Adjust!$D282*Input!D225)</f>
        <v>1.5806886177394334E-2</v>
      </c>
      <c r="F79" s="42">
        <f>Adjust!E282*Input!$F$60*Input!$E225/100</f>
        <v>5.0436305466465556E-3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2.0850516724040888</v>
      </c>
      <c r="K79" s="46">
        <f>IF(C79&lt;&gt;0,D79/C79,"")</f>
        <v>4300.5554962857132</v>
      </c>
      <c r="L79" s="37">
        <f>IF(B79&lt;&gt;0,0.1*E79/B79,0)</f>
        <v>1.5806886177394337</v>
      </c>
      <c r="M79" s="42">
        <f>Adjust!B282*Input!$B225*10</f>
        <v>1.4356714274968801E-2</v>
      </c>
      <c r="N79" s="42">
        <f>Adjust!C282*Input!$C225*10</f>
        <v>1.450171902425537E-3</v>
      </c>
      <c r="O79" s="42">
        <f>Adjust!D282*Input!$D225*10</f>
        <v>0</v>
      </c>
      <c r="P79" s="39">
        <f>IF(E79&lt;&gt;0,$M79/E79,"")</f>
        <v>0.90825695294121578</v>
      </c>
      <c r="Q79" s="39">
        <f>IF(E79&lt;&gt;0,$N79/E79,"")</f>
        <v>9.1743047058784388E-2</v>
      </c>
      <c r="R79" s="39">
        <f>IF(E79&lt;&gt;0,$O79/E79,"")</f>
        <v>0</v>
      </c>
      <c r="S79" s="39">
        <f>IF(D79&lt;&gt;0,$F79/D79,"")</f>
        <v>0.2418947507824202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157.03903601425588</v>
      </c>
      <c r="C81" s="44">
        <f>Input!E227</f>
        <v>60.559122027613448</v>
      </c>
      <c r="D81" s="42">
        <f>0.01*Input!F$60*(Adjust!$E284*Input!E227+Adjust!$F284*Input!F227+Adjust!$G284*Input!G227)+10*(Adjust!$B284*Input!B227+Adjust!$C284*Input!C227+Adjust!$D284*Input!D227+Adjust!$H284*Input!H227)</f>
        <v>4631.7568914722551</v>
      </c>
      <c r="E81" s="42">
        <f>10*(Adjust!$B284*Input!B227+Adjust!$C284*Input!C227+Adjust!$D284*Input!D227)</f>
        <v>3414.9182289226069</v>
      </c>
      <c r="F81" s="42">
        <f>Adjust!E284*Input!$F$60*Input!$E227/100</f>
        <v>1216.8386625496482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2.9494302875444216</v>
      </c>
      <c r="K81" s="46">
        <f>IF(C81&lt;&gt;0,D81/C81,"")</f>
        <v>76.483223937102153</v>
      </c>
      <c r="L81" s="37">
        <f>IF(B81&lt;&gt;0,0.1*E81/B81,0)</f>
        <v>2.1745664744227056</v>
      </c>
      <c r="M81" s="42">
        <f>Adjust!B284*Input!$B227*10</f>
        <v>1397.5873274245728</v>
      </c>
      <c r="N81" s="42">
        <f>Adjust!C284*Input!$C227*10</f>
        <v>1130.8481914841429</v>
      </c>
      <c r="O81" s="42">
        <f>Adjust!D284*Input!$D227*10</f>
        <v>886.48271001389105</v>
      </c>
      <c r="P81" s="39">
        <f>IF(E81&lt;&gt;0,$M81/E81,"")</f>
        <v>0.40925938301764431</v>
      </c>
      <c r="Q81" s="39">
        <f>IF(E81&lt;&gt;0,$N81/E81,"")</f>
        <v>0.33114942018419019</v>
      </c>
      <c r="R81" s="39">
        <f>IF(E81&lt;&gt;0,$O81/E81,"")</f>
        <v>0.25959119679816545</v>
      </c>
      <c r="S81" s="39">
        <f>IF(D81&lt;&gt;0,$F81/D81,"")</f>
        <v>0.26271643591442095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427125.82542775932</v>
      </c>
      <c r="C85" s="44">
        <f>Input!E231</f>
        <v>9708.8001145023063</v>
      </c>
      <c r="D85" s="42">
        <f>0.01*Input!F$60*(Adjust!$E288*Input!E231+Adjust!$F288*Input!F231+Adjust!$G288*Input!G231)+10*(Adjust!$B288*Input!B231+Adjust!$C288*Input!C231+Adjust!$D288*Input!D231+Adjust!$H288*Input!H231)</f>
        <v>9936014.3851300646</v>
      </c>
      <c r="E85" s="42">
        <f>10*(Adjust!$B288*Input!B231+Adjust!$C288*Input!C231+Adjust!$D288*Input!D231)</f>
        <v>9728494.6079626456</v>
      </c>
      <c r="F85" s="42">
        <f>Adjust!E288*Input!$F$60*Input!$E231/100</f>
        <v>207519.77716741813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2.3262499698254757</v>
      </c>
      <c r="K85" s="46">
        <f>IF(C85&lt;&gt;0,D85/C85,"")</f>
        <v>1023.4029198199644</v>
      </c>
      <c r="L85" s="37">
        <f>IF(B85&lt;&gt;0,0.1*E85/B85,0)</f>
        <v>2.2776648071372696</v>
      </c>
      <c r="M85" s="42">
        <f>Adjust!B288*Input!$B231*10</f>
        <v>4032958.1749604684</v>
      </c>
      <c r="N85" s="42">
        <f>Adjust!C288*Input!$C231*10</f>
        <v>3460468.6086262553</v>
      </c>
      <c r="O85" s="42">
        <f>Adjust!D288*Input!$D231*10</f>
        <v>2235067.8243759219</v>
      </c>
      <c r="P85" s="39">
        <f>IF(E85&lt;&gt;0,$M85/E85,"")</f>
        <v>0.41455110348311702</v>
      </c>
      <c r="Q85" s="39">
        <f>IF(E85&lt;&gt;0,$N85/E85,"")</f>
        <v>0.35570442787663231</v>
      </c>
      <c r="R85" s="39">
        <f>IF(E85&lt;&gt;0,$O85/E85,"")</f>
        <v>0.22974446864025069</v>
      </c>
      <c r="S85" s="39">
        <f>IF(D85&lt;&gt;0,$F85/D85,"")</f>
        <v>2.0885615612431668E-2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0</v>
      </c>
      <c r="C86" s="44">
        <f>Input!E232</f>
        <v>0</v>
      </c>
      <c r="D86" s="42">
        <f>0.01*Input!F$60*(Adjust!$E289*Input!E232+Adjust!$F289*Input!F232+Adjust!$G289*Input!G232)+10*(Adjust!$B289*Input!B232+Adjust!$C289*Input!C232+Adjust!$D289*Input!D232+Adjust!$H289*Input!H232)</f>
        <v>0</v>
      </c>
      <c r="E86" s="42">
        <f>10*(Adjust!$B289*Input!B232+Adjust!$C289*Input!C232+Adjust!$D289*Input!D232)</f>
        <v>0</v>
      </c>
      <c r="F86" s="42">
        <f>Adjust!E289*Input!$F$60*Input!$E232/100</f>
        <v>0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 t="str">
        <f>IF(B86&lt;&gt;0,0.1*D86/B86,"")</f>
        <v/>
      </c>
      <c r="K86" s="46" t="str">
        <f>IF(C86&lt;&gt;0,D86/C86,"")</f>
        <v/>
      </c>
      <c r="L86" s="37">
        <f>IF(B86&lt;&gt;0,0.1*E86/B86,0)</f>
        <v>0</v>
      </c>
      <c r="M86" s="42">
        <f>Adjust!B289*Input!$B232*10</f>
        <v>0</v>
      </c>
      <c r="N86" s="42">
        <f>Adjust!C289*Input!$C232*10</f>
        <v>0</v>
      </c>
      <c r="O86" s="42">
        <f>Adjust!D289*Input!$D232*10</f>
        <v>0</v>
      </c>
      <c r="P86" s="39" t="str">
        <f>IF(E86&lt;&gt;0,$M86/E86,"")</f>
        <v/>
      </c>
      <c r="Q86" s="39" t="str">
        <f>IF(E86&lt;&gt;0,$N86/E86,"")</f>
        <v/>
      </c>
      <c r="R86" s="39" t="str">
        <f>IF(E86&lt;&gt;0,$O86/E86,"")</f>
        <v/>
      </c>
      <c r="S86" s="39" t="str">
        <f>IF(D86&lt;&gt;0,$F86/D86,"")</f>
        <v/>
      </c>
      <c r="T86" s="39" t="str">
        <f>IF(D86&lt;&gt;0,$G86/D86,"")</f>
        <v/>
      </c>
      <c r="U86" s="39" t="str">
        <f>IF(D86&lt;&gt;0,$H86/D86,"")</f>
        <v/>
      </c>
      <c r="V86" s="39" t="str">
        <f>IF(D86&lt;&gt;0,$I86/D86,"")</f>
        <v/>
      </c>
      <c r="W86" s="17"/>
    </row>
    <row r="87" spans="1:23" x14ac:dyDescent="0.25">
      <c r="A87" s="4" t="s">
        <v>273</v>
      </c>
      <c r="B87" s="42">
        <f>Input!B233+Input!C233+Input!D233</f>
        <v>111.83591493314154</v>
      </c>
      <c r="C87" s="44">
        <f>Input!E233</f>
        <v>2.2470976903959361</v>
      </c>
      <c r="D87" s="42">
        <f>0.01*Input!F$60*(Adjust!$E290*Input!E233+Adjust!$F290*Input!F233+Adjust!$G290*Input!G233)+10*(Adjust!$B290*Input!B233+Adjust!$C290*Input!C233+Adjust!$D290*Input!D233+Adjust!$H290*Input!H233)</f>
        <v>913.24445332883545</v>
      </c>
      <c r="E87" s="42">
        <f>10*(Adjust!$B290*Input!B233+Adjust!$C290*Input!C233+Adjust!$D290*Input!D233)</f>
        <v>895.72652915404683</v>
      </c>
      <c r="F87" s="42">
        <f>Adjust!E290*Input!$F$60*Input!$E233/100</f>
        <v>17.517924174788636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0.81659317927948027</v>
      </c>
      <c r="K87" s="46">
        <f>IF(C87&lt;&gt;0,D87/C87,"")</f>
        <v>406.41065906125459</v>
      </c>
      <c r="L87" s="37">
        <f>IF(B87&lt;&gt;0,0.1*E87/B87,0)</f>
        <v>0.80092922715349169</v>
      </c>
      <c r="M87" s="42">
        <f>Adjust!B290*Input!$B233*10</f>
        <v>337.90602406955622</v>
      </c>
      <c r="N87" s="42">
        <f>Adjust!C290*Input!$C233*10</f>
        <v>348.13651003855375</v>
      </c>
      <c r="O87" s="42">
        <f>Adjust!D290*Input!$D233*10</f>
        <v>209.68399504593694</v>
      </c>
      <c r="P87" s="39">
        <f>IF(E87&lt;&gt;0,$M87/E87,"")</f>
        <v>0.3772423982894485</v>
      </c>
      <c r="Q87" s="39">
        <f>IF(E87&lt;&gt;0,$N87/E87,"")</f>
        <v>0.38866383735150184</v>
      </c>
      <c r="R87" s="39">
        <f>IF(E87&lt;&gt;0,$O87/E87,"")</f>
        <v>0.23409376435904974</v>
      </c>
      <c r="S87" s="39">
        <f>IF(D87&lt;&gt;0,$F87/D87,"")</f>
        <v>1.9182075632580807E-2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2298401.2683258401</v>
      </c>
      <c r="C89" s="44">
        <f>Input!E235</f>
        <v>11216.446777353767</v>
      </c>
      <c r="D89" s="42">
        <f>0.01*Input!F$60*(Adjust!$E292*Input!E235+Adjust!$F292*Input!F235+Adjust!$G292*Input!G235)+10*(Adjust!$B292*Input!B235+Adjust!$C292*Input!C235+Adjust!$D292*Input!D235+Adjust!$H292*Input!H235)</f>
        <v>55681404.268371597</v>
      </c>
      <c r="E89" s="42">
        <f>10*(Adjust!$B292*Input!B235+Adjust!$C292*Input!C235+Adjust!$D292*Input!D235)</f>
        <v>43107695.823544413</v>
      </c>
      <c r="F89" s="42">
        <f>Adjust!E292*Input!$F$60*Input!$E235/100</f>
        <v>652729.90376132517</v>
      </c>
      <c r="G89" s="42">
        <f>Adjust!F292*Input!$F$60*Input!$F235/100</f>
        <v>11127142.502525864</v>
      </c>
      <c r="H89" s="42">
        <f>Adjust!G292*Input!$F$60*Input!$G235/100</f>
        <v>480468.69359999994</v>
      </c>
      <c r="I89" s="42">
        <f>Adjust!H292*Input!$H235*10</f>
        <v>313367.34493999998</v>
      </c>
      <c r="J89" s="37">
        <f>IF(B89&lt;&gt;0,0.1*D89/B89,"")</f>
        <v>2.42261458152301</v>
      </c>
      <c r="K89" s="46">
        <f>IF(C89&lt;&gt;0,D89/C89,"")</f>
        <v>4964.2641180086976</v>
      </c>
      <c r="L89" s="37">
        <f>IF(B89&lt;&gt;0,0.1*E89/B89,0)</f>
        <v>1.8755513416046861</v>
      </c>
      <c r="M89" s="42">
        <f>Adjust!B292*Input!$B235*10</f>
        <v>15734761.059659293</v>
      </c>
      <c r="N89" s="42">
        <f>Adjust!C292*Input!$C235*10</f>
        <v>15766707.505310073</v>
      </c>
      <c r="O89" s="42">
        <f>Adjust!D292*Input!$D235*10</f>
        <v>11606227.258575045</v>
      </c>
      <c r="P89" s="39">
        <f>IF(E89&lt;&gt;0,$M89/E89,"")</f>
        <v>0.36501048731686875</v>
      </c>
      <c r="Q89" s="39">
        <f>IF(E89&lt;&gt;0,$N89/E89,"")</f>
        <v>0.3657515718271972</v>
      </c>
      <c r="R89" s="39">
        <f>IF(E89&lt;&gt;0,$O89/E89,"")</f>
        <v>0.269237940855934</v>
      </c>
      <c r="S89" s="39">
        <f>IF(D89&lt;&gt;0,$F89/D89,"")</f>
        <v>1.1722583371197262E-2</v>
      </c>
      <c r="T89" s="39">
        <f>IF(D89&lt;&gt;0,$G89/D89,"")</f>
        <v>0.19983588145326919</v>
      </c>
      <c r="U89" s="39">
        <f>IF(D89&lt;&gt;0,$H89/D89,"")</f>
        <v>8.6288896609764201E-3</v>
      </c>
      <c r="V89" s="39">
        <f>IF(D89&lt;&gt;0,$I89/D89,"")</f>
        <v>5.6278635400364768E-3</v>
      </c>
      <c r="W89" s="17"/>
    </row>
    <row r="90" spans="1:23" x14ac:dyDescent="0.25">
      <c r="A90" s="4" t="s">
        <v>275</v>
      </c>
      <c r="B90" s="42">
        <f>Input!B236+Input!C236+Input!D236</f>
        <v>10038.710595249331</v>
      </c>
      <c r="C90" s="44">
        <f>Input!E236</f>
        <v>71.907126092669955</v>
      </c>
      <c r="D90" s="42">
        <f>0.01*Input!F$60*(Adjust!$E293*Input!E236+Adjust!$F293*Input!F236+Adjust!$G293*Input!G236)+10*(Adjust!$B293*Input!B236+Adjust!$C293*Input!C236+Adjust!$D293*Input!D236+Adjust!$H293*Input!H236)</f>
        <v>139434.44886448228</v>
      </c>
      <c r="E90" s="42">
        <f>10*(Adjust!$B293*Input!B236+Adjust!$C293*Input!C236+Adjust!$D293*Input!D236)</f>
        <v>114630.86278779519</v>
      </c>
      <c r="F90" s="42">
        <f>Adjust!E293*Input!$F$60*Input!$E236/100</f>
        <v>2508.1061766871089</v>
      </c>
      <c r="G90" s="42">
        <f>Adjust!F293*Input!$F$60*Input!$F236/100</f>
        <v>22179.673200000005</v>
      </c>
      <c r="H90" s="42">
        <f>Adjust!G293*Input!$F$60*Input!$G236/100</f>
        <v>0</v>
      </c>
      <c r="I90" s="42">
        <f>Adjust!H293*Input!$H236*10</f>
        <v>115.80669999999999</v>
      </c>
      <c r="J90" s="37">
        <f>IF(B90&lt;&gt;0,0.1*D90/B90,"")</f>
        <v>1.3889677119536403</v>
      </c>
      <c r="K90" s="46">
        <f>IF(C90&lt;&gt;0,D90/C90,"")</f>
        <v>1939.0908306471158</v>
      </c>
      <c r="L90" s="37">
        <f>IF(B90&lt;&gt;0,0.1*E90/B90,0)</f>
        <v>1.1418883102581174</v>
      </c>
      <c r="M90" s="42">
        <f>Adjust!B293*Input!$B236*10</f>
        <v>45140.205552271422</v>
      </c>
      <c r="N90" s="42">
        <f>Adjust!C293*Input!$C236*10</f>
        <v>36976.370666483934</v>
      </c>
      <c r="O90" s="42">
        <f>Adjust!D293*Input!$D236*10</f>
        <v>32514.286569039836</v>
      </c>
      <c r="P90" s="39">
        <f>IF(E90&lt;&gt;0,$M90/E90,"")</f>
        <v>0.3937875407588533</v>
      </c>
      <c r="Q90" s="39">
        <f>IF(E90&lt;&gt;0,$N90/E90,"")</f>
        <v>0.32256906881120351</v>
      </c>
      <c r="R90" s="39">
        <f>IF(E90&lt;&gt;0,$O90/E90,"")</f>
        <v>0.28364339042994319</v>
      </c>
      <c r="S90" s="39">
        <f>IF(D90&lt;&gt;0,$F90/D90,"")</f>
        <v>1.798770818196271E-2</v>
      </c>
      <c r="T90" s="39">
        <f>IF(D90&lt;&gt;0,$G90/D90,"")</f>
        <v>0.15906881965414907</v>
      </c>
      <c r="U90" s="39">
        <f>IF(D90&lt;&gt;0,$H90/D90,"")</f>
        <v>0</v>
      </c>
      <c r="V90" s="39">
        <f>IF(D90&lt;&gt;0,$I90/D90,"")</f>
        <v>8.3054582955001074E-4</v>
      </c>
      <c r="W90" s="17"/>
    </row>
    <row r="91" spans="1:23" x14ac:dyDescent="0.25">
      <c r="A91" s="4" t="s">
        <v>276</v>
      </c>
      <c r="B91" s="42">
        <f>Input!B237+Input!C237+Input!D237</f>
        <v>49053.577559401761</v>
      </c>
      <c r="C91" s="44">
        <f>Input!E237</f>
        <v>303.35818820345139</v>
      </c>
      <c r="D91" s="42">
        <f>0.01*Input!F$60*(Adjust!$E294*Input!E237+Adjust!$F294*Input!F237+Adjust!$G294*Input!G237)+10*(Adjust!$B294*Input!B237+Adjust!$C294*Input!C237+Adjust!$D294*Input!D237+Adjust!$H294*Input!H237)</f>
        <v>475610.70180068666</v>
      </c>
      <c r="E91" s="42">
        <f>10*(Adjust!$B294*Input!B237+Adjust!$C294*Input!C237+Adjust!$D294*Input!D237)</f>
        <v>342492.61051950383</v>
      </c>
      <c r="F91" s="42">
        <f>Adjust!E294*Input!$F$60*Input!$E237/100</f>
        <v>6439.687619182866</v>
      </c>
      <c r="G91" s="42">
        <f>Adjust!F294*Input!$F$60*Input!$F237/100</f>
        <v>125444.67</v>
      </c>
      <c r="H91" s="42">
        <f>Adjust!G294*Input!$F$60*Input!$G237/100</f>
        <v>0</v>
      </c>
      <c r="I91" s="42">
        <f>Adjust!H294*Input!$H237*10</f>
        <v>1233.7336620000001</v>
      </c>
      <c r="J91" s="37">
        <f>IF(B91&lt;&gt;0,0.1*D91/B91,"")</f>
        <v>0.96957393418399029</v>
      </c>
      <c r="K91" s="46">
        <f>IF(C91&lt;&gt;0,D91/C91,"")</f>
        <v>1567.8189028532558</v>
      </c>
      <c r="L91" s="37">
        <f>IF(B91&lt;&gt;0,0.1*E91/B91,0)</f>
        <v>0.69820108452795338</v>
      </c>
      <c r="M91" s="42">
        <f>Adjust!B294*Input!$B237*10</f>
        <v>133523.10126751149</v>
      </c>
      <c r="N91" s="42">
        <f>Adjust!C294*Input!$C237*10</f>
        <v>117019.10047412856</v>
      </c>
      <c r="O91" s="42">
        <f>Adjust!D294*Input!$D237*10</f>
        <v>91950.408777863777</v>
      </c>
      <c r="P91" s="39">
        <f>IF(E91&lt;&gt;0,$M91/E91,"")</f>
        <v>0.3898568820652199</v>
      </c>
      <c r="Q91" s="39">
        <f>IF(E91&lt;&gt;0,$N91/E91,"")</f>
        <v>0.34166897877484192</v>
      </c>
      <c r="R91" s="39">
        <f>IF(E91&lt;&gt;0,$O91/E91,"")</f>
        <v>0.26847413915993817</v>
      </c>
      <c r="S91" s="39">
        <f>IF(D91&lt;&gt;0,$F91/D91,"")</f>
        <v>1.3539829097204661E-2</v>
      </c>
      <c r="T91" s="39">
        <f>IF(D91&lt;&gt;0,$G91/D91,"")</f>
        <v>0.26375493554930535</v>
      </c>
      <c r="U91" s="39">
        <f>IF(D91&lt;&gt;0,$H91/D91,"")</f>
        <v>0</v>
      </c>
      <c r="V91" s="39">
        <f>IF(D91&lt;&gt;0,$I91/D91,"")</f>
        <v>2.593998951934893E-3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468850.19244213076</v>
      </c>
      <c r="C93" s="44">
        <f>Input!E239</f>
        <v>449.93970866996176</v>
      </c>
      <c r="D93" s="42">
        <f>0.01*Input!F$60*(Adjust!$E296*Input!E239+Adjust!$F296*Input!F239+Adjust!$G296*Input!G239)+10*(Adjust!$B296*Input!B239+Adjust!$C296*Input!C239+Adjust!$D296*Input!D239+Adjust!$H296*Input!H239)</f>
        <v>9268539.1596187241</v>
      </c>
      <c r="E93" s="42">
        <f>10*(Adjust!$B296*Input!B239+Adjust!$C296*Input!C239+Adjust!$D296*Input!D239)</f>
        <v>7281867.2721823845</v>
      </c>
      <c r="F93" s="42">
        <f>Adjust!E296*Input!$F$60*Input!$E239/100</f>
        <v>26183.791406339755</v>
      </c>
      <c r="G93" s="42">
        <f>Adjust!F296*Input!$F$60*Input!$F239/100</f>
        <v>1867390.3403999999</v>
      </c>
      <c r="H93" s="42">
        <f>Adjust!G296*Input!$F$60*Input!$G239/100</f>
        <v>60218.733600000014</v>
      </c>
      <c r="I93" s="42">
        <f>Adjust!H296*Input!$H239*10</f>
        <v>32879.022029999993</v>
      </c>
      <c r="J93" s="37">
        <f>IF(B93&lt;&gt;0,0.1*D93/B93,"")</f>
        <v>1.9768658110901216</v>
      </c>
      <c r="K93" s="46">
        <f>IF(C93&lt;&gt;0,D93/C93,"")</f>
        <v>20599.513625985281</v>
      </c>
      <c r="L93" s="37">
        <f>IF(B93&lt;&gt;0,0.1*E93/B93,0)</f>
        <v>1.5531330453876633</v>
      </c>
      <c r="M93" s="42">
        <f>Adjust!B296*Input!$B239*10</f>
        <v>2180296.6837023953</v>
      </c>
      <c r="N93" s="42">
        <f>Adjust!C296*Input!$C239*10</f>
        <v>2558170.908610553</v>
      </c>
      <c r="O93" s="42">
        <f>Adjust!D296*Input!$D239*10</f>
        <v>2543399.6798694348</v>
      </c>
      <c r="P93" s="39">
        <f>IF(E93&lt;&gt;0,$M93/E93,"")</f>
        <v>0.29941450485253868</v>
      </c>
      <c r="Q93" s="39">
        <f>IF(E93&lt;&gt;0,$N93/E93,"")</f>
        <v>0.35130699489443812</v>
      </c>
      <c r="R93" s="39">
        <f>IF(E93&lt;&gt;0,$O93/E93,"")</f>
        <v>0.34927850025302298</v>
      </c>
      <c r="S93" s="39">
        <f>IF(D93&lt;&gt;0,$F93/D93,"")</f>
        <v>2.825018156088458E-3</v>
      </c>
      <c r="T93" s="39">
        <f>IF(D93&lt;&gt;0,$G93/D93,"")</f>
        <v>0.20147623139317003</v>
      </c>
      <c r="U93" s="39">
        <f>IF(D93&lt;&gt;0,$H93/D93,"")</f>
        <v>6.4971116335529626E-3</v>
      </c>
      <c r="V93" s="39">
        <f>IF(D93&lt;&gt;0,$I93/D93,"")</f>
        <v>3.5473790921926171E-3</v>
      </c>
      <c r="W93" s="17"/>
    </row>
    <row r="94" spans="1:23" x14ac:dyDescent="0.25">
      <c r="A94" s="4" t="s">
        <v>278</v>
      </c>
      <c r="B94" s="42">
        <f>Input!B240+Input!C240+Input!D240</f>
        <v>1087.8583545809456</v>
      </c>
      <c r="C94" s="44">
        <f>Input!E240</f>
        <v>4.4941953807918722</v>
      </c>
      <c r="D94" s="42">
        <f>0.01*Input!F$60*(Adjust!$E297*Input!E240+Adjust!$F297*Input!F240+Adjust!$G297*Input!G240)+10*(Adjust!$B297*Input!B240+Adjust!$C297*Input!C240+Adjust!$D297*Input!D240+Adjust!$H297*Input!H240)</f>
        <v>23685.166590852186</v>
      </c>
      <c r="E94" s="42">
        <f>10*(Adjust!$B297*Input!B240+Adjust!$C297*Input!C240+Adjust!$D297*Input!D240)</f>
        <v>10918.194854239564</v>
      </c>
      <c r="F94" s="42">
        <f>Adjust!E297*Input!$F$60*Input!$E240/100</f>
        <v>160.21087461262098</v>
      </c>
      <c r="G94" s="42">
        <f>Adjust!F297*Input!$F$60*Input!$F240/100</f>
        <v>12599.55</v>
      </c>
      <c r="H94" s="42">
        <f>Adjust!G297*Input!$F$60*Input!$G240/100</f>
        <v>0</v>
      </c>
      <c r="I94" s="42">
        <f>Adjust!H297*Input!$H240*10</f>
        <v>7.2108620000000014</v>
      </c>
      <c r="J94" s="37">
        <f>IF(B94&lt;&gt;0,0.1*D94/B94,"")</f>
        <v>2.1772289095464048</v>
      </c>
      <c r="K94" s="46">
        <f>IF(C94&lt;&gt;0,D94/C94,"")</f>
        <v>5270.1684248268903</v>
      </c>
      <c r="L94" s="37">
        <f>IF(B94&lt;&gt;0,0.1*E94/B94,0)</f>
        <v>1.0036412193061077</v>
      </c>
      <c r="M94" s="42">
        <f>Adjust!B297*Input!$B240*10</f>
        <v>3527.219689905442</v>
      </c>
      <c r="N94" s="42">
        <f>Adjust!C297*Input!$C240*10</f>
        <v>4734.2511112266002</v>
      </c>
      <c r="O94" s="42">
        <f>Adjust!D297*Input!$D240*10</f>
        <v>2656.7240531075231</v>
      </c>
      <c r="P94" s="39">
        <f>IF(E94&lt;&gt;0,$M94/E94,"")</f>
        <v>0.32305886980353837</v>
      </c>
      <c r="Q94" s="39">
        <f>IF(E94&lt;&gt;0,$N94/E94,"")</f>
        <v>0.43361115774447623</v>
      </c>
      <c r="R94" s="39">
        <f>IF(E94&lt;&gt;0,$O94/E94,"")</f>
        <v>0.24332997245198551</v>
      </c>
      <c r="S94" s="39">
        <f>IF(D94&lt;&gt;0,$F94/D94,"")</f>
        <v>6.7641860992651197E-3</v>
      </c>
      <c r="T94" s="39">
        <f>IF(D94&lt;&gt;0,$G94/D94,"")</f>
        <v>0.53195952629973331</v>
      </c>
      <c r="U94" s="39">
        <f>IF(D94&lt;&gt;0,$H94/D94,"")</f>
        <v>0</v>
      </c>
      <c r="V94" s="39">
        <f>IF(D94&lt;&gt;0,$I94/D94,"")</f>
        <v>3.0444632814130259E-4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2625193.6973603768</v>
      </c>
      <c r="C96" s="44">
        <f>Input!E242</f>
        <v>866.4406555534531</v>
      </c>
      <c r="D96" s="42">
        <f>0.01*Input!F$60*(Adjust!$E299*Input!E242+Adjust!$F299*Input!F242+Adjust!$G299*Input!G242)+10*(Adjust!$B299*Input!B242+Adjust!$C299*Input!C242+Adjust!$D299*Input!D242+Adjust!$H299*Input!H242)</f>
        <v>47830930.525696054</v>
      </c>
      <c r="E96" s="42">
        <f>10*(Adjust!$B299*Input!B242+Adjust!$C299*Input!C242+Adjust!$D299*Input!D242)</f>
        <v>37240607.557079926</v>
      </c>
      <c r="F96" s="42">
        <f>Adjust!E299*Input!$F$60*Input!$E242/100</f>
        <v>479037.36306613096</v>
      </c>
      <c r="G96" s="42">
        <f>Adjust!F299*Input!$F$60*Input!$F242/100</f>
        <v>9548110.7537999991</v>
      </c>
      <c r="H96" s="42">
        <f>Adjust!G299*Input!$F$60*Input!$G242/100</f>
        <v>376442.33759999997</v>
      </c>
      <c r="I96" s="42">
        <f>Adjust!H299*Input!$H242*10</f>
        <v>186732.51415000003</v>
      </c>
      <c r="J96" s="37">
        <f>IF(B96&lt;&gt;0,0.1*D96/B96,"")</f>
        <v>1.8219962425549736</v>
      </c>
      <c r="K96" s="46">
        <f>IF(C96&lt;&gt;0,D96/C96,"")</f>
        <v>55203.931416564548</v>
      </c>
      <c r="L96" s="37">
        <f>IF(B96&lt;&gt;0,0.1*E96/B96,0)</f>
        <v>1.4185851350521383</v>
      </c>
      <c r="M96" s="42">
        <f>Adjust!B299*Input!$B242*10</f>
        <v>9846103.7469875291</v>
      </c>
      <c r="N96" s="42">
        <f>Adjust!C299*Input!$C242*10</f>
        <v>12905944.102045055</v>
      </c>
      <c r="O96" s="42">
        <f>Adjust!D299*Input!$D242*10</f>
        <v>14488559.70804734</v>
      </c>
      <c r="P96" s="39">
        <f>IF(E96&lt;&gt;0,$M96/E96,"")</f>
        <v>0.2643915981203066</v>
      </c>
      <c r="Q96" s="39">
        <f>IF(E96&lt;&gt;0,$N96/E96,"")</f>
        <v>0.3465556807112688</v>
      </c>
      <c r="R96" s="39">
        <f>IF(E96&lt;&gt;0,$O96/E96,"")</f>
        <v>0.38905272116842454</v>
      </c>
      <c r="S96" s="39">
        <f>IF(D96&lt;&gt;0,$F96/D96,"")</f>
        <v>1.0015221485368746E-2</v>
      </c>
      <c r="T96" s="39">
        <f>IF(D96&lt;&gt;0,$G96/D96,"")</f>
        <v>0.19962209910740705</v>
      </c>
      <c r="U96" s="39">
        <f>IF(D96&lt;&gt;0,$H96/D96,"")</f>
        <v>7.8702700002410593E-3</v>
      </c>
      <c r="V96" s="39">
        <f>IF(D96&lt;&gt;0,$I96/D96,"")</f>
        <v>3.9040117367083699E-3</v>
      </c>
      <c r="W96" s="17"/>
    </row>
    <row r="97" spans="1:23" x14ac:dyDescent="0.25">
      <c r="A97" s="4" t="s">
        <v>280</v>
      </c>
      <c r="B97" s="42">
        <f>Input!B243+Input!C243+Input!D243</f>
        <v>41975.639755387529</v>
      </c>
      <c r="C97" s="44">
        <f>Input!E243</f>
        <v>24.718074594355304</v>
      </c>
      <c r="D97" s="42">
        <f>0.01*Input!F$60*(Adjust!$E300*Input!E243+Adjust!$F300*Input!F243+Adjust!$G300*Input!G243)+10*(Adjust!$B300*Input!B243+Adjust!$C300*Input!C243+Adjust!$D300*Input!D243+Adjust!$H300*Input!H243)</f>
        <v>563677.88349440251</v>
      </c>
      <c r="E97" s="42">
        <f>10*(Adjust!$B300*Input!B243+Adjust!$C300*Input!C243+Adjust!$D300*Input!D243)</f>
        <v>447130.34846278693</v>
      </c>
      <c r="F97" s="42">
        <f>Adjust!E300*Input!$F$60*Input!$E243/100</f>
        <v>10294.371131615586</v>
      </c>
      <c r="G97" s="42">
        <f>Adjust!F300*Input!$F$60*Input!$F243/100</f>
        <v>105737.40000000002</v>
      </c>
      <c r="H97" s="42">
        <f>Adjust!G300*Input!$F$60*Input!$G243/100</f>
        <v>0</v>
      </c>
      <c r="I97" s="42">
        <f>Adjust!H300*Input!$H243*10</f>
        <v>515.76389999999992</v>
      </c>
      <c r="J97" s="37">
        <f>IF(B97&lt;&gt;0,0.1*D97/B97,"")</f>
        <v>1.3428690706782023</v>
      </c>
      <c r="K97" s="46">
        <f>IF(C97&lt;&gt;0,D97/C97,"")</f>
        <v>22804.279570510145</v>
      </c>
      <c r="L97" s="37">
        <f>IF(B97&lt;&gt;0,0.1*E97/B97,0)</f>
        <v>1.0652138980333188</v>
      </c>
      <c r="M97" s="42">
        <f>Adjust!B300*Input!$B243*10</f>
        <v>118210.7333978016</v>
      </c>
      <c r="N97" s="42">
        <f>Adjust!C300*Input!$C243*10</f>
        <v>148236.56096316891</v>
      </c>
      <c r="O97" s="42">
        <f>Adjust!D300*Input!$D243*10</f>
        <v>180683.05410181649</v>
      </c>
      <c r="P97" s="39">
        <f>IF(E97&lt;&gt;0,$M97/E97,"")</f>
        <v>0.26437644817491035</v>
      </c>
      <c r="Q97" s="39">
        <f>IF(E97&lt;&gt;0,$N97/E97,"")</f>
        <v>0.33152873982452596</v>
      </c>
      <c r="R97" s="39">
        <f>IF(E97&lt;&gt;0,$O97/E97,"")</f>
        <v>0.40409481200056385</v>
      </c>
      <c r="S97" s="39">
        <f>IF(D97&lt;&gt;0,$F97/D97,"")</f>
        <v>1.8262861526157095E-2</v>
      </c>
      <c r="T97" s="39">
        <f>IF(D97&lt;&gt;0,$G97/D97,"")</f>
        <v>0.18758479460734426</v>
      </c>
      <c r="U97" s="39">
        <f>IF(D97&lt;&gt;0,$H97/D97,"")</f>
        <v>0</v>
      </c>
      <c r="V97" s="39">
        <f>IF(D97&lt;&gt;0,$I97/D97,"")</f>
        <v>9.1499758124734298E-4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14314.123373510427</v>
      </c>
      <c r="C99" s="44">
        <f>Input!E245</f>
        <v>644.43333333333317</v>
      </c>
      <c r="D99" s="42">
        <f>0.01*Input!F$60*(Adjust!$E302*Input!E245+Adjust!$F302*Input!F245+Adjust!$G302*Input!G245)+10*(Adjust!$B302*Input!B245+Adjust!$C302*Input!C245+Adjust!$D302*Input!D245+Adjust!$H302*Input!H245)</f>
        <v>282274.5129256256</v>
      </c>
      <c r="E99" s="42">
        <f>10*(Adjust!$B302*Input!B245+Adjust!$C302*Input!C245+Adjust!$D302*Input!D245)</f>
        <v>282274.5129256256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1.972</v>
      </c>
      <c r="K99" s="46">
        <f>IF(C99&lt;&gt;0,D99/C99,"")</f>
        <v>438.01972729368282</v>
      </c>
      <c r="L99" s="37">
        <f>IF(B99&lt;&gt;0,0.1*E99/B99,0)</f>
        <v>1.972</v>
      </c>
      <c r="M99" s="42">
        <f>Adjust!B302*Input!$B245*10</f>
        <v>282274.5129256256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234.02565462895078</v>
      </c>
      <c r="C100" s="44">
        <f>Input!E246</f>
        <v>38.200660736730931</v>
      </c>
      <c r="D100" s="42">
        <f>0.01*Input!F$60*(Adjust!$E303*Input!E246+Adjust!$F303*Input!F246+Adjust!$G303*Input!G246)+10*(Adjust!$B303*Input!B246+Adjust!$C303*Input!C246+Adjust!$D303*Input!D246+Adjust!$H303*Input!H246)</f>
        <v>2766.1832377141982</v>
      </c>
      <c r="E100" s="42">
        <f>10*(Adjust!$B303*Input!B246+Adjust!$C303*Input!C246+Adjust!$D303*Input!D246)</f>
        <v>2766.1832377141982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1.1820000000000002</v>
      </c>
      <c r="K100" s="46">
        <f>IF(C100&lt;&gt;0,D100/C100,"")</f>
        <v>72.411921269582677</v>
      </c>
      <c r="L100" s="37">
        <f>IF(B100&lt;&gt;0,0.1*E100/B100,0)</f>
        <v>1.1820000000000002</v>
      </c>
      <c r="M100" s="42">
        <f>Adjust!B303*Input!$B246*10</f>
        <v>2766.1832377141982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504.00151862411963</v>
      </c>
      <c r="C101" s="44">
        <f>Input!E247</f>
        <v>53.930344569502488</v>
      </c>
      <c r="D101" s="42">
        <f>0.01*Input!F$60*(Adjust!$E304*Input!E247+Adjust!$F304*Input!F247+Adjust!$G304*Input!G247)+10*(Adjust!$B304*Input!B247+Adjust!$C304*Input!C247+Adjust!$D304*Input!D247+Adjust!$H304*Input!H247)</f>
        <v>3623.7709189074203</v>
      </c>
      <c r="E101" s="42">
        <f>10*(Adjust!$B304*Input!B247+Adjust!$C304*Input!C247+Adjust!$D304*Input!D247)</f>
        <v>3623.7709189074203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0.71900000000000008</v>
      </c>
      <c r="K101" s="46">
        <f>IF(C101&lt;&gt;0,D101/C101,"")</f>
        <v>67.193542852990717</v>
      </c>
      <c r="L101" s="37">
        <f>IF(B101&lt;&gt;0,0.1*E101/B101,0)</f>
        <v>0.71900000000000008</v>
      </c>
      <c r="M101" s="42">
        <f>Adjust!B304*Input!$B247*10</f>
        <v>3623.7709189074203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88917.680671968599</v>
      </c>
      <c r="C103" s="44">
        <f>Input!E249</f>
        <v>427.06666666666655</v>
      </c>
      <c r="D103" s="42">
        <f>0.01*Input!F$60*(Adjust!$E306*Input!E249+Adjust!$F306*Input!F249+Adjust!$G306*Input!G249)+10*(Adjust!$B306*Input!B249+Adjust!$C306*Input!C249+Adjust!$D306*Input!D249+Adjust!$H306*Input!H249)</f>
        <v>2029990.6497410431</v>
      </c>
      <c r="E103" s="42">
        <f>10*(Adjust!$B306*Input!B249+Adjust!$C306*Input!C249+Adjust!$D306*Input!D249)</f>
        <v>2029990.6497410431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2.2829999999999999</v>
      </c>
      <c r="K103" s="46">
        <f>IF(C103&lt;&gt;0,D103/C103,"")</f>
        <v>4753.3343343920787</v>
      </c>
      <c r="L103" s="37">
        <f>IF(B103&lt;&gt;0,0.1*E103/B103,0)</f>
        <v>2.2829999999999999</v>
      </c>
      <c r="M103" s="42">
        <f>Adjust!B306*Input!$B249*10</f>
        <v>2029990.6497410431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152.9874274015699</v>
      </c>
      <c r="C104" s="44">
        <f>Input!E250</f>
        <v>123.29075994639042</v>
      </c>
      <c r="D104" s="42">
        <f>0.01*Input!F$60*(Adjust!$E307*Input!E250+Adjust!$F307*Input!F250+Adjust!$G307*Input!G250)+10*(Adjust!$B307*Input!B250+Adjust!$C307*Input!C250+Adjust!$D307*Input!D250+Adjust!$H307*Input!H250)</f>
        <v>2094.3978811274919</v>
      </c>
      <c r="E104" s="42">
        <f>10*(Adjust!$B307*Input!B250+Adjust!$C307*Input!C250+Adjust!$D307*Input!D250)</f>
        <v>2094.3978811274919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1.369</v>
      </c>
      <c r="K104" s="46">
        <f>IF(C104&lt;&gt;0,D104/C104,"")</f>
        <v>16.987468339380687</v>
      </c>
      <c r="L104" s="37">
        <f>IF(B104&lt;&gt;0,0.1*E104/B104,0)</f>
        <v>1.369</v>
      </c>
      <c r="M104" s="42">
        <f>Adjust!B307*Input!$B250*10</f>
        <v>2094.3978811274919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260.43576000000002</v>
      </c>
      <c r="C105" s="44">
        <f>Input!E251</f>
        <v>65.165833021482172</v>
      </c>
      <c r="D105" s="42">
        <f>0.01*Input!F$60*(Adjust!$E308*Input!E251+Adjust!$F308*Input!F251+Adjust!$G308*Input!G251)+10*(Adjust!$B308*Input!B251+Adjust!$C308*Input!C251+Adjust!$D308*Input!D251+Adjust!$H308*Input!H251)</f>
        <v>2166.8255232000001</v>
      </c>
      <c r="E105" s="42">
        <f>10*(Adjust!$B308*Input!B251+Adjust!$C308*Input!C251+Adjust!$D308*Input!D251)</f>
        <v>2166.8255232000001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0.83199999999999996</v>
      </c>
      <c r="K105" s="46">
        <f>IF(C105&lt;&gt;0,D105/C105,"")</f>
        <v>33.250944900615288</v>
      </c>
      <c r="L105" s="37">
        <f>IF(B105&lt;&gt;0,0.1*E105/B105,0)</f>
        <v>0.83199999999999996</v>
      </c>
      <c r="M105" s="42">
        <f>Adjust!B308*Input!$B251*10</f>
        <v>2166.8255232000001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3088.4506771516112</v>
      </c>
      <c r="C107" s="44">
        <f>Input!E253</f>
        <v>42.233333333333334</v>
      </c>
      <c r="D107" s="42">
        <f>0.01*Input!F$60*(Adjust!$E310*Input!E253+Adjust!$F310*Input!F253+Adjust!$G310*Input!G253)+10*(Adjust!$B310*Input!B253+Adjust!$C310*Input!C253+Adjust!$D310*Input!D253+Adjust!$H310*Input!H253)</f>
        <v>102443.90896111894</v>
      </c>
      <c r="E107" s="42">
        <f>10*(Adjust!$B310*Input!B253+Adjust!$C310*Input!C253+Adjust!$D310*Input!D253)</f>
        <v>102443.90896111894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3.3169999999999997</v>
      </c>
      <c r="K107" s="46">
        <f>IF(C107&lt;&gt;0,D107/C107,"")</f>
        <v>2425.66477413857</v>
      </c>
      <c r="L107" s="37">
        <f>IF(B107&lt;&gt;0,0.1*E107/B107,0)</f>
        <v>3.3169999999999997</v>
      </c>
      <c r="M107" s="42">
        <f>Adjust!B310*Input!$B253*10</f>
        <v>102443.90896111894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2.1395400000000002</v>
      </c>
      <c r="C109" s="44">
        <f>Input!E255</f>
        <v>2.2470976903959361</v>
      </c>
      <c r="D109" s="42">
        <f>0.01*Input!F$60*(Adjust!$E312*Input!E255+Adjust!$F312*Input!F255+Adjust!$G312*Input!G255)+10*(Adjust!$B312*Input!B255+Adjust!$C312*Input!C255+Adjust!$D312*Input!D255+Adjust!$H312*Input!H255)</f>
        <v>25.867038600000004</v>
      </c>
      <c r="E109" s="42">
        <f>10*(Adjust!$B312*Input!B255+Adjust!$C312*Input!C255+Adjust!$D312*Input!D255)</f>
        <v>25.867038600000004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>
        <f>IF(B109&lt;&gt;0,0.1*D109/B109,"")</f>
        <v>1.2090000000000001</v>
      </c>
      <c r="K109" s="46">
        <f>IF(C109&lt;&gt;0,D109/C109,"")</f>
        <v>11.511310216086894</v>
      </c>
      <c r="L109" s="37">
        <f>IF(B109&lt;&gt;0,0.1*E109/B109,0)</f>
        <v>1.2090000000000001</v>
      </c>
      <c r="M109" s="42">
        <f>Adjust!B312*Input!$B255*10</f>
        <v>25.867038600000004</v>
      </c>
      <c r="N109" s="42">
        <f>Adjust!C312*Input!$C255*10</f>
        <v>0</v>
      </c>
      <c r="O109" s="42">
        <f>Adjust!D312*Input!$D255*10</f>
        <v>0</v>
      </c>
      <c r="P109" s="39">
        <f>IF(E109&lt;&gt;0,$M109/E109,"")</f>
        <v>1</v>
      </c>
      <c r="Q109" s="39">
        <f>IF(E109&lt;&gt;0,$N109/E109,"")</f>
        <v>0</v>
      </c>
      <c r="R109" s="39">
        <f>IF(E109&lt;&gt;0,$O109/E109,"")</f>
        <v>0</v>
      </c>
      <c r="S109" s="39">
        <f>IF(D109&lt;&gt;0,$F109/D109,"")</f>
        <v>0</v>
      </c>
      <c r="T109" s="39">
        <f>IF(D109&lt;&gt;0,$G109/D109,"")</f>
        <v>0</v>
      </c>
      <c r="U109" s="39">
        <f>IF(D109&lt;&gt;0,$H109/D109,"")</f>
        <v>0</v>
      </c>
      <c r="V109" s="39">
        <f>IF(D109&lt;&gt;0,$I109/D109,"")</f>
        <v>0</v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1358.4731770907495</v>
      </c>
      <c r="C111" s="44">
        <f>Input!E257</f>
        <v>27</v>
      </c>
      <c r="D111" s="42">
        <f>0.01*Input!F$60*(Adjust!$E314*Input!E257+Adjust!$F314*Input!F257+Adjust!$G314*Input!G257)+10*(Adjust!$B314*Input!B257+Adjust!$C314*Input!C257+Adjust!$D314*Input!D257+Adjust!$H314*Input!H257)</f>
        <v>23936.297380339005</v>
      </c>
      <c r="E111" s="42">
        <f>10*(Adjust!$B314*Input!B257+Adjust!$C314*Input!C257+Adjust!$D314*Input!D257)</f>
        <v>23936.297380339005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1.762</v>
      </c>
      <c r="K111" s="46">
        <f>IF(C111&lt;&gt;0,D111/C111,"")</f>
        <v>886.52953260514835</v>
      </c>
      <c r="L111" s="37">
        <f>IF(B111&lt;&gt;0,0.1*E111/B111,0)</f>
        <v>1.762</v>
      </c>
      <c r="M111" s="42">
        <f>Adjust!B314*Input!$B257*10</f>
        <v>23936.297380339005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57231.093648499336</v>
      </c>
      <c r="C115" s="44">
        <f>Input!E261</f>
        <v>11</v>
      </c>
      <c r="D115" s="42">
        <f>0.01*Input!F$60*(Adjust!$E318*Input!E261+Adjust!$F318*Input!F261+Adjust!$G318*Input!G261)+10*(Adjust!$B318*Input!B261+Adjust!$C318*Input!C261+Adjust!$D318*Input!D261+Adjust!$H318*Input!H261)</f>
        <v>1290792.5814210121</v>
      </c>
      <c r="E115" s="42">
        <f>10*(Adjust!$B318*Input!B261+Adjust!$C318*Input!C261+Adjust!$D318*Input!D261)</f>
        <v>1290792.5814210121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2.2554043599948894</v>
      </c>
      <c r="K115" s="46">
        <f>IF(C115&lt;&gt;0,D115/C115,"")</f>
        <v>117344.78012918291</v>
      </c>
      <c r="L115" s="37">
        <f>IF(B115&lt;&gt;0,0.1*E115/B115,0)</f>
        <v>2.2554043599948894</v>
      </c>
      <c r="M115" s="42">
        <f>Adjust!B318*Input!$B261*10</f>
        <v>616784.89539827092</v>
      </c>
      <c r="N115" s="42">
        <f>Adjust!C318*Input!$C261*10</f>
        <v>193390.7729316582</v>
      </c>
      <c r="O115" s="42">
        <f>Adjust!D318*Input!$D261*10</f>
        <v>480616.91309108288</v>
      </c>
      <c r="P115" s="39">
        <f>IF(E115&lt;&gt;0,$M115/E115,"")</f>
        <v>0.47783424252350654</v>
      </c>
      <c r="Q115" s="39">
        <f>IF(E115&lt;&gt;0,$N115/E115,"")</f>
        <v>0.14982327580373719</v>
      </c>
      <c r="R115" s="39">
        <f>IF(E115&lt;&gt;0,$O115/E115,"")</f>
        <v>0.37234248167275624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786.31</v>
      </c>
      <c r="C119" s="44">
        <f>Input!E265</f>
        <v>146.36666666666667</v>
      </c>
      <c r="D119" s="42">
        <f>0.01*Input!F$60*(Adjust!$E322*Input!E265+Adjust!$F322*Input!F265+Adjust!$G322*Input!G265)+10*(Adjust!$B322*Input!B265+Adjust!$C322*Input!C265+Adjust!$D322*Input!D265+Adjust!$H322*Input!H265)</f>
        <v>-5276.1401000000005</v>
      </c>
      <c r="E119" s="42">
        <f>10*(Adjust!$B322*Input!B265+Adjust!$C322*Input!C265+Adjust!$D322*Input!D265)</f>
        <v>-5276.1401000000005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-0.67100000000000015</v>
      </c>
      <c r="K119" s="46">
        <f>IF(C119&lt;&gt;0,D119/C119,"")</f>
        <v>-36.047415850603507</v>
      </c>
      <c r="L119" s="37">
        <f>IF(B119&lt;&gt;0,0.1*E119/B119,0)</f>
        <v>-0.67100000000000015</v>
      </c>
      <c r="M119" s="42">
        <f>Adjust!B322*Input!$B265*10</f>
        <v>-5276.1401000000005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0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0</v>
      </c>
      <c r="E120" s="42">
        <f>10*(Adjust!$B323*Input!B266+Adjust!$C323*Input!C266+Adjust!$D323*Input!D266)</f>
        <v>0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 t="str">
        <f>IF(B120&lt;&gt;0,0.1*D120/B120,"")</f>
        <v/>
      </c>
      <c r="K120" s="46" t="str">
        <f>IF(C120&lt;&gt;0,D120/C120,"")</f>
        <v/>
      </c>
      <c r="L120" s="37">
        <f>IF(B120&lt;&gt;0,0.1*E120/B120,0)</f>
        <v>0</v>
      </c>
      <c r="M120" s="42">
        <f>Adjust!B323*Input!$B266*10</f>
        <v>0</v>
      </c>
      <c r="N120" s="42">
        <f>Adjust!C323*Input!$C266*10</f>
        <v>0</v>
      </c>
      <c r="O120" s="42">
        <f>Adjust!D323*Input!$D266*10</f>
        <v>0</v>
      </c>
      <c r="P120" s="39" t="str">
        <f>IF(E120&lt;&gt;0,$M120/E120,"")</f>
        <v/>
      </c>
      <c r="Q120" s="39" t="str">
        <f>IF(E120&lt;&gt;0,$N120/E120,"")</f>
        <v/>
      </c>
      <c r="R120" s="39" t="str">
        <f>IF(E120&lt;&gt;0,$O120/E120,"")</f>
        <v/>
      </c>
      <c r="S120" s="39" t="str">
        <f>IF(D120&lt;&gt;0,$F120/D120,"")</f>
        <v/>
      </c>
      <c r="T120" s="39" t="str">
        <f>IF(D120&lt;&gt;0,$G120/D120,"")</f>
        <v/>
      </c>
      <c r="U120" s="39" t="str">
        <f>IF(D120&lt;&gt;0,$H120/D120,"")</f>
        <v/>
      </c>
      <c r="V120" s="39" t="str">
        <f>IF(D120&lt;&gt;0,$I120/D120,"")</f>
        <v/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19412.957799999996</v>
      </c>
      <c r="C126" s="44">
        <f>Input!E272</f>
        <v>208</v>
      </c>
      <c r="D126" s="42">
        <f>0.01*Input!F$60*(Adjust!$E329*Input!E272+Adjust!$F329*Input!F272+Adjust!$G329*Input!G272)+10*(Adjust!$B329*Input!B272+Adjust!$C329*Input!C272+Adjust!$D329*Input!D272+Adjust!$H329*Input!H272)</f>
        <v>-129170.40630799998</v>
      </c>
      <c r="E126" s="42">
        <f>10*(Adjust!$B329*Input!B272+Adjust!$C329*Input!C272+Adjust!$D329*Input!D272)</f>
        <v>-130260.94683799997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1090.5405299999998</v>
      </c>
      <c r="J126" s="37">
        <f>IF(B126&lt;&gt;0,0.1*D126/B126,"")</f>
        <v>-0.66538240920711222</v>
      </c>
      <c r="K126" s="46">
        <f>IF(C126&lt;&gt;0,D126/C126,"")</f>
        <v>-621.01156878846143</v>
      </c>
      <c r="L126" s="37">
        <f>IF(B126&lt;&gt;0,0.1*E126/B126,0)</f>
        <v>-0.67100000000000004</v>
      </c>
      <c r="M126" s="42">
        <f>Adjust!B329*Input!$B272*10</f>
        <v>-130260.94683799997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-8.4426499936809344E-3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164.864</v>
      </c>
      <c r="C128" s="44">
        <f>Input!E274</f>
        <v>13</v>
      </c>
      <c r="D128" s="42">
        <f>0.01*Input!F$60*(Adjust!$E331*Input!E274+Adjust!$F331*Input!F274+Adjust!$G331*Input!G274)+10*(Adjust!$B331*Input!B274+Adjust!$C331*Input!C274+Adjust!$D331*Input!D274+Adjust!$H331*Input!H274)</f>
        <v>-1085.2143400000002</v>
      </c>
      <c r="E128" s="42">
        <f>10*(Adjust!$B331*Input!B274+Adjust!$C331*Input!C274+Adjust!$D331*Input!D274)</f>
        <v>-1106.2374400000001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21.023099999999996</v>
      </c>
      <c r="J128" s="37">
        <f>IF(B128&lt;&gt;0,0.1*D128/B128,"")</f>
        <v>-0.65824821671195666</v>
      </c>
      <c r="K128" s="46">
        <f>IF(C128&lt;&gt;0,D128/C128,"")</f>
        <v>-83.478026153846173</v>
      </c>
      <c r="L128" s="37">
        <f>IF(B128&lt;&gt;0,0.1*E128/B128,0)</f>
        <v>-0.67100000000000004</v>
      </c>
      <c r="M128" s="42">
        <f>Adjust!B331*Input!$B274*10</f>
        <v>-1106.2374400000001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-1.9372302065230718E-2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18233.731799999998</v>
      </c>
      <c r="C132" s="44">
        <f>Input!E278</f>
        <v>18</v>
      </c>
      <c r="D132" s="42">
        <f>0.01*Input!F$60*(Adjust!$E335*Input!E278+Adjust!$F335*Input!F278+Adjust!$G335*Input!G278)+10*(Adjust!$B335*Input!B278+Adjust!$C335*Input!C278+Adjust!$D335*Input!D278+Adjust!$H335*Input!H278)</f>
        <v>-123821.30135300002</v>
      </c>
      <c r="E132" s="42">
        <f>10*(Adjust!$B335*Input!B278+Adjust!$C335*Input!C278+Adjust!$D335*Input!D278)</f>
        <v>-124399.44788300002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578.14652999999998</v>
      </c>
      <c r="J132" s="37">
        <f>IF(B132&lt;&gt;0,0.1*D132/B132,"")</f>
        <v>-0.67907822003282969</v>
      </c>
      <c r="K132" s="46">
        <f>IF(C132&lt;&gt;0,D132/C132,"")</f>
        <v>-6878.9611862777783</v>
      </c>
      <c r="L132" s="37">
        <f>IF(B132&lt;&gt;0,0.1*E132/B132,0)</f>
        <v>-0.68224897265956297</v>
      </c>
      <c r="M132" s="42">
        <f>Adjust!B335*Input!$B278*10</f>
        <v>-86787.318169999999</v>
      </c>
      <c r="N132" s="42">
        <f>Adjust!C335*Input!$C278*10</f>
        <v>-33163.109066999998</v>
      </c>
      <c r="O132" s="42">
        <f>Adjust!D335*Input!$D278*10</f>
        <v>-4449.0206459999999</v>
      </c>
      <c r="P132" s="39">
        <f>IF(E132&lt;&gt;0,$M132/E132,"")</f>
        <v>0.69765034850978658</v>
      </c>
      <c r="Q132" s="39">
        <f>IF(E132&lt;&gt;0,$N132/E132,"")</f>
        <v>0.26658566120157151</v>
      </c>
      <c r="R132" s="39">
        <f>IF(E132&lt;&gt;0,$O132/E132,"")</f>
        <v>3.5763990288641682E-2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-4.6692008861364811E-3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527.0557</v>
      </c>
      <c r="C138" s="44">
        <f>Input!E284</f>
        <v>5</v>
      </c>
      <c r="D138" s="42">
        <f>0.01*Input!F$60*(Adjust!$E341*Input!E284+Adjust!$F341*Input!F284+Adjust!$G341*Input!G284)+10*(Adjust!$B341*Input!B284+Adjust!$C341*Input!C284+Adjust!$D341*Input!D284+Adjust!$H341*Input!H284)</f>
        <v>-3110.8188949999999</v>
      </c>
      <c r="E138" s="42">
        <f>10*(Adjust!$B341*Input!B284+Adjust!$C341*Input!C284+Adjust!$D341*Input!D284)</f>
        <v>-3135.9814150000002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25.162520000000001</v>
      </c>
      <c r="J138" s="37">
        <f>IF(B138&lt;&gt;0,0.1*D138/B138,"")</f>
        <v>-0.59022583286738006</v>
      </c>
      <c r="K138" s="46">
        <f>IF(C138&lt;&gt;0,D138/C138,"")</f>
        <v>-622.16377899999998</v>
      </c>
      <c r="L138" s="37">
        <f>IF(B138&lt;&gt;0,0.1*E138/B138,0)</f>
        <v>-0.59500000000000008</v>
      </c>
      <c r="M138" s="42">
        <f>Adjust!B341*Input!$B284*10</f>
        <v>-3135.9814150000002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-8.0887126024737615E-3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89.371999999999986</v>
      </c>
      <c r="C143" s="44">
        <f>Input!E289</f>
        <v>1</v>
      </c>
      <c r="D143" s="42">
        <f>0.01*Input!F$60*(Adjust!$E346*Input!E289+Adjust!$F346*Input!F289+Adjust!$G346*Input!G289)+10*(Adjust!$B346*Input!B289+Adjust!$C346*Input!C289+Adjust!$D346*Input!D289+Adjust!$H346*Input!H289)</f>
        <v>-532.11894399999994</v>
      </c>
      <c r="E143" s="42">
        <f>10*(Adjust!$B346*Input!B289+Adjust!$C346*Input!C289+Adjust!$D346*Input!D289)</f>
        <v>-744.84260399999994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212.72366000000002</v>
      </c>
      <c r="J143" s="37">
        <f>IF(B143&lt;&gt;0,0.1*D143/B143,"")</f>
        <v>-0.59539782482209203</v>
      </c>
      <c r="K143" s="46">
        <f>IF(C143&lt;&gt;0,D143/C143,"")</f>
        <v>-532.11894399999994</v>
      </c>
      <c r="L143" s="37">
        <f>IF(B143&lt;&gt;0,0.1*E143/B143,0)</f>
        <v>-0.83341830103388093</v>
      </c>
      <c r="M143" s="42">
        <f>Adjust!B346*Input!$B289*10</f>
        <v>-574.38322799999992</v>
      </c>
      <c r="N143" s="42">
        <f>Adjust!C346*Input!$C289*10</f>
        <v>-153.36629199999999</v>
      </c>
      <c r="O143" s="42">
        <f>Adjust!D346*Input!$D289*10</f>
        <v>-17.093083999999998</v>
      </c>
      <c r="P143" s="39">
        <f>IF(E143&lt;&gt;0,$M143/E143,"")</f>
        <v>0.77114711875423281</v>
      </c>
      <c r="Q143" s="39">
        <f>IF(E143&lt;&gt;0,$N143/E143,"")</f>
        <v>0.20590429599002905</v>
      </c>
      <c r="R143" s="39">
        <f>IF(E143&lt;&gt;0,$O143/E143,"")</f>
        <v>2.2948585255738136E-2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-0.39976712424656702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471290.90969999996</v>
      </c>
      <c r="C148" s="44">
        <f>Input!E294</f>
        <v>86</v>
      </c>
      <c r="D148" s="42">
        <f>0.01*Input!F$60*(Adjust!$E351*Input!E294+Adjust!$F351*Input!F294+Adjust!$G351*Input!G294)+10*(Adjust!$B351*Input!B294+Adjust!$C351*Input!C294+Adjust!$D351*Input!D294+Adjust!$H351*Input!H294)</f>
        <v>-1757841.0260030001</v>
      </c>
      <c r="E148" s="42">
        <f>10*(Adjust!$B351*Input!B294+Adjust!$C351*Input!C294+Adjust!$D351*Input!D294)</f>
        <v>-1786192.5477629998</v>
      </c>
      <c r="F148" s="42">
        <f>Adjust!E351*Input!$F$60*Input!$E294/100</f>
        <v>26729.4192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1622.1025599999998</v>
      </c>
      <c r="J148" s="37">
        <f>IF(B148&lt;&gt;0,0.1*D148/B148,"")</f>
        <v>-0.37298428419125529</v>
      </c>
      <c r="K148" s="46">
        <f>IF(C148&lt;&gt;0,D148/C148,"")</f>
        <v>-20440.011930267443</v>
      </c>
      <c r="L148" s="37">
        <f>IF(B148&lt;&gt;0,0.1*E148/B148,0)</f>
        <v>-0.379</v>
      </c>
      <c r="M148" s="42">
        <f>Adjust!B351*Input!$B294*10</f>
        <v>-1786192.5477629998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-1.520582282732226E-2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-9.2278114801334226E-4</v>
      </c>
      <c r="W148" s="17"/>
    </row>
    <row r="149" spans="1:23" x14ac:dyDescent="0.25">
      <c r="A149" s="4" t="s">
        <v>316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299261.25140000001</v>
      </c>
      <c r="C153" s="44">
        <f>Input!E299</f>
        <v>60</v>
      </c>
      <c r="D153" s="42">
        <f>0.01*Input!F$60*(Adjust!$E356*Input!E299+Adjust!$F356*Input!F299+Adjust!$G356*Input!G299)+10*(Adjust!$B356*Input!B299+Adjust!$C356*Input!C299+Adjust!$D356*Input!D299+Adjust!$H356*Input!H299)</f>
        <v>-1242953.3650149999</v>
      </c>
      <c r="E153" s="42">
        <f>10*(Adjust!$B356*Input!B299+Adjust!$C356*Input!C299+Adjust!$D356*Input!D299)</f>
        <v>-1264587.649495</v>
      </c>
      <c r="F153" s="42">
        <f>Adjust!E356*Input!$F$60*Input!$E299/100</f>
        <v>18648.432000000001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2985.8524799999996</v>
      </c>
      <c r="J153" s="37">
        <f>IF(B153&lt;&gt;0,0.1*D153/B153,"")</f>
        <v>-0.41534056253532053</v>
      </c>
      <c r="K153" s="46">
        <f>IF(C153&lt;&gt;0,D153/C153,"")</f>
        <v>-20715.889416916663</v>
      </c>
      <c r="L153" s="37">
        <f>IF(B153&lt;&gt;0,0.1*E153/B153,0)</f>
        <v>-0.42256979264071876</v>
      </c>
      <c r="M153" s="42">
        <f>Adjust!B356*Input!$B299*10</f>
        <v>-912294.65709200001</v>
      </c>
      <c r="N153" s="42">
        <f>Adjust!C356*Input!$C299*10</f>
        <v>-307889.59165700001</v>
      </c>
      <c r="O153" s="42">
        <f>Adjust!D356*Input!$D299*10</f>
        <v>-44403.400745999999</v>
      </c>
      <c r="P153" s="39">
        <f>IF(E153&lt;&gt;0,$M153/E153,"")</f>
        <v>0.72141670643099787</v>
      </c>
      <c r="Q153" s="39">
        <f>IF(E153&lt;&gt;0,$N153/E153,"")</f>
        <v>0.24347034527812486</v>
      </c>
      <c r="R153" s="39">
        <f>IF(E153&lt;&gt;0,$O153/E153,"")</f>
        <v>3.5112948290877299E-2</v>
      </c>
      <c r="S153" s="39">
        <f>IF(D153&lt;&gt;0,$F153/D153,"")</f>
        <v>-1.5003323957994958E-2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-2.4022240608874063E-3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13087336.352113891</v>
      </c>
      <c r="C172" s="42">
        <f>SUM(C$48:C$156)</f>
        <v>1675265.8389886068</v>
      </c>
      <c r="D172" s="42">
        <f>SUM(D$48:D$156)</f>
        <v>297422469.37803578</v>
      </c>
      <c r="E172" s="42">
        <f>SUM(E$48:E$156)</f>
        <v>239382090.82031649</v>
      </c>
      <c r="F172" s="42">
        <f>SUM($F$48:$F$156)</f>
        <v>33773256.955369271</v>
      </c>
      <c r="G172" s="42">
        <f>SUM($G$48:$G$156)</f>
        <v>22808604.88992586</v>
      </c>
      <c r="H172" s="42">
        <f>SUM($H$48:$H$156)</f>
        <v>917129.76479999989</v>
      </c>
      <c r="I172" s="42">
        <f>SUM($I$48:$I$156)</f>
        <v>541386.94762400014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(Northeast) in 2019/20 (April 2019 - Final Charges)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4423667.2133930074</v>
      </c>
      <c r="C42" s="44">
        <f>Loads!E$334</f>
        <v>1429024.4642381561</v>
      </c>
      <c r="D42" s="44">
        <f>Multi!B$128</f>
        <v>4423667.2133930074</v>
      </c>
      <c r="E42" s="37">
        <f>IF(C42,D42/C42,"")</f>
        <v>3.0955853619702447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0.1137698864683596</v>
      </c>
      <c r="C45" s="48">
        <f>AggCap!$C$89</f>
        <v>0</v>
      </c>
      <c r="D45" s="42">
        <f>0.01*Input!$F$60*(C45*$C$42)+10*(B45*$B$42)</f>
        <v>5032801.1664152713</v>
      </c>
      <c r="E45" s="37">
        <f t="shared" ref="E45:E67" si="0">IF($D$42&lt;&gt;0,0.1*D45/$D$42,"")</f>
        <v>0.1137698864683596</v>
      </c>
      <c r="F45" s="46">
        <f t="shared" ref="F45:F67" si="1">IF($C$42&lt;&gt;0,D45/$C$42,"")</f>
        <v>3.5218439518447058</v>
      </c>
      <c r="G45" s="17"/>
    </row>
    <row r="46" spans="1:7" x14ac:dyDescent="0.25">
      <c r="A46" s="4" t="s">
        <v>481</v>
      </c>
      <c r="B46" s="38">
        <f>Standing!$D$79</f>
        <v>4.5322993030609722E-2</v>
      </c>
      <c r="C46" s="48">
        <f>AggCap!$D$89</f>
        <v>0</v>
      </c>
      <c r="D46" s="42">
        <f>0.01*Input!$F$60*(C46*$C$42)+10*(B46*$B$42)</f>
        <v>2004938.3828234801</v>
      </c>
      <c r="E46" s="37">
        <f t="shared" si="0"/>
        <v>4.5322993030609722E-2</v>
      </c>
      <c r="F46" s="46">
        <f t="shared" si="1"/>
        <v>1.4030119378623487</v>
      </c>
      <c r="G46" s="17"/>
    </row>
    <row r="47" spans="1:7" x14ac:dyDescent="0.25">
      <c r="A47" s="4" t="s">
        <v>482</v>
      </c>
      <c r="B47" s="38">
        <f>Standing!$E$79</f>
        <v>0.22209992657010968</v>
      </c>
      <c r="C47" s="48">
        <f>AggCap!$E$89</f>
        <v>0</v>
      </c>
      <c r="D47" s="42">
        <f>0.01*Input!$F$60*(C47*$C$42)+10*(B47*$B$42)</f>
        <v>9824961.6326518878</v>
      </c>
      <c r="E47" s="37">
        <f t="shared" si="0"/>
        <v>0.22209992657010971</v>
      </c>
      <c r="F47" s="46">
        <f t="shared" si="1"/>
        <v>6.8752928158509778</v>
      </c>
      <c r="G47" s="17"/>
    </row>
    <row r="48" spans="1:7" x14ac:dyDescent="0.25">
      <c r="A48" s="4" t="s">
        <v>483</v>
      </c>
      <c r="B48" s="38">
        <f>Standing!$F$79</f>
        <v>7.1178375660165202E-2</v>
      </c>
      <c r="C48" s="48">
        <f>AggCap!$F$89</f>
        <v>0</v>
      </c>
      <c r="D48" s="42">
        <f>0.01*Input!$F$60*(C48*$C$42)+10*(B48*$B$42)</f>
        <v>3148694.4671044364</v>
      </c>
      <c r="E48" s="37">
        <f t="shared" si="0"/>
        <v>7.1178375660165202E-2</v>
      </c>
      <c r="F48" s="46">
        <f t="shared" si="1"/>
        <v>2.2033873778242654</v>
      </c>
      <c r="G48" s="17"/>
    </row>
    <row r="49" spans="1:7" x14ac:dyDescent="0.25">
      <c r="A49" s="4" t="s">
        <v>484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485</v>
      </c>
      <c r="B50" s="38">
        <f>Standing!$H$79</f>
        <v>0.20186570007985283</v>
      </c>
      <c r="C50" s="48">
        <f>AggCap!$H$89</f>
        <v>0</v>
      </c>
      <c r="D50" s="42">
        <f>0.01*Input!$F$60*(C50*$C$42)+10*(B50*$B$42)</f>
        <v>8929866.7895187102</v>
      </c>
      <c r="E50" s="37">
        <f t="shared" si="0"/>
        <v>0.20186570007985283</v>
      </c>
      <c r="F50" s="46">
        <f t="shared" si="1"/>
        <v>6.24892506251068</v>
      </c>
      <c r="G50" s="17"/>
    </row>
    <row r="51" spans="1:7" x14ac:dyDescent="0.25">
      <c r="A51" s="4" t="s">
        <v>486</v>
      </c>
      <c r="B51" s="38">
        <f>Standing!$I$79</f>
        <v>2.2554565879901272E-2</v>
      </c>
      <c r="C51" s="48">
        <f>AggCap!$I$89</f>
        <v>0</v>
      </c>
      <c r="D51" s="42">
        <f>0.01*Input!$F$60*(C51*$C$42)+10*(B51*$B$42)</f>
        <v>997738.9359523186</v>
      </c>
      <c r="E51" s="37">
        <f t="shared" si="0"/>
        <v>2.2554565879901272E-2</v>
      </c>
      <c r="F51" s="46">
        <f t="shared" si="1"/>
        <v>0.69819583983415912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0.11659210441368237</v>
      </c>
      <c r="D52" s="42">
        <f>0.01*Input!$F$60*(C52*$C$42)+10*(B52*$B$42)</f>
        <v>609803.46853163152</v>
      </c>
      <c r="E52" s="37">
        <f t="shared" si="0"/>
        <v>1.3785021320894181E-2</v>
      </c>
      <c r="F52" s="46">
        <f t="shared" si="1"/>
        <v>0.4267271021540775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0.1412167911713148</v>
      </c>
      <c r="C55" s="48">
        <f>AggCap!$K$89</f>
        <v>0</v>
      </c>
      <c r="D55" s="42">
        <f>0.01*Input!$F$60*(C55*$C$42)+10*(B55*$B$42)</f>
        <v>6246960.8908511242</v>
      </c>
      <c r="E55" s="37">
        <f t="shared" si="0"/>
        <v>0.1412167911713148</v>
      </c>
      <c r="F55" s="46">
        <f t="shared" si="1"/>
        <v>4.3714863161433097</v>
      </c>
      <c r="G55" s="17"/>
    </row>
    <row r="56" spans="1:7" x14ac:dyDescent="0.25">
      <c r="A56" s="4" t="s">
        <v>1579</v>
      </c>
      <c r="B56" s="38">
        <f>Standing!$L$79</f>
        <v>5.4397559550147398E-2</v>
      </c>
      <c r="C56" s="48">
        <f>AggCap!$L$89</f>
        <v>0</v>
      </c>
      <c r="D56" s="42">
        <f>0.01*Input!$F$60*(C56*$C$42)+10*(B56*$B$42)</f>
        <v>2406367.0067058075</v>
      </c>
      <c r="E56" s="37">
        <f t="shared" si="0"/>
        <v>5.4397559550147405E-2</v>
      </c>
      <c r="F56" s="46">
        <f t="shared" si="1"/>
        <v>1.6839228907034101</v>
      </c>
      <c r="G56" s="17"/>
    </row>
    <row r="57" spans="1:7" x14ac:dyDescent="0.25">
      <c r="A57" s="4" t="s">
        <v>1580</v>
      </c>
      <c r="B57" s="38">
        <f>Standing!$M$79</f>
        <v>2.1692300924236782E-2</v>
      </c>
      <c r="C57" s="48">
        <f>AggCap!$M$89</f>
        <v>0</v>
      </c>
      <c r="D57" s="42">
        <f>0.01*Input!$F$60*(C57*$C$42)+10*(B57*$B$42)</f>
        <v>959595.20381601085</v>
      </c>
      <c r="E57" s="37">
        <f t="shared" si="0"/>
        <v>2.1692300924236782E-2</v>
      </c>
      <c r="F57" s="46">
        <f t="shared" si="1"/>
        <v>0.67150369208520988</v>
      </c>
      <c r="G57" s="17"/>
    </row>
    <row r="58" spans="1:7" x14ac:dyDescent="0.25">
      <c r="A58" s="4" t="s">
        <v>1581</v>
      </c>
      <c r="B58" s="38">
        <f>Standing!$N$79</f>
        <v>0.10948187276646155</v>
      </c>
      <c r="C58" s="48">
        <f>AggCap!$N$89</f>
        <v>0</v>
      </c>
      <c r="D58" s="42">
        <f>0.01*Input!$F$60*(C58*$C$42)+10*(B58*$B$42)</f>
        <v>4843113.7101786081</v>
      </c>
      <c r="E58" s="37">
        <f t="shared" si="0"/>
        <v>0.10948187276646157</v>
      </c>
      <c r="F58" s="46">
        <f t="shared" si="1"/>
        <v>3.3891048273694717</v>
      </c>
      <c r="G58" s="17"/>
    </row>
    <row r="59" spans="1:7" x14ac:dyDescent="0.25">
      <c r="A59" s="4" t="s">
        <v>1582</v>
      </c>
      <c r="B59" s="38">
        <f>Standing!$O$79</f>
        <v>3.9214488555501664E-2</v>
      </c>
      <c r="C59" s="48">
        <f>AggCap!$O$89</f>
        <v>0</v>
      </c>
      <c r="D59" s="42">
        <f>0.01*Input!$F$60*(C59*$C$42)+10*(B59*$B$42)</f>
        <v>1734718.4731294801</v>
      </c>
      <c r="E59" s="37">
        <f t="shared" si="0"/>
        <v>3.9214488555501664E-2</v>
      </c>
      <c r="F59" s="46">
        <f t="shared" si="1"/>
        <v>1.2139179674956062</v>
      </c>
      <c r="G59" s="17"/>
    </row>
    <row r="60" spans="1:7" x14ac:dyDescent="0.25">
      <c r="A60" s="4" t="s">
        <v>1583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1584</v>
      </c>
      <c r="B61" s="38">
        <f>Standing!$Q$79</f>
        <v>0.19207745596383613</v>
      </c>
      <c r="C61" s="48">
        <f>AggCap!$Q$89</f>
        <v>0</v>
      </c>
      <c r="D61" s="42">
        <f>0.01*Input!$F$60*(C61*$C$42)+10*(B61*$B$42)</f>
        <v>8496867.4437916111</v>
      </c>
      <c r="E61" s="37">
        <f t="shared" si="0"/>
        <v>0.19207745596383616</v>
      </c>
      <c r="F61" s="46">
        <f t="shared" si="1"/>
        <v>5.9459216104613546</v>
      </c>
      <c r="G61" s="17"/>
    </row>
    <row r="62" spans="1:7" x14ac:dyDescent="0.25">
      <c r="A62" s="4" t="s">
        <v>1585</v>
      </c>
      <c r="B62" s="38">
        <f>Standing!$R$79</f>
        <v>6.4899890518854017E-2</v>
      </c>
      <c r="C62" s="48">
        <f>AggCap!$R$89</f>
        <v>0</v>
      </c>
      <c r="D62" s="42">
        <f>0.01*Input!$F$60*(C62*$C$42)+10*(B62*$B$42)</f>
        <v>2870955.1784105022</v>
      </c>
      <c r="E62" s="37">
        <f t="shared" si="0"/>
        <v>6.4899890518854017E-2</v>
      </c>
      <c r="F62" s="46">
        <f t="shared" si="1"/>
        <v>2.0090315108363597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0.96019342407288266</v>
      </c>
      <c r="D63" s="42">
        <f>0.01*Input!$F$60*(C63*$C$42)+10*(B63*$B$42)</f>
        <v>5022032.0098467516</v>
      </c>
      <c r="E63" s="37">
        <f t="shared" si="0"/>
        <v>0.11352644237437544</v>
      </c>
      <c r="F63" s="46">
        <f t="shared" si="1"/>
        <v>3.5143079321067505</v>
      </c>
      <c r="G63" s="17"/>
    </row>
    <row r="64" spans="1:7" x14ac:dyDescent="0.25">
      <c r="A64" s="4" t="s">
        <v>1587</v>
      </c>
      <c r="B64" s="10"/>
      <c r="C64" s="48">
        <f>Otex!$B$121</f>
        <v>4.4111026173108208</v>
      </c>
      <c r="D64" s="42">
        <f>0.01*Input!$F$60*(C64*$C$42)+10*(B64*$B$42)</f>
        <v>23071079.209111776</v>
      </c>
      <c r="E64" s="37">
        <f t="shared" si="0"/>
        <v>0.52153740541924654</v>
      </c>
      <c r="F64" s="46">
        <f t="shared" si="1"/>
        <v>16.144635579357605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1.0554795704954192</v>
      </c>
      <c r="C66" s="10"/>
      <c r="D66" s="42">
        <f>0.01*Input!$F$60*(C66*$C$42)+10*(B66*$B$42)</f>
        <v>46690903.704067186</v>
      </c>
      <c r="E66" s="37">
        <f t="shared" si="0"/>
        <v>1.0554795704954192</v>
      </c>
      <c r="F66" s="46">
        <f t="shared" si="1"/>
        <v>32.673271082842604</v>
      </c>
      <c r="G66" s="17"/>
    </row>
    <row r="67" spans="1:9" x14ac:dyDescent="0.25">
      <c r="A67" s="4" t="s">
        <v>1590</v>
      </c>
      <c r="B67" s="38">
        <f>Adjust!$B$78</f>
        <v>-2.5137763476967834E-4</v>
      </c>
      <c r="C67" s="48">
        <f>Adjust!$E$78</f>
        <v>2.1118542026146159E-3</v>
      </c>
      <c r="D67" s="42">
        <f>0.01*Input!$F$60*(C67*$C$42)+10*(B67*$B$42)</f>
        <v>-74.627778297035547</v>
      </c>
      <c r="E67" s="37">
        <f t="shared" si="0"/>
        <v>-1.6870115833101992E-6</v>
      </c>
      <c r="F67" s="46">
        <f t="shared" si="1"/>
        <v>-5.2222883627692991E-5</v>
      </c>
      <c r="G67" s="17"/>
    </row>
    <row r="69" spans="1:9" x14ac:dyDescent="0.25">
      <c r="A69" s="4" t="s">
        <v>1591</v>
      </c>
      <c r="B69" s="37">
        <f>SUM($B$45:$B$67)</f>
        <v>2.355</v>
      </c>
      <c r="C69" s="46">
        <f>SUM($C$45:$C$67)</f>
        <v>5.49</v>
      </c>
      <c r="D69" s="42">
        <f>SUM($D$45:$D$67)</f>
        <v>132891323.0451283</v>
      </c>
      <c r="E69" s="37">
        <f>SUM($E$45:$E$67)</f>
        <v>3.0040985597377028</v>
      </c>
      <c r="F69" s="46">
        <f>SUM($F$45:$F$67)</f>
        <v>92.994435274399279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207116.18570854576</v>
      </c>
      <c r="C74" s="44">
        <f>Loads!C$335</f>
        <v>212606.76822605749</v>
      </c>
      <c r="D74" s="44">
        <f>Loads!E$335</f>
        <v>80414.103243465957</v>
      </c>
      <c r="E74" s="44">
        <f>Multi!B$129</f>
        <v>419722.95393460325</v>
      </c>
      <c r="F74" s="37">
        <f>IF(D74,E74/D74,"")</f>
        <v>5.2195191764288911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0.14028262335546676</v>
      </c>
      <c r="C77" s="38">
        <f>Standing!$C$106</f>
        <v>1.291801427848388E-2</v>
      </c>
      <c r="D77" s="48">
        <f>AggCap!$C$90</f>
        <v>0</v>
      </c>
      <c r="E77" s="37">
        <f t="shared" ref="E77:E99" si="2">IF(E$74&lt;&gt;0,(($B77*B$74+$C77*C$74))/E$74,0)</f>
        <v>7.576726228600375E-2</v>
      </c>
      <c r="F77" s="42">
        <f>0.01*Input!$F$60*(D77*$D$74)+10*(B77*$B$74+C77*$C$74)</f>
        <v>318012.59138219355</v>
      </c>
      <c r="G77" s="37">
        <f t="shared" ref="G77:G99" si="3">IF($E$74&lt;&gt;0,0.1*F77/$E$74,"")</f>
        <v>7.576726228600375E-2</v>
      </c>
      <c r="H77" s="46">
        <f t="shared" ref="H77:H99" si="4">IF($D$74&lt;&gt;0,F77/$D$74,"")</f>
        <v>3.9546867844731408</v>
      </c>
      <c r="I77" s="17"/>
    </row>
    <row r="78" spans="1:9" x14ac:dyDescent="0.25">
      <c r="A78" s="4" t="s">
        <v>481</v>
      </c>
      <c r="B78" s="38">
        <f>Standing!$D$80</f>
        <v>5.5884984665284777E-2</v>
      </c>
      <c r="C78" s="38">
        <f>Standing!$D$106</f>
        <v>5.1462042310806881E-3</v>
      </c>
      <c r="D78" s="48">
        <f>AggCap!$D$90</f>
        <v>0</v>
      </c>
      <c r="E78" s="37">
        <f t="shared" si="2"/>
        <v>3.0183726178648788E-2</v>
      </c>
      <c r="F78" s="42">
        <f>0.01*Input!$F$60*(D78*$D$74)+10*(B78*$B$74+C78*$C$74)</f>
        <v>126688.02712455683</v>
      </c>
      <c r="G78" s="37">
        <f t="shared" si="3"/>
        <v>3.0183726178648788E-2</v>
      </c>
      <c r="H78" s="46">
        <f t="shared" si="4"/>
        <v>1.5754453760553608</v>
      </c>
      <c r="I78" s="17"/>
    </row>
    <row r="79" spans="1:9" x14ac:dyDescent="0.25">
      <c r="A79" s="4" t="s">
        <v>482</v>
      </c>
      <c r="B79" s="38">
        <f>Standing!$E$80</f>
        <v>0.27694355372053592</v>
      </c>
      <c r="C79" s="38">
        <f>Standing!$E$106</f>
        <v>1.0729238839841887E-2</v>
      </c>
      <c r="D79" s="48">
        <f>AggCap!$E$90</f>
        <v>0</v>
      </c>
      <c r="E79" s="37">
        <f t="shared" si="2"/>
        <v>0.14209516239067538</v>
      </c>
      <c r="F79" s="42">
        <f>0.01*Input!$F$60*(D79*$D$74)+10*(B79*$B$74+C79*$C$74)</f>
        <v>596406.01298431412</v>
      </c>
      <c r="G79" s="37">
        <f t="shared" si="3"/>
        <v>0.14209516239067538</v>
      </c>
      <c r="H79" s="46">
        <f t="shared" si="4"/>
        <v>7.4166842497590748</v>
      </c>
      <c r="I79" s="17"/>
    </row>
    <row r="80" spans="1:9" x14ac:dyDescent="0.25">
      <c r="A80" s="4" t="s">
        <v>483</v>
      </c>
      <c r="B80" s="38">
        <f>Standing!$F$80</f>
        <v>8.8754609728152634E-2</v>
      </c>
      <c r="C80" s="38">
        <f>Standing!$F$106</f>
        <v>3.4384963763093774E-3</v>
      </c>
      <c r="D80" s="48">
        <f>AggCap!$F$90</f>
        <v>0</v>
      </c>
      <c r="E80" s="37">
        <f t="shared" si="2"/>
        <v>4.5538524052339005E-2</v>
      </c>
      <c r="F80" s="42">
        <f>0.01*Input!$F$60*(D80*$D$74)+10*(B80*$B$74+C80*$C$74)</f>
        <v>191135.63833069708</v>
      </c>
      <c r="G80" s="37">
        <f t="shared" si="3"/>
        <v>4.5538524052339005E-2</v>
      </c>
      <c r="H80" s="46">
        <f t="shared" si="4"/>
        <v>2.3768919955745176</v>
      </c>
      <c r="I80" s="17"/>
    </row>
    <row r="81" spans="1:9" x14ac:dyDescent="0.25">
      <c r="A81" s="4" t="s">
        <v>484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485</v>
      </c>
      <c r="B82" s="38">
        <f>Standing!$H$80</f>
        <v>0.25171284483406076</v>
      </c>
      <c r="C82" s="38">
        <f>Standing!$H$106</f>
        <v>9.751760584418465E-3</v>
      </c>
      <c r="D82" s="48">
        <f>AggCap!$H$90</f>
        <v>0</v>
      </c>
      <c r="E82" s="37">
        <f t="shared" si="2"/>
        <v>0.12914970246466703</v>
      </c>
      <c r="F82" s="42">
        <f>0.01*Input!$F$60*(D82*$D$74)+10*(B82*$B$74+C82*$C$74)</f>
        <v>542070.94618245156</v>
      </c>
      <c r="G82" s="37">
        <f t="shared" si="3"/>
        <v>0.12914970246466703</v>
      </c>
      <c r="H82" s="46">
        <f t="shared" si="4"/>
        <v>6.7409934864441521</v>
      </c>
      <c r="I82" s="17"/>
    </row>
    <row r="83" spans="1:9" x14ac:dyDescent="0.25">
      <c r="A83" s="4" t="s">
        <v>486</v>
      </c>
      <c r="B83" s="38">
        <f>Standing!$I$80</f>
        <v>2.8124014824615615E-2</v>
      </c>
      <c r="C83" s="38">
        <f>Standing!$I$106</f>
        <v>1.0895695824465752E-3</v>
      </c>
      <c r="D83" s="48">
        <f>AggCap!$I$90</f>
        <v>0</v>
      </c>
      <c r="E83" s="37">
        <f t="shared" si="2"/>
        <v>1.4429967406333552E-2</v>
      </c>
      <c r="F83" s="42">
        <f>0.01*Input!$F$60*(D83*$D$74)+10*(B83*$B$74+C83*$C$74)</f>
        <v>60565.885449663634</v>
      </c>
      <c r="G83" s="37">
        <f t="shared" si="3"/>
        <v>1.4429967406333552E-2</v>
      </c>
      <c r="H83" s="46">
        <f t="shared" si="4"/>
        <v>0.75317491592601837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0.11659210441368237</v>
      </c>
      <c r="E84" s="37">
        <f t="shared" si="2"/>
        <v>0</v>
      </c>
      <c r="F84" s="42">
        <f>0.01*Input!$F$60*(D84*$D$74)+10*(B84*$B$74+C84*$C$74)</f>
        <v>34314.877249403035</v>
      </c>
      <c r="G84" s="37">
        <f t="shared" si="3"/>
        <v>8.1756017696257826E-3</v>
      </c>
      <c r="H84" s="46">
        <f t="shared" si="4"/>
        <v>0.42672710215407755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0.17743732211549024</v>
      </c>
      <c r="C87" s="38">
        <f>Standing!$K$106</f>
        <v>4.0550667388881282E-3</v>
      </c>
      <c r="D87" s="48">
        <f>AggCap!$K$90</f>
        <v>0</v>
      </c>
      <c r="E87" s="37">
        <f t="shared" si="2"/>
        <v>8.9612149253708084E-2</v>
      </c>
      <c r="F87" s="42">
        <f>0.01*Input!$F$60*(D87*$D$74)+10*(B87*$B$74+C87*$C$74)</f>
        <v>376122.75993194908</v>
      </c>
      <c r="G87" s="37">
        <f t="shared" si="3"/>
        <v>8.9612149253708084E-2</v>
      </c>
      <c r="H87" s="46">
        <f t="shared" si="4"/>
        <v>4.6773233147073725</v>
      </c>
      <c r="I87" s="17"/>
    </row>
    <row r="88" spans="1:9" x14ac:dyDescent="0.25">
      <c r="A88" s="4" t="s">
        <v>1579</v>
      </c>
      <c r="B88" s="38">
        <f>Standing!$L$80</f>
        <v>6.7074272416999883E-2</v>
      </c>
      <c r="C88" s="38">
        <f>Standing!$L$106</f>
        <v>6.1765768851225001E-3</v>
      </c>
      <c r="D88" s="48">
        <f>AggCap!$L$90</f>
        <v>0</v>
      </c>
      <c r="E88" s="37">
        <f t="shared" si="2"/>
        <v>3.6227109739630142E-2</v>
      </c>
      <c r="F88" s="42">
        <f>0.01*Input!$F$60*(D88*$D$74)+10*(B88*$B$74+C88*$C$74)</f>
        <v>152053.49512430601</v>
      </c>
      <c r="G88" s="37">
        <f t="shared" si="3"/>
        <v>3.6227109739630149E-2</v>
      </c>
      <c r="H88" s="46">
        <f t="shared" si="4"/>
        <v>1.8908809399259341</v>
      </c>
      <c r="I88" s="17"/>
    </row>
    <row r="89" spans="1:9" x14ac:dyDescent="0.25">
      <c r="A89" s="4" t="s">
        <v>1580</v>
      </c>
      <c r="B89" s="38">
        <f>Standing!$M$80</f>
        <v>2.6747437083137562E-2</v>
      </c>
      <c r="C89" s="38">
        <f>Standing!$M$106</f>
        <v>2.4630546955005687E-3</v>
      </c>
      <c r="D89" s="48">
        <f>AggCap!$M$90</f>
        <v>0</v>
      </c>
      <c r="E89" s="37">
        <f t="shared" si="2"/>
        <v>1.4446408489391082E-2</v>
      </c>
      <c r="F89" s="42">
        <f>0.01*Input!$F$60*(D89*$D$74)+10*(B89*$B$74+C89*$C$74)</f>
        <v>60634.892449131548</v>
      </c>
      <c r="G89" s="37">
        <f t="shared" si="3"/>
        <v>1.4446408489391082E-2</v>
      </c>
      <c r="H89" s="46">
        <f t="shared" si="4"/>
        <v>0.75403306140901882</v>
      </c>
      <c r="I89" s="17"/>
    </row>
    <row r="90" spans="1:9" x14ac:dyDescent="0.25">
      <c r="A90" s="4" t="s">
        <v>1581</v>
      </c>
      <c r="B90" s="38">
        <f>Standing!$N$80</f>
        <v>0.13651647427426003</v>
      </c>
      <c r="C90" s="38">
        <f>Standing!$N$106</f>
        <v>5.2888678518934421E-3</v>
      </c>
      <c r="D90" s="48">
        <f>AggCap!$N$90</f>
        <v>0</v>
      </c>
      <c r="E90" s="37">
        <f t="shared" si="2"/>
        <v>7.0044347739461443E-2</v>
      </c>
      <c r="F90" s="42">
        <f>0.01*Input!$F$60*(D90*$D$74)+10*(B90*$B$74+C90*$C$74)</f>
        <v>293992.20539629308</v>
      </c>
      <c r="G90" s="37">
        <f t="shared" si="3"/>
        <v>7.0044347739461457E-2</v>
      </c>
      <c r="H90" s="46">
        <f t="shared" si="4"/>
        <v>3.6559781622657268</v>
      </c>
      <c r="I90" s="17"/>
    </row>
    <row r="91" spans="1:9" x14ac:dyDescent="0.25">
      <c r="A91" s="4" t="s">
        <v>1582</v>
      </c>
      <c r="B91" s="38">
        <f>Standing!$O$80</f>
        <v>4.8897809133069244E-2</v>
      </c>
      <c r="C91" s="38">
        <f>Standing!$O$106</f>
        <v>1.8943797964805242E-3</v>
      </c>
      <c r="D91" s="48">
        <f>AggCap!$O$90</f>
        <v>0</v>
      </c>
      <c r="E91" s="37">
        <f t="shared" si="2"/>
        <v>2.5088658089233242E-2</v>
      </c>
      <c r="F91" s="42">
        <f>0.01*Input!$F$60*(D91*$D$74)+10*(B91*$B$74+C91*$C$74)</f>
        <v>105302.85683468255</v>
      </c>
      <c r="G91" s="37">
        <f t="shared" si="3"/>
        <v>2.5088658089233242E-2</v>
      </c>
      <c r="H91" s="46">
        <f t="shared" si="4"/>
        <v>1.3095073200762073</v>
      </c>
      <c r="I91" s="17"/>
    </row>
    <row r="92" spans="1:9" x14ac:dyDescent="0.25">
      <c r="A92" s="4" t="s">
        <v>1583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1584</v>
      </c>
      <c r="B93" s="38">
        <f>Standing!$Q$80</f>
        <v>0.23950756790292196</v>
      </c>
      <c r="C93" s="38">
        <f>Standing!$Q$106</f>
        <v>9.2789085192906146E-3</v>
      </c>
      <c r="D93" s="48">
        <f>AggCap!$Q$90</f>
        <v>0</v>
      </c>
      <c r="E93" s="37">
        <f t="shared" si="2"/>
        <v>0.12288737649876486</v>
      </c>
      <c r="F93" s="42">
        <f>0.01*Input!$F$60*(D93*$D$74)+10*(B93*$B$74+C93*$C$74)</f>
        <v>515786.5266533533</v>
      </c>
      <c r="G93" s="37">
        <f t="shared" si="3"/>
        <v>0.12288737649876487</v>
      </c>
      <c r="H93" s="46">
        <f t="shared" si="4"/>
        <v>6.4141301817634027</v>
      </c>
      <c r="I93" s="17"/>
    </row>
    <row r="94" spans="1:9" x14ac:dyDescent="0.25">
      <c r="A94" s="4" t="s">
        <v>1585</v>
      </c>
      <c r="B94" s="38">
        <f>Standing!$R$80</f>
        <v>8.0925764334692257E-2</v>
      </c>
      <c r="C94" s="38">
        <f>Standing!$R$106</f>
        <v>3.135194310100627E-3</v>
      </c>
      <c r="D94" s="48">
        <f>AggCap!$R$90</f>
        <v>0</v>
      </c>
      <c r="E94" s="37">
        <f t="shared" si="2"/>
        <v>4.1521672811100842E-2</v>
      </c>
      <c r="F94" s="42">
        <f>0.01*Input!$F$60*(D94*$D$74)+10*(B94*$B$74+C94*$C$74)</f>
        <v>174275.99164581348</v>
      </c>
      <c r="G94" s="37">
        <f t="shared" si="3"/>
        <v>4.1521672811100842E-2</v>
      </c>
      <c r="H94" s="46">
        <f t="shared" si="4"/>
        <v>2.1672316747494698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0.96019342407288266</v>
      </c>
      <c r="E95" s="37">
        <f t="shared" si="2"/>
        <v>0</v>
      </c>
      <c r="F95" s="42">
        <f>0.01*Input!$F$60*(D95*$D$74)+10*(B95*$B$74+C95*$C$74)</f>
        <v>282599.92088176362</v>
      </c>
      <c r="G95" s="37">
        <f t="shared" si="3"/>
        <v>6.7330108642520259E-2</v>
      </c>
      <c r="H95" s="46">
        <f t="shared" si="4"/>
        <v>3.514307932106751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4.4111026173108208</v>
      </c>
      <c r="E96" s="37">
        <f t="shared" si="2"/>
        <v>0</v>
      </c>
      <c r="F96" s="42">
        <f>0.01*Input!$F$60*(D96*$D$74)+10*(B96*$B$74+C96*$C$74)</f>
        <v>1298256.3923065963</v>
      </c>
      <c r="G96" s="37">
        <f t="shared" si="3"/>
        <v>0.30931269784899035</v>
      </c>
      <c r="H96" s="46">
        <f t="shared" si="4"/>
        <v>16.144635579357605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1.0554795704954192</v>
      </c>
      <c r="C98" s="38">
        <f>Adder!$C$266</f>
        <v>1.0554795704954192</v>
      </c>
      <c r="D98" s="10"/>
      <c r="E98" s="37">
        <f t="shared" si="2"/>
        <v>1.0554795704954192</v>
      </c>
      <c r="F98" s="42">
        <f>0.01*Input!$F$60*(D98*$D$74)+10*(B98*$B$74+C98*$C$74)</f>
        <v>4430090.031459637</v>
      </c>
      <c r="G98" s="37">
        <f t="shared" si="3"/>
        <v>1.0554795704954194</v>
      </c>
      <c r="H98" s="46">
        <f t="shared" si="4"/>
        <v>55.090958585297706</v>
      </c>
      <c r="I98" s="17"/>
    </row>
    <row r="99" spans="1:9" x14ac:dyDescent="0.25">
      <c r="A99" s="4" t="s">
        <v>1590</v>
      </c>
      <c r="B99" s="38">
        <f>Adjust!$B$79</f>
        <v>-2.888488841068515E-4</v>
      </c>
      <c r="C99" s="38">
        <f>Adjust!$C$79</f>
        <v>1.5509681472347658E-4</v>
      </c>
      <c r="D99" s="48">
        <f>Adjust!$E$79</f>
        <v>2.1118542026146159E-3</v>
      </c>
      <c r="E99" s="37">
        <f t="shared" si="2"/>
        <v>-6.3972309186717682E-5</v>
      </c>
      <c r="F99" s="42">
        <f>0.01*Input!$F$60*(D99*$D$74)+10*(B99*$B$74+C99*$C$74)</f>
        <v>353.04520867750006</v>
      </c>
      <c r="G99" s="37">
        <f t="shared" si="3"/>
        <v>8.4113867342244005E-5</v>
      </c>
      <c r="H99" s="46">
        <f t="shared" si="4"/>
        <v>4.3903394359643836E-3</v>
      </c>
      <c r="I99" s="17"/>
    </row>
    <row r="101" spans="1:9" x14ac:dyDescent="0.25">
      <c r="A101" s="4" t="s">
        <v>1591</v>
      </c>
      <c r="B101" s="37">
        <f>SUM($B$77:$B$99)</f>
        <v>2.6739999999999999</v>
      </c>
      <c r="C101" s="37">
        <f>SUM($C$77:$C$99)</f>
        <v>1.131</v>
      </c>
      <c r="D101" s="46">
        <f>SUM($D$77:$D$99)</f>
        <v>5.49</v>
      </c>
      <c r="E101" s="37">
        <f>SUM(E$77:E$99)</f>
        <v>1.8924076655861899</v>
      </c>
      <c r="F101" s="42">
        <f>SUM($F$77:$F$99)</f>
        <v>9558662.0965954848</v>
      </c>
      <c r="G101" s="37">
        <f>SUM($G$77:$G$99)</f>
        <v>2.2773741600238555</v>
      </c>
      <c r="H101" s="46">
        <f>SUM($H$77:$H$99)</f>
        <v>118.8679810014815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47697.857804906431</v>
      </c>
      <c r="C106" s="44">
        <f>Multi!B$130</f>
        <v>47697.857804906431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2.0769412799314973E-2</v>
      </c>
      <c r="C109" s="42">
        <f t="shared" ref="C109:C127" si="5">0+10*(B109*$B$106)</f>
        <v>9906.5649839312919</v>
      </c>
      <c r="D109" s="37">
        <f t="shared" ref="D109:D127" si="6">IF($C$106&lt;&gt;0,0.1*C109/$C$106,"")</f>
        <v>2.0769412799314973E-2</v>
      </c>
      <c r="E109" s="17"/>
    </row>
    <row r="110" spans="1:9" x14ac:dyDescent="0.25">
      <c r="A110" s="4" t="s">
        <v>481</v>
      </c>
      <c r="B110" s="38">
        <f>Standing!$D$81</f>
        <v>8.2739992169632848E-3</v>
      </c>
      <c r="C110" s="42">
        <f t="shared" si="5"/>
        <v>3946.5203812862187</v>
      </c>
      <c r="D110" s="37">
        <f t="shared" si="6"/>
        <v>8.2739992169632848E-3</v>
      </c>
      <c r="E110" s="17"/>
    </row>
    <row r="111" spans="1:9" x14ac:dyDescent="0.25">
      <c r="A111" s="4" t="s">
        <v>482</v>
      </c>
      <c r="B111" s="38">
        <f>Standing!$E$81</f>
        <v>3.3044798070941503E-2</v>
      </c>
      <c r="C111" s="42">
        <f t="shared" si="5"/>
        <v>15761.660795796142</v>
      </c>
      <c r="D111" s="37">
        <f t="shared" si="6"/>
        <v>3.3044798070941503E-2</v>
      </c>
      <c r="E111" s="17"/>
    </row>
    <row r="112" spans="1:9" x14ac:dyDescent="0.25">
      <c r="A112" s="4" t="s">
        <v>483</v>
      </c>
      <c r="B112" s="38">
        <f>Standing!$F$81</f>
        <v>1.0590165818741519E-2</v>
      </c>
      <c r="C112" s="42">
        <f t="shared" si="5"/>
        <v>5051.2822335271348</v>
      </c>
      <c r="D112" s="37">
        <f t="shared" si="6"/>
        <v>1.0590165818741519E-2</v>
      </c>
      <c r="E112" s="17"/>
    </row>
    <row r="113" spans="1:5" x14ac:dyDescent="0.25">
      <c r="A113" s="4" t="s">
        <v>484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485</v>
      </c>
      <c r="B114" s="38">
        <f>Standing!$H$81</f>
        <v>3.0034279612795298E-2</v>
      </c>
      <c r="C114" s="42">
        <f t="shared" si="5"/>
        <v>14325.707982439104</v>
      </c>
      <c r="D114" s="37">
        <f t="shared" si="6"/>
        <v>3.0034279612795301E-2</v>
      </c>
      <c r="E114" s="17"/>
    </row>
    <row r="115" spans="1:5" x14ac:dyDescent="0.25">
      <c r="A115" s="4" t="s">
        <v>486</v>
      </c>
      <c r="B115" s="38">
        <f>Standing!$I$81</f>
        <v>3.3557466073443954E-3</v>
      </c>
      <c r="C115" s="42">
        <f t="shared" si="5"/>
        <v>1600.6192450641015</v>
      </c>
      <c r="D115" s="37">
        <f t="shared" si="6"/>
        <v>3.3557466073443954E-3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1.411589915369516E-2</v>
      </c>
      <c r="C117" s="42">
        <f t="shared" si="5"/>
        <v>6732.9815062135085</v>
      </c>
      <c r="D117" s="37">
        <f t="shared" si="6"/>
        <v>1.4115899153695164E-2</v>
      </c>
      <c r="E117" s="17"/>
    </row>
    <row r="118" spans="1:5" x14ac:dyDescent="0.25">
      <c r="A118" s="4" t="s">
        <v>1579</v>
      </c>
      <c r="B118" s="38">
        <f>Standing!$L$81</f>
        <v>9.9306187660347049E-3</v>
      </c>
      <c r="C118" s="42">
        <f t="shared" si="5"/>
        <v>4736.6924181705872</v>
      </c>
      <c r="D118" s="37">
        <f t="shared" si="6"/>
        <v>9.9306187660347049E-3</v>
      </c>
      <c r="E118" s="17"/>
    </row>
    <row r="119" spans="1:5" x14ac:dyDescent="0.25">
      <c r="A119" s="4" t="s">
        <v>1580</v>
      </c>
      <c r="B119" s="38">
        <f>Standing!$M$81</f>
        <v>3.9600668195070542E-3</v>
      </c>
      <c r="C119" s="42">
        <f t="shared" si="5"/>
        <v>1888.8670405477551</v>
      </c>
      <c r="D119" s="37">
        <f t="shared" si="6"/>
        <v>3.9600668195070542E-3</v>
      </c>
      <c r="E119" s="17"/>
    </row>
    <row r="120" spans="1:5" x14ac:dyDescent="0.25">
      <c r="A120" s="4" t="s">
        <v>1581</v>
      </c>
      <c r="B120" s="38">
        <f>Standing!$N$81</f>
        <v>1.6289093084658045E-2</v>
      </c>
      <c r="C120" s="42">
        <f t="shared" si="5"/>
        <v>7769.5484572290407</v>
      </c>
      <c r="D120" s="37">
        <f t="shared" si="6"/>
        <v>1.6289093084658045E-2</v>
      </c>
      <c r="E120" s="17"/>
    </row>
    <row r="121" spans="1:5" x14ac:dyDescent="0.25">
      <c r="A121" s="4" t="s">
        <v>1582</v>
      </c>
      <c r="B121" s="38">
        <f>Standing!$O$81</f>
        <v>5.8344677361374395E-3</v>
      </c>
      <c r="C121" s="42">
        <f t="shared" si="5"/>
        <v>2782.9161244559791</v>
      </c>
      <c r="D121" s="37">
        <f t="shared" si="6"/>
        <v>5.8344677361374395E-3</v>
      </c>
      <c r="E121" s="17"/>
    </row>
    <row r="122" spans="1:5" x14ac:dyDescent="0.25">
      <c r="A122" s="4" t="s">
        <v>1583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1584</v>
      </c>
      <c r="B123" s="38">
        <f>Standing!$Q$81</f>
        <v>2.8577950674385004E-2</v>
      </c>
      <c r="C123" s="42">
        <f t="shared" si="5"/>
        <v>13631.070276224456</v>
      </c>
      <c r="D123" s="37">
        <f t="shared" si="6"/>
        <v>2.8577950674385004E-2</v>
      </c>
      <c r="E123" s="17"/>
    </row>
    <row r="124" spans="1:5" x14ac:dyDescent="0.25">
      <c r="A124" s="4" t="s">
        <v>1585</v>
      </c>
      <c r="B124" s="38">
        <f>Standing!$R$81</f>
        <v>9.6560310043360652E-3</v>
      </c>
      <c r="C124" s="42">
        <f t="shared" si="5"/>
        <v>4605.7199380458942</v>
      </c>
      <c r="D124" s="37">
        <f t="shared" si="6"/>
        <v>9.6560310043360652E-3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1.0554795704954192</v>
      </c>
      <c r="C126" s="42">
        <f t="shared" si="5"/>
        <v>503441.14469474216</v>
      </c>
      <c r="D126" s="37">
        <f t="shared" si="6"/>
        <v>1.0554795704954192</v>
      </c>
      <c r="E126" s="17"/>
    </row>
    <row r="127" spans="1:5" x14ac:dyDescent="0.25">
      <c r="A127" s="4" t="s">
        <v>1590</v>
      </c>
      <c r="B127" s="38">
        <f>Adjust!$B$80</f>
        <v>8.7900139726482251E-5</v>
      </c>
      <c r="C127" s="42">
        <f t="shared" si="5"/>
        <v>41.92648365705157</v>
      </c>
      <c r="D127" s="37">
        <f t="shared" si="6"/>
        <v>8.7900139726482251E-5</v>
      </c>
      <c r="E127" s="17"/>
    </row>
    <row r="129" spans="1:7" x14ac:dyDescent="0.25">
      <c r="A129" s="4" t="s">
        <v>1591</v>
      </c>
      <c r="B129" s="37">
        <f>SUM($B$109:$B$127)</f>
        <v>1.25</v>
      </c>
      <c r="C129" s="42">
        <f>SUM($C$109:$C$127)</f>
        <v>596223.22256133042</v>
      </c>
      <c r="D129" s="37">
        <f>SUM($D$109:$D$127)</f>
        <v>1.25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860121.99720720958</v>
      </c>
      <c r="C134" s="44">
        <f>Loads!E$337</f>
        <v>77032.722291882776</v>
      </c>
      <c r="D134" s="44">
        <f>Multi!B$131</f>
        <v>860121.99720720958</v>
      </c>
      <c r="E134" s="37">
        <f>IF(C134,D134/C134,"")</f>
        <v>11.165670530870539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0.11712849782618462</v>
      </c>
      <c r="C137" s="48">
        <f>AggCap!$C$91</f>
        <v>0</v>
      </c>
      <c r="D137" s="42">
        <f>0.01*Input!$F$60*(C137*$C$134)+10*(B137*$B$134)</f>
        <v>1007447.9748013823</v>
      </c>
      <c r="E137" s="37">
        <f t="shared" ref="E137:E159" si="7">IF($D$134&lt;&gt;0,0.1*D137/$D$134,"")</f>
        <v>0.11712849782618463</v>
      </c>
      <c r="F137" s="46">
        <f t="shared" ref="F137:F159" si="8">IF($C$134&lt;&gt;0,D137/$C$134,"")</f>
        <v>13.078182165029638</v>
      </c>
      <c r="G137" s="17"/>
    </row>
    <row r="138" spans="1:7" x14ac:dyDescent="0.25">
      <c r="A138" s="4" t="s">
        <v>481</v>
      </c>
      <c r="B138" s="38">
        <f>Standing!$D$82</f>
        <v>4.6660977306488952E-2</v>
      </c>
      <c r="C138" s="48">
        <f>AggCap!$D$91</f>
        <v>0</v>
      </c>
      <c r="D138" s="42">
        <f>0.01*Input!$F$60*(C138*$C$134)+10*(B138*$B$134)</f>
        <v>401341.32992497558</v>
      </c>
      <c r="E138" s="37">
        <f t="shared" si="7"/>
        <v>4.6660977306488952E-2</v>
      </c>
      <c r="F138" s="46">
        <f t="shared" si="8"/>
        <v>5.2100109925268265</v>
      </c>
      <c r="G138" s="17"/>
    </row>
    <row r="139" spans="1:7" x14ac:dyDescent="0.25">
      <c r="A139" s="4" t="s">
        <v>482</v>
      </c>
      <c r="B139" s="38">
        <f>Standing!$E$82</f>
        <v>0.22883099457123784</v>
      </c>
      <c r="C139" s="48">
        <f>AggCap!$E$91</f>
        <v>0</v>
      </c>
      <c r="D139" s="42">
        <f>0.01*Input!$F$60*(C139*$C$134)+10*(B139*$B$134)</f>
        <v>1968225.7207352524</v>
      </c>
      <c r="E139" s="37">
        <f t="shared" si="7"/>
        <v>0.22883099457123787</v>
      </c>
      <c r="F139" s="46">
        <f t="shared" si="8"/>
        <v>25.550514926338668</v>
      </c>
      <c r="G139" s="17"/>
    </row>
    <row r="140" spans="1:7" x14ac:dyDescent="0.25">
      <c r="A140" s="4" t="s">
        <v>483</v>
      </c>
      <c r="B140" s="38">
        <f>Standing!$F$82</f>
        <v>7.3335542004959911E-2</v>
      </c>
      <c r="C140" s="48">
        <f>AggCap!$F$91</f>
        <v>0</v>
      </c>
      <c r="D140" s="42">
        <f>0.01*Input!$F$60*(C140*$C$134)+10*(B140*$B$134)</f>
        <v>630775.12855579332</v>
      </c>
      <c r="E140" s="37">
        <f t="shared" si="7"/>
        <v>7.3335542004959911E-2</v>
      </c>
      <c r="F140" s="46">
        <f t="shared" si="8"/>
        <v>8.1884050023019945</v>
      </c>
      <c r="G140" s="17"/>
    </row>
    <row r="141" spans="1:7" x14ac:dyDescent="0.25">
      <c r="A141" s="4" t="s">
        <v>484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485</v>
      </c>
      <c r="B142" s="38">
        <f>Standing!$H$82</f>
        <v>0.20798353980774628</v>
      </c>
      <c r="C142" s="48">
        <f>AggCap!$H$91</f>
        <v>0</v>
      </c>
      <c r="D142" s="42">
        <f>0.01*Input!$F$60*(C142*$C$134)+10*(B142*$B$134)</f>
        <v>1788912.1764566391</v>
      </c>
      <c r="E142" s="37">
        <f t="shared" si="7"/>
        <v>0.20798353980774628</v>
      </c>
      <c r="F142" s="46">
        <f t="shared" si="8"/>
        <v>23.222756813374925</v>
      </c>
      <c r="G142" s="17"/>
    </row>
    <row r="143" spans="1:7" x14ac:dyDescent="0.25">
      <c r="A143" s="4" t="s">
        <v>486</v>
      </c>
      <c r="B143" s="38">
        <f>Standing!$I$82</f>
        <v>2.3238115483082331E-2</v>
      </c>
      <c r="C143" s="48">
        <f>AggCap!$I$91</f>
        <v>0</v>
      </c>
      <c r="D143" s="42">
        <f>0.01*Input!$F$60*(C143*$C$134)+10*(B143*$B$134)</f>
        <v>199876.14300640556</v>
      </c>
      <c r="E143" s="37">
        <f t="shared" si="7"/>
        <v>2.3238115483082335E-2</v>
      </c>
      <c r="F143" s="46">
        <f t="shared" si="8"/>
        <v>2.5946914124241882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0.11659210441368237</v>
      </c>
      <c r="D144" s="42">
        <f>0.01*Input!$F$60*(C144*$C$134)+10*(B144*$B$134)</f>
        <v>32871.950354654946</v>
      </c>
      <c r="E144" s="37">
        <f t="shared" si="7"/>
        <v>3.8217776619350729E-3</v>
      </c>
      <c r="F144" s="46">
        <f t="shared" si="8"/>
        <v>0.4267271021540775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0.13042838910860333</v>
      </c>
      <c r="C147" s="48">
        <f>AggCap!$K$91</f>
        <v>0</v>
      </c>
      <c r="D147" s="42">
        <f>0.01*Input!$F$60*(C147*$C$134)+10*(B147*$B$134)</f>
        <v>1121843.2653261095</v>
      </c>
      <c r="E147" s="37">
        <f t="shared" si="7"/>
        <v>0.13042838910860333</v>
      </c>
      <c r="F147" s="46">
        <f t="shared" si="8"/>
        <v>14.56320420658848</v>
      </c>
      <c r="G147" s="17"/>
    </row>
    <row r="148" spans="1:7" x14ac:dyDescent="0.25">
      <c r="A148" s="4" t="s">
        <v>1579</v>
      </c>
      <c r="B148" s="38">
        <f>Standing!$L$82</f>
        <v>5.6003434944897824E-2</v>
      </c>
      <c r="C148" s="48">
        <f>AggCap!$L$91</f>
        <v>0</v>
      </c>
      <c r="D148" s="42">
        <f>0.01*Input!$F$60*(C148*$C$134)+10*(B148*$B$134)</f>
        <v>481697.86315269547</v>
      </c>
      <c r="E148" s="37">
        <f t="shared" si="7"/>
        <v>5.6003434944897824E-2</v>
      </c>
      <c r="F148" s="46">
        <f t="shared" si="8"/>
        <v>6.2531590319177095</v>
      </c>
      <c r="G148" s="17"/>
    </row>
    <row r="149" spans="1:7" x14ac:dyDescent="0.25">
      <c r="A149" s="4" t="s">
        <v>1580</v>
      </c>
      <c r="B149" s="38">
        <f>Standing!$M$82</f>
        <v>2.2332681349348321E-2</v>
      </c>
      <c r="C149" s="48">
        <f>AggCap!$M$91</f>
        <v>0</v>
      </c>
      <c r="D149" s="42">
        <f>0.01*Input!$F$60*(C149*$C$134)+10*(B149*$B$134)</f>
        <v>192088.30485193676</v>
      </c>
      <c r="E149" s="37">
        <f t="shared" si="7"/>
        <v>2.2332681349348321E-2</v>
      </c>
      <c r="F149" s="46">
        <f t="shared" si="8"/>
        <v>2.4935936201774065</v>
      </c>
      <c r="G149" s="17"/>
    </row>
    <row r="150" spans="1:7" x14ac:dyDescent="0.25">
      <c r="A150" s="4" t="s">
        <v>1581</v>
      </c>
      <c r="B150" s="38">
        <f>Standing!$N$82</f>
        <v>0.11279988345589458</v>
      </c>
      <c r="C150" s="48">
        <f>AggCap!$N$91</f>
        <v>0</v>
      </c>
      <c r="D150" s="42">
        <f>0.01*Input!$F$60*(C150*$C$134)+10*(B150*$B$134)</f>
        <v>970216.61042824516</v>
      </c>
      <c r="E150" s="37">
        <f t="shared" si="7"/>
        <v>0.11279988345589458</v>
      </c>
      <c r="F150" s="46">
        <f t="shared" si="8"/>
        <v>12.594863345891133</v>
      </c>
      <c r="G150" s="17"/>
    </row>
    <row r="151" spans="1:7" x14ac:dyDescent="0.25">
      <c r="A151" s="4" t="s">
        <v>1582</v>
      </c>
      <c r="B151" s="38">
        <f>Standing!$O$82</f>
        <v>4.0402941848453222E-2</v>
      </c>
      <c r="C151" s="48">
        <f>AggCap!$O$91</f>
        <v>0</v>
      </c>
      <c r="D151" s="42">
        <f>0.01*Input!$F$60*(C151*$C$134)+10*(B151*$B$134)</f>
        <v>347514.59035738336</v>
      </c>
      <c r="E151" s="37">
        <f t="shared" si="7"/>
        <v>4.0402941848453222E-2</v>
      </c>
      <c r="F151" s="46">
        <f t="shared" si="8"/>
        <v>4.5112593715775029</v>
      </c>
      <c r="G151" s="17"/>
    </row>
    <row r="152" spans="1:7" x14ac:dyDescent="0.25">
      <c r="A152" s="4" t="s">
        <v>1583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1584</v>
      </c>
      <c r="B153" s="38">
        <f>Standing!$Q$82</f>
        <v>0.19789864842230445</v>
      </c>
      <c r="C153" s="48">
        <f>AggCap!$Q$91</f>
        <v>0</v>
      </c>
      <c r="D153" s="42">
        <f>0.01*Input!$F$60*(C153*$C$134)+10*(B153*$B$134)</f>
        <v>1702169.807255999</v>
      </c>
      <c r="E153" s="37">
        <f t="shared" si="7"/>
        <v>0.19789864842230448</v>
      </c>
      <c r="F153" s="46">
        <f t="shared" si="8"/>
        <v>22.096711067880342</v>
      </c>
      <c r="G153" s="17"/>
    </row>
    <row r="154" spans="1:7" x14ac:dyDescent="0.25">
      <c r="A154" s="4" t="s">
        <v>1585</v>
      </c>
      <c r="B154" s="38">
        <f>Standing!$R$82</f>
        <v>6.6866778050490738E-2</v>
      </c>
      <c r="C154" s="48">
        <f>AggCap!$R$91</f>
        <v>0</v>
      </c>
      <c r="D154" s="42">
        <f>0.01*Input!$F$60*(C154*$C$134)+10*(B154*$B$134)</f>
        <v>575135.86683599302</v>
      </c>
      <c r="E154" s="37">
        <f t="shared" si="7"/>
        <v>6.6866778050490752E-2</v>
      </c>
      <c r="F154" s="46">
        <f t="shared" si="8"/>
        <v>7.4661241317262554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0.96019342407288266</v>
      </c>
      <c r="D155" s="42">
        <f>0.01*Input!$F$60*(C155*$C$134)+10*(B155*$B$134)</f>
        <v>270716.70698214014</v>
      </c>
      <c r="E155" s="37">
        <f t="shared" si="7"/>
        <v>3.1474222012824835E-2</v>
      </c>
      <c r="F155" s="46">
        <f t="shared" si="8"/>
        <v>3.5143079321067505</v>
      </c>
      <c r="G155" s="17"/>
    </row>
    <row r="156" spans="1:7" x14ac:dyDescent="0.25">
      <c r="A156" s="4" t="s">
        <v>1587</v>
      </c>
      <c r="B156" s="10"/>
      <c r="C156" s="48">
        <f>Otex!$B$124</f>
        <v>4.7616100216848434</v>
      </c>
      <c r="D156" s="42">
        <f>0.01*Input!$F$60*(C156*$C$134)+10*(B156*$B$134)</f>
        <v>1342487.2038134618</v>
      </c>
      <c r="E156" s="37">
        <f t="shared" si="7"/>
        <v>0.15608102201460697</v>
      </c>
      <c r="F156" s="46">
        <f t="shared" si="8"/>
        <v>17.427492679366527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1.0554795704954192</v>
      </c>
      <c r="C158" s="10"/>
      <c r="D158" s="42">
        <f>0.01*Input!$F$60*(C158*$C$134)+10*(B158*$B$134)</f>
        <v>9078411.9618592765</v>
      </c>
      <c r="E158" s="37">
        <f t="shared" si="7"/>
        <v>1.0554795704954192</v>
      </c>
      <c r="F158" s="46">
        <f t="shared" si="8"/>
        <v>117.85137136216595</v>
      </c>
      <c r="G158" s="17"/>
    </row>
    <row r="159" spans="1:7" x14ac:dyDescent="0.25">
      <c r="A159" s="4" t="s">
        <v>1590</v>
      </c>
      <c r="B159" s="38">
        <f>Adjust!$B$81</f>
        <v>-3.8999467511180441E-4</v>
      </c>
      <c r="C159" s="48">
        <f>Adjust!$E$81</f>
        <v>1.6044498285916475E-3</v>
      </c>
      <c r="D159" s="42">
        <f>0.01*Input!$F$60*(C159*$C$134)+10*(B159*$B$134)</f>
        <v>-2902.0717832110172</v>
      </c>
      <c r="E159" s="37">
        <f t="shared" si="7"/>
        <v>-3.3740234439230221E-4</v>
      </c>
      <c r="F159" s="46">
        <f t="shared" si="8"/>
        <v>-3.7673234138277611E-2</v>
      </c>
      <c r="G159" s="17"/>
    </row>
    <row r="161" spans="1:9" x14ac:dyDescent="0.25">
      <c r="A161" s="4" t="s">
        <v>1591</v>
      </c>
      <c r="B161" s="37">
        <f>SUM($B$137:$B$159)</f>
        <v>2.379</v>
      </c>
      <c r="C161" s="46">
        <f>SUM($C$137:$C$159)</f>
        <v>5.84</v>
      </c>
      <c r="D161" s="42">
        <f>SUM($D$137:$D$159)</f>
        <v>22108830.532915134</v>
      </c>
      <c r="E161" s="37">
        <f>SUM($E$137:$E$159)</f>
        <v>2.5704296140200862</v>
      </c>
      <c r="F161" s="46">
        <f>SUM($F$137:$F$159)</f>
        <v>287.00570192941012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228427.25867214671</v>
      </c>
      <c r="C166" s="44">
        <f>Loads!C$338</f>
        <v>127667.06681656459</v>
      </c>
      <c r="D166" s="44">
        <f>Loads!E$338</f>
        <v>17113.282294278088</v>
      </c>
      <c r="E166" s="44">
        <f>Multi!B$132</f>
        <v>356094.3254887113</v>
      </c>
      <c r="F166" s="37">
        <f>IF(D166,E166/D166,"")</f>
        <v>20.808067053727807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0.13449568086580244</v>
      </c>
      <c r="C169" s="38">
        <f>Standing!$C$107</f>
        <v>1.5532940112601026E-2</v>
      </c>
      <c r="D169" s="48">
        <f>AggCap!$C$92</f>
        <v>0</v>
      </c>
      <c r="E169" s="37">
        <f t="shared" ref="E169:E191" si="9">IF(E$166&lt;&gt;0,(($B169*B$166+$C169*C$166))/E$166,0)</f>
        <v>9.1845115874134006E-2</v>
      </c>
      <c r="F169" s="42">
        <f>0.01*Input!$F$60*(D169*$D$166)+10*(B169*$B$166+C169*$C$166)</f>
        <v>327055.24586632277</v>
      </c>
      <c r="G169" s="37">
        <f t="shared" ref="G169:G191" si="10">IF($E$166&lt;&gt;0,0.1*F169/$E$166,"")</f>
        <v>9.1845115874134006E-2</v>
      </c>
      <c r="H169" s="46">
        <f t="shared" ref="H169:H191" si="11">IF($D$166&lt;&gt;0,F169/$D$166,"")</f>
        <v>19.111193296663807</v>
      </c>
      <c r="I169" s="17"/>
    </row>
    <row r="170" spans="1:9" x14ac:dyDescent="0.25">
      <c r="A170" s="4" t="s">
        <v>481</v>
      </c>
      <c r="B170" s="38">
        <f>Standing!$D$83</f>
        <v>5.3579615799503787E-2</v>
      </c>
      <c r="C170" s="38">
        <f>Standing!$D$107</f>
        <v>6.1879233452877096E-3</v>
      </c>
      <c r="D170" s="48">
        <f>AggCap!$D$92</f>
        <v>0</v>
      </c>
      <c r="E170" s="37">
        <f t="shared" si="9"/>
        <v>3.6588729020280764E-2</v>
      </c>
      <c r="F170" s="42">
        <f>0.01*Input!$F$60*(D170*$D$166)+10*(B170*$B$166+C170*$C$166)</f>
        <v>130290.38780966116</v>
      </c>
      <c r="G170" s="37">
        <f t="shared" si="10"/>
        <v>3.6588729020280771E-2</v>
      </c>
      <c r="H170" s="46">
        <f t="shared" si="11"/>
        <v>7.6134072686467871</v>
      </c>
      <c r="I170" s="17"/>
    </row>
    <row r="171" spans="1:9" x14ac:dyDescent="0.25">
      <c r="A171" s="4" t="s">
        <v>482</v>
      </c>
      <c r="B171" s="38">
        <f>Standing!$E$83</f>
        <v>0.26654427050248114</v>
      </c>
      <c r="C171" s="38">
        <f>Standing!$E$107</f>
        <v>1.7077904550489909E-2</v>
      </c>
      <c r="D171" s="48">
        <f>AggCap!$E$92</f>
        <v>0</v>
      </c>
      <c r="E171" s="37">
        <f t="shared" si="9"/>
        <v>0.17710549843901544</v>
      </c>
      <c r="F171" s="42">
        <f>0.01*Input!$F$60*(D171*$D$166)+10*(B171*$B$166+C171*$C$166)</f>
        <v>630662.6300698322</v>
      </c>
      <c r="G171" s="37">
        <f t="shared" si="10"/>
        <v>0.17710549843901546</v>
      </c>
      <c r="H171" s="46">
        <f t="shared" si="11"/>
        <v>36.852230871029192</v>
      </c>
      <c r="I171" s="17"/>
    </row>
    <row r="172" spans="1:9" x14ac:dyDescent="0.25">
      <c r="A172" s="4" t="s">
        <v>483</v>
      </c>
      <c r="B172" s="38">
        <f>Standing!$F$83</f>
        <v>8.5421857219306174E-2</v>
      </c>
      <c r="C172" s="38">
        <f>Standing!$F$107</f>
        <v>5.4731107945661444E-3</v>
      </c>
      <c r="D172" s="48">
        <f>AggCap!$F$92</f>
        <v>0</v>
      </c>
      <c r="E172" s="37">
        <f t="shared" si="9"/>
        <v>5.6758603634178673E-2</v>
      </c>
      <c r="F172" s="42">
        <f>0.01*Input!$F$60*(D172*$D$166)+10*(B172*$B$166+C172*$C$166)</f>
        <v>202114.16676793972</v>
      </c>
      <c r="G172" s="37">
        <f t="shared" si="10"/>
        <v>5.675860363417868E-2</v>
      </c>
      <c r="H172" s="46">
        <f t="shared" si="11"/>
        <v>11.810368302959485</v>
      </c>
      <c r="I172" s="17"/>
    </row>
    <row r="173" spans="1:9" x14ac:dyDescent="0.25">
      <c r="A173" s="4" t="s">
        <v>484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485</v>
      </c>
      <c r="B174" s="38">
        <f>Standing!$H$83</f>
        <v>0.24226097954279238</v>
      </c>
      <c r="C174" s="38">
        <f>Standing!$H$107</f>
        <v>1.5522036459986423E-2</v>
      </c>
      <c r="D174" s="48">
        <f>AggCap!$H$92</f>
        <v>0</v>
      </c>
      <c r="E174" s="37">
        <f t="shared" si="9"/>
        <v>0.1609704513751721</v>
      </c>
      <c r="F174" s="42">
        <f>0.01*Input!$F$60*(D174*$D$166)+10*(B174*$B$166+C174*$C$166)</f>
        <v>573206.64306055312</v>
      </c>
      <c r="G174" s="37">
        <f t="shared" si="10"/>
        <v>0.16097045137517213</v>
      </c>
      <c r="H174" s="46">
        <f t="shared" si="11"/>
        <v>33.494839458834129</v>
      </c>
      <c r="I174" s="17"/>
    </row>
    <row r="175" spans="1:9" x14ac:dyDescent="0.25">
      <c r="A175" s="4" t="s">
        <v>486</v>
      </c>
      <c r="B175" s="38">
        <f>Standing!$I$83</f>
        <v>2.7067952708488236E-2</v>
      </c>
      <c r="C175" s="38">
        <f>Standing!$I$107</f>
        <v>1.7342856849306531E-3</v>
      </c>
      <c r="D175" s="48">
        <f>AggCap!$I$92</f>
        <v>0</v>
      </c>
      <c r="E175" s="37">
        <f t="shared" si="9"/>
        <v>1.798531721249616E-2</v>
      </c>
      <c r="F175" s="42">
        <f>0.01*Input!$F$60*(D175*$D$166)+10*(B175*$B$166+C175*$C$166)</f>
        <v>64044.694014843299</v>
      </c>
      <c r="G175" s="37">
        <f t="shared" si="10"/>
        <v>1.798531721249616E-2</v>
      </c>
      <c r="H175" s="46">
        <f t="shared" si="11"/>
        <v>3.74239686540185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0.11659210441368237</v>
      </c>
      <c r="E176" s="37">
        <f t="shared" si="9"/>
        <v>0</v>
      </c>
      <c r="F176" s="42">
        <f>0.01*Input!$F$60*(D176*$D$166)+10*(B176*$B$166+C176*$C$166)</f>
        <v>7302.7013617819712</v>
      </c>
      <c r="G176" s="37">
        <f t="shared" si="10"/>
        <v>2.0507772348687643E-3</v>
      </c>
      <c r="H176" s="46">
        <f t="shared" si="11"/>
        <v>0.4267271021540775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0.15823518489948302</v>
      </c>
      <c r="C179" s="38">
        <f>Standing!$K$107</f>
        <v>7.3552441583254651E-3</v>
      </c>
      <c r="D179" s="48">
        <f>AggCap!$K$92</f>
        <v>0</v>
      </c>
      <c r="E179" s="37">
        <f t="shared" si="9"/>
        <v>0.10414165378397156</v>
      </c>
      <c r="F179" s="42">
        <f>0.01*Input!$F$60*(D179*$D$166)+10*(B179*$B$166+C179*$C$166)</f>
        <v>370842.51959482254</v>
      </c>
      <c r="G179" s="37">
        <f t="shared" si="10"/>
        <v>0.10414165378397158</v>
      </c>
      <c r="H179" s="46">
        <f t="shared" si="11"/>
        <v>21.669865150229867</v>
      </c>
      <c r="I179" s="17"/>
    </row>
    <row r="180" spans="1:9" x14ac:dyDescent="0.25">
      <c r="A180" s="4" t="s">
        <v>1579</v>
      </c>
      <c r="B180" s="38">
        <f>Standing!$L$83</f>
        <v>6.4307322756886262E-2</v>
      </c>
      <c r="C180" s="38">
        <f>Standing!$L$107</f>
        <v>7.426868928089126E-3</v>
      </c>
      <c r="D180" s="48">
        <f>AggCap!$L$92</f>
        <v>0</v>
      </c>
      <c r="E180" s="37">
        <f t="shared" si="9"/>
        <v>4.3914521805758021E-2</v>
      </c>
      <c r="F180" s="42">
        <f>0.01*Input!$F$60*(D180*$D$166)+10*(B180*$B$166+C180*$C$166)</f>
        <v>156377.12021580705</v>
      </c>
      <c r="G180" s="37">
        <f t="shared" si="10"/>
        <v>4.3914521805758021E-2</v>
      </c>
      <c r="H180" s="46">
        <f t="shared" si="11"/>
        <v>9.1377631436660476</v>
      </c>
      <c r="I180" s="17"/>
    </row>
    <row r="181" spans="1:9" x14ac:dyDescent="0.25">
      <c r="A181" s="4" t="s">
        <v>1580</v>
      </c>
      <c r="B181" s="38">
        <f>Standing!$M$83</f>
        <v>2.5644051101013352E-2</v>
      </c>
      <c r="C181" s="38">
        <f>Standing!$M$107</f>
        <v>2.9616379309159043E-3</v>
      </c>
      <c r="D181" s="48">
        <f>AggCap!$M$92</f>
        <v>0</v>
      </c>
      <c r="E181" s="37">
        <f t="shared" si="9"/>
        <v>1.7511944098820877E-2</v>
      </c>
      <c r="F181" s="42">
        <f>0.01*Input!$F$60*(D181*$D$166)+10*(B181*$B$166+C181*$C$166)</f>
        <v>62359.039218656384</v>
      </c>
      <c r="G181" s="37">
        <f t="shared" si="10"/>
        <v>1.751194409882088E-2</v>
      </c>
      <c r="H181" s="46">
        <f t="shared" si="11"/>
        <v>3.6438970704939777</v>
      </c>
      <c r="I181" s="17"/>
    </row>
    <row r="182" spans="1:9" x14ac:dyDescent="0.25">
      <c r="A182" s="4" t="s">
        <v>1581</v>
      </c>
      <c r="B182" s="38">
        <f>Standing!$N$83</f>
        <v>0.13139025464995022</v>
      </c>
      <c r="C182" s="38">
        <f>Standing!$N$107</f>
        <v>8.4183772682351662E-3</v>
      </c>
      <c r="D182" s="48">
        <f>AggCap!$N$92</f>
        <v>0</v>
      </c>
      <c r="E182" s="37">
        <f t="shared" si="9"/>
        <v>8.7302332539134386E-2</v>
      </c>
      <c r="F182" s="42">
        <f>0.01*Input!$F$60*(D182*$D$166)+10*(B182*$B$166+C182*$C$166)</f>
        <v>310878.65219114232</v>
      </c>
      <c r="G182" s="37">
        <f t="shared" si="10"/>
        <v>8.7302332539134386E-2</v>
      </c>
      <c r="H182" s="46">
        <f t="shared" si="11"/>
        <v>18.165927894211514</v>
      </c>
      <c r="I182" s="17"/>
    </row>
    <row r="183" spans="1:9" x14ac:dyDescent="0.25">
      <c r="A183" s="4" t="s">
        <v>1582</v>
      </c>
      <c r="B183" s="38">
        <f>Standing!$O$83</f>
        <v>4.7061687081893788E-2</v>
      </c>
      <c r="C183" s="38">
        <f>Standing!$O$107</f>
        <v>3.0153152362062292E-3</v>
      </c>
      <c r="D183" s="48">
        <f>AggCap!$O$92</f>
        <v>0</v>
      </c>
      <c r="E183" s="37">
        <f t="shared" si="9"/>
        <v>3.127016586140495E-2</v>
      </c>
      <c r="F183" s="42">
        <f>0.01*Input!$F$60*(D183*$D$166)+10*(B183*$B$166+C183*$C$166)</f>
        <v>111351.28620337124</v>
      </c>
      <c r="G183" s="37">
        <f t="shared" si="10"/>
        <v>3.1270165861404957E-2</v>
      </c>
      <c r="H183" s="46">
        <f t="shared" si="11"/>
        <v>6.5067170802530443</v>
      </c>
      <c r="I183" s="17"/>
    </row>
    <row r="184" spans="1:9" x14ac:dyDescent="0.25">
      <c r="A184" s="4" t="s">
        <v>1583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1584</v>
      </c>
      <c r="B185" s="38">
        <f>Standing!$Q$83</f>
        <v>0.23051401308632086</v>
      </c>
      <c r="C185" s="38">
        <f>Standing!$Q$107</f>
        <v>1.4769390111508409E-2</v>
      </c>
      <c r="D185" s="48">
        <f>AggCap!$Q$92</f>
        <v>0</v>
      </c>
      <c r="E185" s="37">
        <f t="shared" si="9"/>
        <v>0.15316517255414258</v>
      </c>
      <c r="F185" s="42">
        <f>0.01*Input!$F$60*(D185*$D$166)+10*(B185*$B$166+C185*$C$166)</f>
        <v>545412.48809029476</v>
      </c>
      <c r="G185" s="37">
        <f t="shared" si="10"/>
        <v>0.15316517255414258</v>
      </c>
      <c r="H185" s="46">
        <f t="shared" si="11"/>
        <v>31.870711808023888</v>
      </c>
      <c r="I185" s="17"/>
    </row>
    <row r="186" spans="1:9" x14ac:dyDescent="0.25">
      <c r="A186" s="4" t="s">
        <v>1585</v>
      </c>
      <c r="B186" s="38">
        <f>Standing!$R$83</f>
        <v>7.7886986462276958E-2</v>
      </c>
      <c r="C186" s="38">
        <f>Standing!$R$107</f>
        <v>4.9903399462329972E-3</v>
      </c>
      <c r="D186" s="48">
        <f>AggCap!$R$92</f>
        <v>0</v>
      </c>
      <c r="E186" s="37">
        <f t="shared" si="9"/>
        <v>5.1752054295933575E-2</v>
      </c>
      <c r="F186" s="42">
        <f>0.01*Input!$F$60*(D186*$D$166)+10*(B186*$B$166+C186*$C$166)</f>
        <v>184286.1286716563</v>
      </c>
      <c r="G186" s="37">
        <f t="shared" si="10"/>
        <v>5.1752054295933575E-2</v>
      </c>
      <c r="H186" s="46">
        <f t="shared" si="11"/>
        <v>10.76860215957948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0.96019342407288266</v>
      </c>
      <c r="E187" s="37">
        <f t="shared" si="9"/>
        <v>0</v>
      </c>
      <c r="F187" s="42">
        <f>0.01*Input!$F$60*(D187*$D$166)+10*(B187*$B$166+C187*$C$166)</f>
        <v>60141.343711163499</v>
      </c>
      <c r="G187" s="37">
        <f t="shared" si="10"/>
        <v>1.6889160934711402E-2</v>
      </c>
      <c r="H187" s="46">
        <f t="shared" si="11"/>
        <v>3.514307932106751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4.7616100216848434</v>
      </c>
      <c r="E188" s="37">
        <f t="shared" si="9"/>
        <v>0</v>
      </c>
      <c r="F188" s="42">
        <f>0.01*Input!$F$60*(D188*$D$166)+10*(B188*$B$166+C188*$C$166)</f>
        <v>298241.60190346418</v>
      </c>
      <c r="G188" s="37">
        <f t="shared" si="10"/>
        <v>8.3753539597731907E-2</v>
      </c>
      <c r="H188" s="46">
        <f t="shared" si="11"/>
        <v>17.427492679366527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1.0554795704954192</v>
      </c>
      <c r="C190" s="38">
        <f>Adder!$C$269</f>
        <v>1.0554795704954192</v>
      </c>
      <c r="D190" s="10"/>
      <c r="E190" s="37">
        <f t="shared" si="9"/>
        <v>1.0554795704954192</v>
      </c>
      <c r="F190" s="42">
        <f>0.01*Input!$F$60*(D190*$D$166)+10*(B190*$B$166+C190*$C$166)</f>
        <v>3758502.8572268095</v>
      </c>
      <c r="G190" s="37">
        <f t="shared" si="10"/>
        <v>1.0554795704954192</v>
      </c>
      <c r="H190" s="46">
        <f t="shared" si="11"/>
        <v>219.62489676708506</v>
      </c>
      <c r="I190" s="17"/>
    </row>
    <row r="191" spans="1:9" x14ac:dyDescent="0.25">
      <c r="A191" s="4" t="s">
        <v>1590</v>
      </c>
      <c r="B191" s="38">
        <f>Adjust!$B$82</f>
        <v>1.1057282838233817E-4</v>
      </c>
      <c r="C191" s="38">
        <f>Adjust!$C$82</f>
        <v>5.5054977205593048E-5</v>
      </c>
      <c r="D191" s="48">
        <f>Adjust!$E$82</f>
        <v>1.6044498285916475E-3</v>
      </c>
      <c r="E191" s="37">
        <f t="shared" si="9"/>
        <v>9.0668548228572273E-5</v>
      </c>
      <c r="F191" s="42">
        <f>0.01*Input!$F$60*(D191*$D$166)+10*(B191*$B$166+C191*$C$166)</f>
        <v>423.35964965286485</v>
      </c>
      <c r="G191" s="37">
        <f t="shared" si="10"/>
        <v>1.1888974896520387E-4</v>
      </c>
      <c r="H191" s="46">
        <f t="shared" si="11"/>
        <v>2.4738658684688282E-2</v>
      </c>
      <c r="I191" s="17"/>
    </row>
    <row r="193" spans="1:8" x14ac:dyDescent="0.25">
      <c r="A193" s="4" t="s">
        <v>1591</v>
      </c>
      <c r="B193" s="37">
        <f>SUM($B$169:$B$191)</f>
        <v>2.6</v>
      </c>
      <c r="C193" s="37">
        <f>SUM($C$169:$C$191)</f>
        <v>1.1659999999999999</v>
      </c>
      <c r="D193" s="46">
        <f>SUM($D$169:$D$191)</f>
        <v>5.84</v>
      </c>
      <c r="E193" s="37">
        <f>SUM(E$169:E$191)</f>
        <v>2.0858817995380905</v>
      </c>
      <c r="F193" s="42">
        <f>SUM($F$169:$F$191)</f>
        <v>7793492.865627775</v>
      </c>
      <c r="G193" s="37">
        <f>SUM($G$169:$G$191)</f>
        <v>2.1886034985061396</v>
      </c>
      <c r="H193" s="46">
        <f>SUM($H$169:$H$191)</f>
        <v>455.40608350939016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5591.8208064875971</v>
      </c>
      <c r="C198" s="44">
        <f>Multi!B$133</f>
        <v>5591.8208064875971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2.5631562242438531E-2</v>
      </c>
      <c r="C201" s="42">
        <f t="shared" ref="C201:C219" si="12">0+10*(B201*$B$198)</f>
        <v>1433.2710305004966</v>
      </c>
      <c r="D201" s="37">
        <f t="shared" ref="D201:D219" si="13">IF($C$198&lt;&gt;0,0.1*C201/$C$198,"")</f>
        <v>2.5631562242438528E-2</v>
      </c>
      <c r="E201" s="17"/>
    </row>
    <row r="202" spans="1:8" x14ac:dyDescent="0.25">
      <c r="A202" s="4" t="s">
        <v>481</v>
      </c>
      <c r="B202" s="38">
        <f>Standing!$D$84</f>
        <v>1.0210954347754927E-2</v>
      </c>
      <c r="C202" s="42">
        <f t="shared" si="12"/>
        <v>570.97826975870998</v>
      </c>
      <c r="D202" s="37">
        <f t="shared" si="13"/>
        <v>1.0210954347754929E-2</v>
      </c>
      <c r="E202" s="17"/>
    </row>
    <row r="203" spans="1:8" x14ac:dyDescent="0.25">
      <c r="A203" s="4" t="s">
        <v>482</v>
      </c>
      <c r="B203" s="38">
        <f>Standing!$E$84</f>
        <v>4.2988699490845474E-2</v>
      </c>
      <c r="C203" s="42">
        <f t="shared" si="12"/>
        <v>2403.8510425675249</v>
      </c>
      <c r="D203" s="37">
        <f t="shared" si="13"/>
        <v>4.2988699490845474E-2</v>
      </c>
      <c r="E203" s="17"/>
    </row>
    <row r="204" spans="1:8" x14ac:dyDescent="0.25">
      <c r="A204" s="4" t="s">
        <v>483</v>
      </c>
      <c r="B204" s="38">
        <f>Standing!$F$84</f>
        <v>1.3776977997043381E-2</v>
      </c>
      <c r="C204" s="42">
        <f t="shared" si="12"/>
        <v>770.38392214389</v>
      </c>
      <c r="D204" s="37">
        <f t="shared" si="13"/>
        <v>1.3776977997043383E-2</v>
      </c>
      <c r="E204" s="17"/>
    </row>
    <row r="205" spans="1:8" x14ac:dyDescent="0.25">
      <c r="A205" s="4" t="s">
        <v>484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485</v>
      </c>
      <c r="B206" s="38">
        <f>Standing!$H$84</f>
        <v>3.9072250280562749E-2</v>
      </c>
      <c r="C206" s="42">
        <f t="shared" si="12"/>
        <v>2184.8502207514166</v>
      </c>
      <c r="D206" s="37">
        <f t="shared" si="13"/>
        <v>3.9072250280562756E-2</v>
      </c>
      <c r="E206" s="17"/>
    </row>
    <row r="207" spans="1:8" x14ac:dyDescent="0.25">
      <c r="A207" s="4" t="s">
        <v>486</v>
      </c>
      <c r="B207" s="38">
        <f>Standing!$I$84</f>
        <v>4.3655640491690314E-3</v>
      </c>
      <c r="C207" s="42">
        <f t="shared" si="12"/>
        <v>244.11451882197633</v>
      </c>
      <c r="D207" s="37">
        <f t="shared" si="13"/>
        <v>4.3655640491690314E-3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2.3512050072198757E-2</v>
      </c>
      <c r="C209" s="42">
        <f t="shared" si="12"/>
        <v>1314.7517079689922</v>
      </c>
      <c r="D209" s="37">
        <f t="shared" si="13"/>
        <v>2.3512050072198757E-2</v>
      </c>
      <c r="E209" s="17"/>
    </row>
    <row r="210" spans="1:5" x14ac:dyDescent="0.25">
      <c r="A210" s="4" t="s">
        <v>1579</v>
      </c>
      <c r="B210" s="38">
        <f>Standing!$L$84</f>
        <v>1.2255390918704354E-2</v>
      </c>
      <c r="C210" s="42">
        <f t="shared" si="12"/>
        <v>685.29949930850148</v>
      </c>
      <c r="D210" s="37">
        <f t="shared" si="13"/>
        <v>1.2255390918704354E-2</v>
      </c>
      <c r="E210" s="17"/>
    </row>
    <row r="211" spans="1:5" x14ac:dyDescent="0.25">
      <c r="A211" s="4" t="s">
        <v>1580</v>
      </c>
      <c r="B211" s="38">
        <f>Standing!$M$84</f>
        <v>4.8871241642305108E-3</v>
      </c>
      <c r="C211" s="42">
        <f t="shared" si="12"/>
        <v>273.27922585432481</v>
      </c>
      <c r="D211" s="37">
        <f t="shared" si="13"/>
        <v>4.8871241642305116E-3</v>
      </c>
      <c r="E211" s="17"/>
    </row>
    <row r="212" spans="1:5" x14ac:dyDescent="0.25">
      <c r="A212" s="4" t="s">
        <v>1581</v>
      </c>
      <c r="B212" s="38">
        <f>Standing!$N$84</f>
        <v>2.1190836938735823E-2</v>
      </c>
      <c r="C212" s="42">
        <f t="shared" si="12"/>
        <v>1184.9536290090891</v>
      </c>
      <c r="D212" s="37">
        <f t="shared" si="13"/>
        <v>2.1190836938735823E-2</v>
      </c>
      <c r="E212" s="17"/>
    </row>
    <row r="213" spans="1:5" x14ac:dyDescent="0.25">
      <c r="A213" s="4" t="s">
        <v>1582</v>
      </c>
      <c r="B213" s="38">
        <f>Standing!$O$84</f>
        <v>7.5901864995327438E-3</v>
      </c>
      <c r="C213" s="42">
        <f t="shared" si="12"/>
        <v>424.4296279320846</v>
      </c>
      <c r="D213" s="37">
        <f t="shared" si="13"/>
        <v>7.5901864995327447E-3</v>
      </c>
      <c r="E213" s="17"/>
    </row>
    <row r="214" spans="1:5" x14ac:dyDescent="0.25">
      <c r="A214" s="4" t="s">
        <v>1583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1584</v>
      </c>
      <c r="B215" s="38">
        <f>Standing!$Q$84</f>
        <v>3.7177680159155478E-2</v>
      </c>
      <c r="C215" s="42">
        <f t="shared" si="12"/>
        <v>2078.9092545090675</v>
      </c>
      <c r="D215" s="37">
        <f t="shared" si="13"/>
        <v>3.7177680159155485E-2</v>
      </c>
      <c r="E215" s="17"/>
    </row>
    <row r="216" spans="1:5" x14ac:dyDescent="0.25">
      <c r="A216" s="4" t="s">
        <v>1585</v>
      </c>
      <c r="B216" s="38">
        <f>Standing!$R$84</f>
        <v>1.2561741615988727E-2</v>
      </c>
      <c r="C216" s="42">
        <f t="shared" si="12"/>
        <v>702.43008134006902</v>
      </c>
      <c r="D216" s="37">
        <f t="shared" si="13"/>
        <v>1.2561741615988728E-2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1.0554795704954192</v>
      </c>
      <c r="C218" s="42">
        <f t="shared" si="12"/>
        <v>59020.526231188778</v>
      </c>
      <c r="D218" s="37">
        <f t="shared" si="13"/>
        <v>1.0554795704954192</v>
      </c>
      <c r="E218" s="17"/>
    </row>
    <row r="219" spans="1:5" x14ac:dyDescent="0.25">
      <c r="A219" s="4" t="s">
        <v>1590</v>
      </c>
      <c r="B219" s="38">
        <f>Adjust!$B$83</f>
        <v>2.9941072822037285E-4</v>
      </c>
      <c r="C219" s="42">
        <f t="shared" si="12"/>
        <v>16.74251139748284</v>
      </c>
      <c r="D219" s="37">
        <f t="shared" si="13"/>
        <v>2.9941072822037285E-4</v>
      </c>
      <c r="E219" s="17"/>
    </row>
    <row r="221" spans="1:5" x14ac:dyDescent="0.25">
      <c r="A221" s="4" t="s">
        <v>1591</v>
      </c>
      <c r="B221" s="37">
        <f>SUM($B$201:$B$219)</f>
        <v>1.3109999999999999</v>
      </c>
      <c r="C221" s="42">
        <f>SUM($C$201:$C$219)</f>
        <v>73308.770773052413</v>
      </c>
      <c r="D221" s="37">
        <f>SUM($D$201:$D$219)</f>
        <v>1.3109999999999999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8.9190068172412327E-4</v>
      </c>
      <c r="C226" s="44">
        <f>Loads!C$340</f>
        <v>1.0809931827587675E-4</v>
      </c>
      <c r="D226" s="44">
        <f>Loads!E$340</f>
        <v>1.3763483023893507E-5</v>
      </c>
      <c r="E226" s="44">
        <f>Multi!B$134</f>
        <v>1E-3</v>
      </c>
      <c r="F226" s="37">
        <f>IF(D226,E226/D226,"")</f>
        <v>72.656027421546767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0.10850822820387226</v>
      </c>
      <c r="C229" s="38">
        <f>Standing!$C$108</f>
        <v>1.1459377493057359E-2</v>
      </c>
      <c r="D229" s="48">
        <f>AggCap!$C$93</f>
        <v>0</v>
      </c>
      <c r="E229" s="37">
        <f t="shared" ref="E229:E251" si="14">IF(E$226&lt;&gt;0,(($B229*B$226+$C229*C$226))/E$226,0)</f>
        <v>9.8017313602575831E-2</v>
      </c>
      <c r="F229" s="42">
        <f>0.01*Input!$F$60*(D229*$D$226)+10*(B229*$B$226+C229*$C$226)</f>
        <v>9.8017313602575835E-4</v>
      </c>
      <c r="G229" s="37">
        <f t="shared" ref="G229:G251" si="15">IF($E$226&lt;&gt;0,0.1*F229/$E$226,"")</f>
        <v>9.8017313602575831E-2</v>
      </c>
      <c r="H229" s="46">
        <f t="shared" ref="H229:H251" si="16">IF($D$226&lt;&gt;0,F229/$D$226,"")</f>
        <v>71.215486248950981</v>
      </c>
      <c r="I229" s="17"/>
    </row>
    <row r="230" spans="1:9" x14ac:dyDescent="0.25">
      <c r="A230" s="4" t="s">
        <v>481</v>
      </c>
      <c r="B230" s="38">
        <f>Standing!$D$85</f>
        <v>4.3226883873314123E-2</v>
      </c>
      <c r="C230" s="38">
        <f>Standing!$D$108</f>
        <v>4.5651208977641623E-3</v>
      </c>
      <c r="D230" s="48">
        <f>AggCap!$D$93</f>
        <v>0</v>
      </c>
      <c r="E230" s="37">
        <f t="shared" si="14"/>
        <v>3.9047573652313643E-2</v>
      </c>
      <c r="F230" s="42">
        <f>0.01*Input!$F$60*(D230*$D$226)+10*(B230*$B$226+C230*$C$226)</f>
        <v>3.9047573652313642E-4</v>
      </c>
      <c r="G230" s="37">
        <f t="shared" si="15"/>
        <v>3.904757365231365E-2</v>
      </c>
      <c r="H230" s="46">
        <f t="shared" si="16"/>
        <v>28.370415820273667</v>
      </c>
      <c r="I230" s="17"/>
    </row>
    <row r="231" spans="1:9" x14ac:dyDescent="0.25">
      <c r="A231" s="4" t="s">
        <v>482</v>
      </c>
      <c r="B231" s="38">
        <f>Standing!$E$85</f>
        <v>0.21272970680903069</v>
      </c>
      <c r="C231" s="38">
        <f>Standing!$E$108</f>
        <v>9.1771273411097969E-3</v>
      </c>
      <c r="D231" s="48">
        <f>AggCap!$E$93</f>
        <v>0</v>
      </c>
      <c r="E231" s="37">
        <f t="shared" si="14"/>
        <v>0.19072581173525222</v>
      </c>
      <c r="F231" s="42">
        <f>0.01*Input!$F$60*(D231*$D$226)+10*(B231*$B$226+C231*$C$226)</f>
        <v>1.9072581173525222E-3</v>
      </c>
      <c r="G231" s="37">
        <f t="shared" si="15"/>
        <v>0.19072581173525224</v>
      </c>
      <c r="H231" s="46">
        <f t="shared" si="16"/>
        <v>138.5737980743325</v>
      </c>
      <c r="I231" s="17"/>
    </row>
    <row r="232" spans="1:9" x14ac:dyDescent="0.25">
      <c r="A232" s="4" t="s">
        <v>483</v>
      </c>
      <c r="B232" s="38">
        <f>Standing!$F$85</f>
        <v>6.8175416440537331E-2</v>
      </c>
      <c r="C232" s="38">
        <f>Standing!$F$108</f>
        <v>2.9410771424117875E-3</v>
      </c>
      <c r="D232" s="48">
        <f>AggCap!$F$93</f>
        <v>0</v>
      </c>
      <c r="E232" s="37">
        <f t="shared" si="14"/>
        <v>6.1123628834232724E-2</v>
      </c>
      <c r="F232" s="42">
        <f>0.01*Input!$F$60*(D232*$D$226)+10*(B232*$B$226+C232*$C$226)</f>
        <v>6.1123628834232726E-4</v>
      </c>
      <c r="G232" s="37">
        <f t="shared" si="15"/>
        <v>6.1123628834232724E-2</v>
      </c>
      <c r="H232" s="46">
        <f t="shared" si="16"/>
        <v>44.410000526844591</v>
      </c>
      <c r="I232" s="17"/>
    </row>
    <row r="233" spans="1:9" x14ac:dyDescent="0.25">
      <c r="A233" s="4" t="s">
        <v>484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485</v>
      </c>
      <c r="B234" s="38">
        <f>Standing!$H$85</f>
        <v>0.19334914628722841</v>
      </c>
      <c r="C234" s="38">
        <f>Standing!$H$108</f>
        <v>8.3410528947216872E-3</v>
      </c>
      <c r="D234" s="48">
        <f>AggCap!$H$93</f>
        <v>0</v>
      </c>
      <c r="E234" s="37">
        <f t="shared" si="14"/>
        <v>0.17334989751597868</v>
      </c>
      <c r="F234" s="42">
        <f>0.01*Input!$F$60*(D234*$D$226)+10*(B234*$B$226+C234*$C$226)</f>
        <v>1.7334989751597869E-3</v>
      </c>
      <c r="G234" s="37">
        <f t="shared" si="15"/>
        <v>0.17334989751597868</v>
      </c>
      <c r="H234" s="46">
        <f t="shared" si="16"/>
        <v>125.9491490744327</v>
      </c>
      <c r="I234" s="17"/>
    </row>
    <row r="235" spans="1:9" x14ac:dyDescent="0.25">
      <c r="A235" s="4" t="s">
        <v>486</v>
      </c>
      <c r="B235" s="38">
        <f>Standing!$I$85</f>
        <v>2.1603006632790515E-2</v>
      </c>
      <c r="C235" s="38">
        <f>Standing!$I$108</f>
        <v>9.3195043510275728E-4</v>
      </c>
      <c r="D235" s="48">
        <f>AggCap!$I$93</f>
        <v>0</v>
      </c>
      <c r="E235" s="37">
        <f t="shared" si="14"/>
        <v>1.9368479549778134E-2</v>
      </c>
      <c r="F235" s="42">
        <f>0.01*Input!$F$60*(D235*$D$226)+10*(B235*$B$226+C235*$C$226)</f>
        <v>1.9368479549778135E-4</v>
      </c>
      <c r="G235" s="37">
        <f t="shared" si="15"/>
        <v>1.9368479549778137E-2</v>
      </c>
      <c r="H235" s="46">
        <f t="shared" si="16"/>
        <v>14.072367812823479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1.5801954196953716</v>
      </c>
      <c r="E236" s="37">
        <f t="shared" si="14"/>
        <v>0</v>
      </c>
      <c r="F236" s="42">
        <f>0.01*Input!$F$60*(D236*$D$226)+10*(B236*$B$226+C236*$C$226)</f>
        <v>7.9601313770286174E-5</v>
      </c>
      <c r="G236" s="37">
        <f t="shared" si="15"/>
        <v>7.9601313770286172E-3</v>
      </c>
      <c r="H236" s="46">
        <f t="shared" si="16"/>
        <v>5.7835152360850604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0.12590308481766821</v>
      </c>
      <c r="C239" s="38">
        <f>Standing!$K$108</f>
        <v>3.1248067228015525E-3</v>
      </c>
      <c r="D239" s="48">
        <f>AggCap!$K$93</f>
        <v>0</v>
      </c>
      <c r="E239" s="37">
        <f t="shared" si="14"/>
        <v>0.11263083665652711</v>
      </c>
      <c r="F239" s="42">
        <f>0.01*Input!$F$60*(D239*$D$226)+10*(B239*$B$226+C239*$C$226)</f>
        <v>1.1263083665652711E-3</v>
      </c>
      <c r="G239" s="37">
        <f t="shared" si="15"/>
        <v>0.11263083665652711</v>
      </c>
      <c r="H239" s="46">
        <f t="shared" si="16"/>
        <v>81.833091566283883</v>
      </c>
      <c r="I239" s="17"/>
    </row>
    <row r="240" spans="1:9" x14ac:dyDescent="0.25">
      <c r="A240" s="4" t="s">
        <v>1579</v>
      </c>
      <c r="B240" s="38">
        <f>Standing!$L$85</f>
        <v>5.1881767562831173E-2</v>
      </c>
      <c r="C240" s="38">
        <f>Standing!$L$108</f>
        <v>5.4791490871318469E-3</v>
      </c>
      <c r="D240" s="48">
        <f>AggCap!$L$93</f>
        <v>0</v>
      </c>
      <c r="E240" s="37">
        <f t="shared" si="14"/>
        <v>4.6865676139392472E-2</v>
      </c>
      <c r="F240" s="42">
        <f>0.01*Input!$F$60*(D240*$D$226)+10*(B240*$B$226+C240*$C$226)</f>
        <v>4.6865676139392471E-4</v>
      </c>
      <c r="G240" s="37">
        <f t="shared" si="15"/>
        <v>4.6865676139392472E-2</v>
      </c>
      <c r="H240" s="46">
        <f t="shared" si="16"/>
        <v>34.050738507130291</v>
      </c>
      <c r="I240" s="17"/>
    </row>
    <row r="241" spans="1:9" x14ac:dyDescent="0.25">
      <c r="A241" s="4" t="s">
        <v>1580</v>
      </c>
      <c r="B241" s="38">
        <f>Standing!$M$85</f>
        <v>2.0689069946543057E-2</v>
      </c>
      <c r="C241" s="38">
        <f>Standing!$M$108</f>
        <v>2.1849390264879862E-3</v>
      </c>
      <c r="D241" s="48">
        <f>AggCap!$M$93</f>
        <v>0</v>
      </c>
      <c r="E241" s="37">
        <f t="shared" si="14"/>
        <v>1.8688786008797531E-2</v>
      </c>
      <c r="F241" s="42">
        <f>0.01*Input!$F$60*(D241*$D$226)+10*(B241*$B$226+C241*$C$226)</f>
        <v>1.8688786008797534E-4</v>
      </c>
      <c r="G241" s="37">
        <f t="shared" si="15"/>
        <v>1.8688786008797535E-2</v>
      </c>
      <c r="H241" s="46">
        <f t="shared" si="16"/>
        <v>13.578529487306131</v>
      </c>
      <c r="I241" s="17"/>
    </row>
    <row r="242" spans="1:9" x14ac:dyDescent="0.25">
      <c r="A242" s="4" t="s">
        <v>1581</v>
      </c>
      <c r="B242" s="38">
        <f>Standing!$N$85</f>
        <v>0.10486291938129508</v>
      </c>
      <c r="C242" s="38">
        <f>Standing!$N$108</f>
        <v>4.5237704642096688E-3</v>
      </c>
      <c r="D242" s="48">
        <f>AggCap!$N$93</f>
        <v>0</v>
      </c>
      <c r="E242" s="37">
        <f t="shared" si="14"/>
        <v>9.4016325786976468E-2</v>
      </c>
      <c r="F242" s="42">
        <f>0.01*Input!$F$60*(D242*$D$226)+10*(B242*$B$226+C242*$C$226)</f>
        <v>9.4016325786976476E-4</v>
      </c>
      <c r="G242" s="37">
        <f t="shared" si="15"/>
        <v>9.4016325786976482E-2</v>
      </c>
      <c r="H242" s="46">
        <f t="shared" si="16"/>
        <v>68.308527444516372</v>
      </c>
      <c r="I242" s="17"/>
    </row>
    <row r="243" spans="1:9" x14ac:dyDescent="0.25">
      <c r="A243" s="4" t="s">
        <v>1582</v>
      </c>
      <c r="B243" s="38">
        <f>Standing!$O$85</f>
        <v>3.7560060383201588E-2</v>
      </c>
      <c r="C243" s="38">
        <f>Standing!$O$108</f>
        <v>1.6203353177459533E-3</v>
      </c>
      <c r="D243" s="48">
        <f>AggCap!$O$93</f>
        <v>0</v>
      </c>
      <c r="E243" s="37">
        <f t="shared" si="14"/>
        <v>3.3675000604603392E-2</v>
      </c>
      <c r="F243" s="42">
        <f>0.01*Input!$F$60*(D243*$D$226)+10*(B243*$B$226+C243*$C$226)</f>
        <v>3.3675000604603393E-4</v>
      </c>
      <c r="G243" s="37">
        <f t="shared" si="15"/>
        <v>3.3675000604603392E-2</v>
      </c>
      <c r="H243" s="46">
        <f t="shared" si="16"/>
        <v>24.46691767348668</v>
      </c>
      <c r="I243" s="17"/>
    </row>
    <row r="244" spans="1:9" x14ac:dyDescent="0.25">
      <c r="A244" s="4" t="s">
        <v>1583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1584</v>
      </c>
      <c r="B245" s="38">
        <f>Standing!$Q$85</f>
        <v>0.18397386042769817</v>
      </c>
      <c r="C245" s="38">
        <f>Standing!$Q$108</f>
        <v>7.9366044823076555E-3</v>
      </c>
      <c r="D245" s="48">
        <f>AggCap!$Q$93</f>
        <v>0</v>
      </c>
      <c r="E245" s="37">
        <f t="shared" si="14"/>
        <v>0.16494435306884542</v>
      </c>
      <c r="F245" s="42">
        <f>0.01*Input!$F$60*(D245*$D$226)+10*(B245*$B$226+C245*$C$226)</f>
        <v>1.6494435306884541E-3</v>
      </c>
      <c r="G245" s="37">
        <f t="shared" si="15"/>
        <v>0.16494435306884542</v>
      </c>
      <c r="H245" s="46">
        <f t="shared" si="16"/>
        <v>119.84201439599323</v>
      </c>
      <c r="I245" s="17"/>
    </row>
    <row r="246" spans="1:9" x14ac:dyDescent="0.25">
      <c r="A246" s="4" t="s">
        <v>1585</v>
      </c>
      <c r="B246" s="38">
        <f>Standing!$R$85</f>
        <v>6.2161815608056316E-2</v>
      </c>
      <c r="C246" s="38">
        <f>Standing!$R$108</f>
        <v>2.6816513130525415E-3</v>
      </c>
      <c r="D246" s="48">
        <f>AggCap!$R$93</f>
        <v>0</v>
      </c>
      <c r="E246" s="37">
        <f t="shared" si="14"/>
        <v>5.5732050396829262E-2</v>
      </c>
      <c r="F246" s="42">
        <f>0.01*Input!$F$60*(D246*$D$226)+10*(B246*$B$226+C246*$C$226)</f>
        <v>5.5732050396829259E-4</v>
      </c>
      <c r="G246" s="37">
        <f t="shared" si="15"/>
        <v>5.5732050396829262E-2</v>
      </c>
      <c r="H246" s="46">
        <f t="shared" si="16"/>
        <v>40.492693818910531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13.01368783393815</v>
      </c>
      <c r="E247" s="37">
        <f t="shared" si="14"/>
        <v>0</v>
      </c>
      <c r="F247" s="42">
        <f>0.01*Input!$F$60*(D247*$D$226)+10*(B247*$B$226+C247*$C$226)</f>
        <v>6.5555603798520532E-4</v>
      </c>
      <c r="G247" s="37">
        <f t="shared" si="15"/>
        <v>6.5555603798520531E-2</v>
      </c>
      <c r="H247" s="46">
        <f t="shared" si="16"/>
        <v>47.630097472213627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15.898486794625505</v>
      </c>
      <c r="E248" s="37">
        <f t="shared" si="14"/>
        <v>0</v>
      </c>
      <c r="F248" s="42">
        <f>0.01*Input!$F$60*(D248*$D$226)+10*(B248*$B$226+C248*$C$226)</f>
        <v>8.0087590435852908E-4</v>
      </c>
      <c r="G248" s="37">
        <f t="shared" si="15"/>
        <v>8.0087590435852909E-2</v>
      </c>
      <c r="H248" s="46">
        <f t="shared" si="16"/>
        <v>58.188461668329353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1.0554795704954192</v>
      </c>
      <c r="C250" s="38">
        <f>Adder!$C$271</f>
        <v>1.0554795704954192</v>
      </c>
      <c r="D250" s="10"/>
      <c r="E250" s="37">
        <f t="shared" si="14"/>
        <v>1.0554795704954194</v>
      </c>
      <c r="F250" s="42">
        <f>0.01*Input!$F$60*(D250*$D$226)+10*(B250*$B$226+C250*$C$226)</f>
        <v>1.0554795704954194E-2</v>
      </c>
      <c r="G250" s="37">
        <f t="shared" si="15"/>
        <v>1.0554795704954196</v>
      </c>
      <c r="H250" s="46">
        <f t="shared" si="16"/>
        <v>766.86952616797601</v>
      </c>
      <c r="I250" s="17"/>
    </row>
    <row r="251" spans="1:9" x14ac:dyDescent="0.25">
      <c r="A251" s="4" t="s">
        <v>1590</v>
      </c>
      <c r="B251" s="38">
        <f>Adjust!$B$84</f>
        <v>-1.0453686948608265E-4</v>
      </c>
      <c r="C251" s="38">
        <f>Adjust!$C$84</f>
        <v>-4.4653311332387702E-4</v>
      </c>
      <c r="D251" s="48">
        <f>Adjust!$E$84</f>
        <v>-2.3700482590278682E-3</v>
      </c>
      <c r="E251" s="37">
        <f t="shared" si="14"/>
        <v>-1.4150643029785874E-4</v>
      </c>
      <c r="F251" s="42">
        <f>0.01*Input!$F$60*(D251*$D$226)+10*(B251*$B$226+C251*$C$226)</f>
        <v>-1.534453938441502E-6</v>
      </c>
      <c r="G251" s="37">
        <f t="shared" si="15"/>
        <v>-1.5344539384415021E-4</v>
      </c>
      <c r="H251" s="46">
        <f t="shared" si="16"/>
        <v>-0.1114873274285062</v>
      </c>
      <c r="I251" s="17"/>
    </row>
    <row r="253" spans="1:9" x14ac:dyDescent="0.25">
      <c r="A253" s="4" t="s">
        <v>1591</v>
      </c>
      <c r="B253" s="37">
        <f>SUM($B$229:$B$251)</f>
        <v>2.29</v>
      </c>
      <c r="C253" s="37">
        <f>SUM($C$229:$C$251)</f>
        <v>1.1200000000000001</v>
      </c>
      <c r="D253" s="46">
        <f>SUM($D$229:$D$251)</f>
        <v>30.49</v>
      </c>
      <c r="E253" s="37">
        <f>SUM(E$229:E$251)</f>
        <v>2.1635237976172244</v>
      </c>
      <c r="F253" s="42">
        <f>SUM($F$229:$F$251)</f>
        <v>2.3171151842650804E-2</v>
      </c>
      <c r="G253" s="37">
        <f>SUM($G$229:$G$251)</f>
        <v>2.3171151842650803</v>
      </c>
      <c r="H253" s="46">
        <f>SUM($H$229:$H$251)</f>
        <v>1683.5238436684606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8.4666979959801061E-4</v>
      </c>
      <c r="C258" s="44">
        <f>Loads!C$341</f>
        <v>1.5333020040198922E-4</v>
      </c>
      <c r="D258" s="44">
        <f>Loads!E$341</f>
        <v>8.2539345033937443E-6</v>
      </c>
      <c r="E258" s="44">
        <f>Multi!B$135</f>
        <v>9.999999999999998E-4</v>
      </c>
      <c r="F258" s="37">
        <f>IF(D258,E258/D258,"")</f>
        <v>121.15434155539191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0.12095201780613997</v>
      </c>
      <c r="C261" s="38">
        <f>Standing!$C$109</f>
        <v>1.5090302677095404E-2</v>
      </c>
      <c r="D261" s="48">
        <f>AggCap!$C$94</f>
        <v>0</v>
      </c>
      <c r="E261" s="37">
        <f t="shared" ref="E261:E283" si="17">IF(E$258&lt;&gt;0,(($B261*B$258+$C261*C$258))/E$258,0)</f>
        <v>0.10472021981050526</v>
      </c>
      <c r="F261" s="42">
        <f>0.01*Input!$F$60*(D261*$D$258)+10*(B261*$B$258+C261*$C$258)</f>
        <v>1.0472021981050524E-3</v>
      </c>
      <c r="G261" s="37">
        <f t="shared" ref="G261:G283" si="18">IF($E$258&lt;&gt;0,0.1*F261/$E$258,"")</f>
        <v>0.10472021981050526</v>
      </c>
      <c r="H261" s="46">
        <f t="shared" ref="H261:H283" si="19">IF($D$258&lt;&gt;0,F261/$D$258,"")</f>
        <v>126.87309278677674</v>
      </c>
      <c r="I261" s="17"/>
    </row>
    <row r="262" spans="1:9" x14ac:dyDescent="0.25">
      <c r="A262" s="4" t="s">
        <v>481</v>
      </c>
      <c r="B262" s="38">
        <f>Standing!$D$86</f>
        <v>4.81841692053585E-2</v>
      </c>
      <c r="C262" s="38">
        <f>Standing!$D$109</f>
        <v>6.0115879895335502E-3</v>
      </c>
      <c r="D262" s="48">
        <f>AggCap!$D$94</f>
        <v>0</v>
      </c>
      <c r="E262" s="37">
        <f t="shared" si="17"/>
        <v>4.1717838876066893E-2</v>
      </c>
      <c r="F262" s="42">
        <f>0.01*Input!$F$60*(D262*$D$258)+10*(B262*$B$258+C262*$C$258)</f>
        <v>4.1717838876066888E-4</v>
      </c>
      <c r="G262" s="37">
        <f t="shared" si="18"/>
        <v>4.17178388760669E-2</v>
      </c>
      <c r="H262" s="46">
        <f t="shared" si="19"/>
        <v>50.542973001438156</v>
      </c>
      <c r="I262" s="17"/>
    </row>
    <row r="263" spans="1:9" x14ac:dyDescent="0.25">
      <c r="A263" s="4" t="s">
        <v>482</v>
      </c>
      <c r="B263" s="38">
        <f>Standing!$E$86</f>
        <v>0.2378481060710497</v>
      </c>
      <c r="C263" s="38">
        <f>Standing!$E$109</f>
        <v>1.6102930142615834E-2</v>
      </c>
      <c r="D263" s="48">
        <f>AggCap!$E$94</f>
        <v>0</v>
      </c>
      <c r="E263" s="37">
        <f t="shared" si="17"/>
        <v>0.20384787380776859</v>
      </c>
      <c r="F263" s="42">
        <f>0.01*Input!$F$60*(D263*$D$258)+10*(B263*$B$258+C263*$C$258)</f>
        <v>2.0384787380776856E-3</v>
      </c>
      <c r="G263" s="37">
        <f t="shared" si="18"/>
        <v>0.20384787380776861</v>
      </c>
      <c r="H263" s="46">
        <f t="shared" si="19"/>
        <v>246.97054928646824</v>
      </c>
      <c r="I263" s="17"/>
    </row>
    <row r="264" spans="1:9" x14ac:dyDescent="0.25">
      <c r="A264" s="4" t="s">
        <v>483</v>
      </c>
      <c r="B264" s="38">
        <f>Standing!$F$86</f>
        <v>7.622533742099126E-2</v>
      </c>
      <c r="C264" s="38">
        <f>Standing!$F$109</f>
        <v>5.1606519129518726E-3</v>
      </c>
      <c r="D264" s="48">
        <f>AggCap!$F$94</f>
        <v>0</v>
      </c>
      <c r="E264" s="37">
        <f t="shared" si="17"/>
        <v>6.5328974950539256E-2</v>
      </c>
      <c r="F264" s="42">
        <f>0.01*Input!$F$60*(D264*$D$258)+10*(B264*$B$258+C264*$C$258)</f>
        <v>6.5328974950539247E-4</v>
      </c>
      <c r="G264" s="37">
        <f t="shared" si="18"/>
        <v>6.532897495053927E-2</v>
      </c>
      <c r="H264" s="46">
        <f t="shared" si="19"/>
        <v>79.148889446212763</v>
      </c>
      <c r="I264" s="17"/>
    </row>
    <row r="265" spans="1:9" x14ac:dyDescent="0.25">
      <c r="A265" s="4" t="s">
        <v>484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>
        <f t="shared" si="18"/>
        <v>0</v>
      </c>
      <c r="H265" s="46">
        <f t="shared" si="19"/>
        <v>0</v>
      </c>
      <c r="I265" s="17"/>
    </row>
    <row r="266" spans="1:9" x14ac:dyDescent="0.25">
      <c r="A266" s="4" t="s">
        <v>485</v>
      </c>
      <c r="B266" s="38">
        <f>Standing!$H$86</f>
        <v>0.21617915496943346</v>
      </c>
      <c r="C266" s="38">
        <f>Standing!$H$109</f>
        <v>1.4635886273244627E-2</v>
      </c>
      <c r="D266" s="48">
        <f>AggCap!$H$94</f>
        <v>0</v>
      </c>
      <c r="E266" s="37">
        <f t="shared" si="17"/>
        <v>0.18527648519057488</v>
      </c>
      <c r="F266" s="42">
        <f>0.01*Input!$F$60*(D266*$D$258)+10*(B266*$B$258+C266*$C$258)</f>
        <v>1.8527648519057484E-3</v>
      </c>
      <c r="G266" s="37">
        <f t="shared" si="18"/>
        <v>0.18527648519057488</v>
      </c>
      <c r="H266" s="46">
        <f t="shared" si="19"/>
        <v>224.47050568961419</v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3.7654415566251664</v>
      </c>
      <c r="E267" s="37">
        <f t="shared" si="17"/>
        <v>0</v>
      </c>
      <c r="F267" s="42">
        <f>0.01*Input!$F$60*(D267*$D$258)+10*(B267*$B$258+C267*$C$258)</f>
        <v>1.1375173122415247E-4</v>
      </c>
      <c r="G267" s="37">
        <f t="shared" si="18"/>
        <v>1.1375173122415249E-2</v>
      </c>
      <c r="H267" s="46">
        <f t="shared" si="19"/>
        <v>13.78151609724811</v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1578</v>
      </c>
      <c r="B271" s="38">
        <f>Standing!$K$86</f>
        <v>0.14216024535916327</v>
      </c>
      <c r="C271" s="38">
        <f>Standing!$K$109</f>
        <v>4.3617299922524191E-3</v>
      </c>
      <c r="D271" s="48">
        <f>AggCap!$K$94</f>
        <v>0</v>
      </c>
      <c r="E271" s="37">
        <f t="shared" si="17"/>
        <v>0.12103157138285825</v>
      </c>
      <c r="F271" s="42">
        <f>0.01*Input!$F$60*(D271*$D$258)+10*(B271*$B$258+C271*$C$258)</f>
        <v>1.2103157138285822E-3</v>
      </c>
      <c r="G271" s="37">
        <f t="shared" si="18"/>
        <v>0.12103157138285825</v>
      </c>
      <c r="H271" s="46">
        <f t="shared" si="19"/>
        <v>146.63500338304604</v>
      </c>
      <c r="I271" s="17"/>
    </row>
    <row r="272" spans="1:9" x14ac:dyDescent="0.25">
      <c r="A272" s="4" t="s">
        <v>1579</v>
      </c>
      <c r="B272" s="38">
        <f>Standing!$L$86</f>
        <v>5.7831600220061764E-2</v>
      </c>
      <c r="C272" s="38">
        <f>Standing!$L$109</f>
        <v>7.2152277196421265E-3</v>
      </c>
      <c r="D272" s="48">
        <f>AggCap!$L$94</f>
        <v>0</v>
      </c>
      <c r="E272" s="37">
        <f t="shared" si="17"/>
        <v>5.0070581680950681E-2</v>
      </c>
      <c r="F272" s="42">
        <f>0.01*Input!$F$60*(D272*$D$258)+10*(B272*$B$258+C272*$C$258)</f>
        <v>5.0070581680950669E-4</v>
      </c>
      <c r="G272" s="37">
        <f t="shared" si="18"/>
        <v>5.0070581680950681E-2</v>
      </c>
      <c r="H272" s="46">
        <f t="shared" si="19"/>
        <v>60.662683548510479</v>
      </c>
      <c r="I272" s="17"/>
    </row>
    <row r="273" spans="1:9" x14ac:dyDescent="0.25">
      <c r="A273" s="4" t="s">
        <v>1580</v>
      </c>
      <c r="B273" s="38">
        <f>Standing!$M$86</f>
        <v>2.3061705070560264E-2</v>
      </c>
      <c r="C273" s="38">
        <f>Standing!$M$109</f>
        <v>2.8772410421663429E-3</v>
      </c>
      <c r="D273" s="48">
        <f>AggCap!$M$94</f>
        <v>0</v>
      </c>
      <c r="E273" s="37">
        <f t="shared" si="17"/>
        <v>1.9966817156079883E-2</v>
      </c>
      <c r="F273" s="42">
        <f>0.01*Input!$F$60*(D273*$D$258)+10*(B273*$B$258+C273*$C$258)</f>
        <v>1.9966817156079878E-4</v>
      </c>
      <c r="G273" s="37">
        <f t="shared" si="18"/>
        <v>1.9966817156079886E-2</v>
      </c>
      <c r="H273" s="46">
        <f t="shared" si="19"/>
        <v>24.19066585501761</v>
      </c>
      <c r="I273" s="17"/>
    </row>
    <row r="274" spans="1:9" x14ac:dyDescent="0.25">
      <c r="A274" s="4" t="s">
        <v>1581</v>
      </c>
      <c r="B274" s="38">
        <f>Standing!$N$86</f>
        <v>0.1172447757581519</v>
      </c>
      <c r="C274" s="38">
        <f>Standing!$N$109</f>
        <v>7.9377736691172204E-3</v>
      </c>
      <c r="D274" s="48">
        <f>AggCap!$N$94</f>
        <v>0</v>
      </c>
      <c r="E274" s="37">
        <f t="shared" si="17"/>
        <v>0.10048471122249955</v>
      </c>
      <c r="F274" s="42">
        <f>0.01*Input!$F$60*(D274*$D$258)+10*(B274*$B$258+C274*$C$258)</f>
        <v>1.0048471122249955E-3</v>
      </c>
      <c r="G274" s="37">
        <f t="shared" si="18"/>
        <v>0.10048471122249956</v>
      </c>
      <c r="H274" s="46">
        <f t="shared" si="19"/>
        <v>121.74159024545635</v>
      </c>
      <c r="I274" s="17"/>
    </row>
    <row r="275" spans="1:9" x14ac:dyDescent="0.25">
      <c r="A275" s="4" t="s">
        <v>1582</v>
      </c>
      <c r="B275" s="38">
        <f>Standing!$O$86</f>
        <v>4.1995024390639173E-2</v>
      </c>
      <c r="C275" s="38">
        <f>Standing!$O$109</f>
        <v>2.8431714478226876E-3</v>
      </c>
      <c r="D275" s="48">
        <f>AggCap!$O$94</f>
        <v>0</v>
      </c>
      <c r="E275" s="37">
        <f t="shared" si="17"/>
        <v>3.5991862932807907E-2</v>
      </c>
      <c r="F275" s="42">
        <f>0.01*Input!$F$60*(D275*$D$258)+10*(B275*$B$258+C275*$C$258)</f>
        <v>3.5991862932807899E-4</v>
      </c>
      <c r="G275" s="37">
        <f t="shared" si="18"/>
        <v>3.5991862932807907E-2</v>
      </c>
      <c r="H275" s="46">
        <f t="shared" si="19"/>
        <v>43.605704549762585</v>
      </c>
      <c r="I275" s="17"/>
    </row>
    <row r="276" spans="1:9" x14ac:dyDescent="0.25">
      <c r="A276" s="4" t="s">
        <v>1583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>
        <f t="shared" si="18"/>
        <v>0</v>
      </c>
      <c r="H276" s="46">
        <f t="shared" si="19"/>
        <v>0</v>
      </c>
      <c r="I276" s="17"/>
    </row>
    <row r="277" spans="1:9" x14ac:dyDescent="0.25">
      <c r="A277" s="4" t="s">
        <v>1584</v>
      </c>
      <c r="B277" s="38">
        <f>Standing!$Q$86</f>
        <v>0.20569686728609757</v>
      </c>
      <c r="C277" s="38">
        <f>Standing!$Q$109</f>
        <v>1.3926208365407358E-2</v>
      </c>
      <c r="D277" s="48">
        <f>AggCap!$Q$94</f>
        <v>0</v>
      </c>
      <c r="E277" s="37">
        <f t="shared" si="17"/>
        <v>0.17629263372256659</v>
      </c>
      <c r="F277" s="42">
        <f>0.01*Input!$F$60*(D277*$D$258)+10*(B277*$B$258+C277*$C$258)</f>
        <v>1.7629263372256657E-3</v>
      </c>
      <c r="G277" s="37">
        <f t="shared" si="18"/>
        <v>0.17629263372256662</v>
      </c>
      <c r="H277" s="46">
        <f t="shared" si="19"/>
        <v>213.58617959723438</v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10.834912366807488</v>
      </c>
      <c r="E278" s="37">
        <f t="shared" si="17"/>
        <v>0</v>
      </c>
      <c r="F278" s="42">
        <f>0.01*Input!$F$60*(D278*$D$258)+10*(B278*$B$258+C278*$C$258)</f>
        <v>3.2731620471384209E-4</v>
      </c>
      <c r="G278" s="37">
        <f t="shared" si="18"/>
        <v>3.2731620471384212E-2</v>
      </c>
      <c r="H278" s="46">
        <f t="shared" si="19"/>
        <v>39.655779262515409</v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15.898486794625505</v>
      </c>
      <c r="E280" s="37">
        <f t="shared" si="17"/>
        <v>0</v>
      </c>
      <c r="F280" s="42">
        <f>0.01*Input!$F$60*(D280*$D$258)+10*(B280*$B$258+C280*$C$258)</f>
        <v>4.8028375146362795E-4</v>
      </c>
      <c r="G280" s="37">
        <f t="shared" si="18"/>
        <v>4.8028375146362802E-2</v>
      </c>
      <c r="H280" s="46">
        <f t="shared" si="19"/>
        <v>58.188461668329353</v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1589</v>
      </c>
      <c r="B282" s="38">
        <f>Adder!$B$272</f>
        <v>1.0554795704954192</v>
      </c>
      <c r="C282" s="38">
        <f>Adder!$C$272</f>
        <v>1.0554795704954192</v>
      </c>
      <c r="D282" s="10"/>
      <c r="E282" s="37">
        <f t="shared" si="17"/>
        <v>1.0554795704954192</v>
      </c>
      <c r="F282" s="42">
        <f>0.01*Input!$F$60*(D282*$D$258)+10*(B282*$B$258+C282*$C$258)</f>
        <v>1.0554795704954189E-2</v>
      </c>
      <c r="G282" s="37">
        <f t="shared" si="18"/>
        <v>1.0554795704954192</v>
      </c>
      <c r="H282" s="46">
        <f t="shared" si="19"/>
        <v>1278.7593238854035</v>
      </c>
      <c r="I282" s="17"/>
    </row>
    <row r="283" spans="1:9" x14ac:dyDescent="0.25">
      <c r="A283" s="4" t="s">
        <v>1590</v>
      </c>
      <c r="B283" s="38">
        <f>Adjust!$B$85</f>
        <v>1.4142594693433708E-4</v>
      </c>
      <c r="C283" s="38">
        <f>Adjust!$C$85</f>
        <v>3.5771827273123336E-4</v>
      </c>
      <c r="D283" s="48">
        <f>Adjust!$E$85</f>
        <v>1.1592819418382305E-3</v>
      </c>
      <c r="E283" s="37">
        <f t="shared" si="17"/>
        <v>1.7459009259418752E-4</v>
      </c>
      <c r="F283" s="42">
        <f>0.01*Input!$F$60*(D283*$D$258)+10*(B283*$B$258+C283*$C$258)</f>
        <v>1.7809221381630486E-6</v>
      </c>
      <c r="G283" s="37">
        <f t="shared" si="18"/>
        <v>1.7809221381630491E-4</v>
      </c>
      <c r="H283" s="46">
        <f t="shared" si="19"/>
        <v>0.21576644901056488</v>
      </c>
      <c r="I283" s="17"/>
    </row>
    <row r="285" spans="1:9" x14ac:dyDescent="0.25">
      <c r="A285" s="4" t="s">
        <v>1591</v>
      </c>
      <c r="B285" s="37">
        <f>SUM($B$261:$B$283)</f>
        <v>2.343</v>
      </c>
      <c r="C285" s="37">
        <f>SUM($C$261:$C$283)</f>
        <v>1.1519999999999999</v>
      </c>
      <c r="D285" s="46">
        <f>SUM($D$261:$D$283)</f>
        <v>30.5</v>
      </c>
      <c r="E285" s="37">
        <f>SUM(E$261:E$283)</f>
        <v>2.1603837313212311</v>
      </c>
      <c r="F285" s="42">
        <f>SUM($F$261:$F$283)</f>
        <v>2.2525224021826152E-2</v>
      </c>
      <c r="G285" s="37">
        <f>SUM($G$261:$G$283)</f>
        <v>2.2525224021826151</v>
      </c>
      <c r="H285" s="46">
        <f>SUM($H$261:$H$283)</f>
        <v>2729.0286847520447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8.6852475952624319E-4</v>
      </c>
      <c r="C290" s="44">
        <f>Loads!C$342</f>
        <v>1.3147524047375675E-4</v>
      </c>
      <c r="D290" s="44">
        <f>Loads!E$342</f>
        <v>4.8483310451519531E-6</v>
      </c>
      <c r="E290" s="44">
        <f>Multi!B$136</f>
        <v>1E-3</v>
      </c>
      <c r="F290" s="37">
        <f>IF(D290,E290/D290,"")</f>
        <v>206.25654285714285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0.10850718615476497</v>
      </c>
      <c r="C293" s="38">
        <f>Standing!$C$110</f>
        <v>1.3331725944353168E-2</v>
      </c>
      <c r="D293" s="48">
        <f>AggCap!$C$95</f>
        <v>0</v>
      </c>
      <c r="E293" s="37">
        <f t="shared" ref="E293:E315" si="20">IF(E$290&lt;&gt;0,(($B293*B$290+$C293*C$290))/E$290,0)</f>
        <v>9.5993969636400597E-2</v>
      </c>
      <c r="F293" s="42">
        <f>0.01*Input!$F$60*(D293*$D$290)+10*(B293*$B$290+C293*$C$290)</f>
        <v>9.599396963640061E-4</v>
      </c>
      <c r="G293" s="37">
        <f t="shared" ref="G293:G315" si="21">IF($E$290&lt;&gt;0,0.1*F293/$E$290,"")</f>
        <v>9.5993969636400611E-2</v>
      </c>
      <c r="H293" s="46">
        <f t="shared" ref="H293:H315" si="22">IF($D$290&lt;&gt;0,F293/$D$290,"")</f>
        <v>197.99384312337531</v>
      </c>
      <c r="I293" s="17"/>
    </row>
    <row r="294" spans="1:9" x14ac:dyDescent="0.25">
      <c r="A294" s="4" t="s">
        <v>481</v>
      </c>
      <c r="B294" s="38">
        <f>Standing!$D$87</f>
        <v>4.2271582261595726E-2</v>
      </c>
      <c r="C294" s="38">
        <f>Standing!$D$110</f>
        <v>5.1936942604149088E-3</v>
      </c>
      <c r="D294" s="48">
        <f>AggCap!$D$95</f>
        <v>0</v>
      </c>
      <c r="E294" s="37">
        <f t="shared" si="20"/>
        <v>3.7396758020381456E-2</v>
      </c>
      <c r="F294" s="42">
        <f>0.01*Input!$F$60*(D294*$D$290)+10*(B294*$B$290+C294*$C$290)</f>
        <v>3.7396758020381458E-4</v>
      </c>
      <c r="G294" s="37">
        <f t="shared" si="21"/>
        <v>3.7396758020381463E-2</v>
      </c>
      <c r="H294" s="46">
        <f t="shared" si="22"/>
        <v>77.133260233490091</v>
      </c>
      <c r="I294" s="17"/>
    </row>
    <row r="295" spans="1:9" x14ac:dyDescent="0.25">
      <c r="A295" s="4" t="s">
        <v>482</v>
      </c>
      <c r="B295" s="38">
        <f>Standing!$E$87</f>
        <v>0.16115172834630362</v>
      </c>
      <c r="C295" s="38">
        <f>Standing!$E$110</f>
        <v>1.0608455372437667E-2</v>
      </c>
      <c r="D295" s="48">
        <f>AggCap!$E$95</f>
        <v>15.94491041660814</v>
      </c>
      <c r="E295" s="37">
        <f t="shared" si="20"/>
        <v>0.14135901533035819</v>
      </c>
      <c r="F295" s="42">
        <f>0.01*Input!$F$60*(D295*$D$290)+10*(B295*$B$290+C295*$C$290)</f>
        <v>1.6965308606207111E-3</v>
      </c>
      <c r="G295" s="37">
        <f t="shared" si="21"/>
        <v>0.16965308606207111</v>
      </c>
      <c r="H295" s="46">
        <f t="shared" si="22"/>
        <v>349.92059016208117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19.673258266732091</v>
      </c>
      <c r="E296" s="37">
        <f t="shared" si="20"/>
        <v>0</v>
      </c>
      <c r="F296" s="42">
        <f>0.01*Input!$F$60*(D296*$D$290)+10*(B296*$B$290+C296*$C$290)</f>
        <v>3.4909983585883556E-4</v>
      </c>
      <c r="G296" s="37">
        <f t="shared" si="21"/>
        <v>3.4909983585883556E-2</v>
      </c>
      <c r="H296" s="46">
        <f t="shared" si="22"/>
        <v>72.004125256239448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19.664329200777189</v>
      </c>
      <c r="E298" s="37">
        <f t="shared" si="20"/>
        <v>0</v>
      </c>
      <c r="F298" s="42">
        <f>0.01*Input!$F$60*(D298*$D$290)+10*(B298*$B$290+C298*$C$290)</f>
        <v>3.4894139055115112E-4</v>
      </c>
      <c r="G298" s="37">
        <f t="shared" si="21"/>
        <v>3.4894139055115111E-2</v>
      </c>
      <c r="H298" s="46">
        <f t="shared" si="22"/>
        <v>71.971444874844522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0.12851304351471496</v>
      </c>
      <c r="C303" s="38">
        <f>Standing!$K$110</f>
        <v>3.8500414370200007E-3</v>
      </c>
      <c r="D303" s="48">
        <f>AggCap!$K$95</f>
        <v>0</v>
      </c>
      <c r="E303" s="37">
        <f t="shared" si="20"/>
        <v>0.11212294533836956</v>
      </c>
      <c r="F303" s="42">
        <f>0.01*Input!$F$60*(D303*$D$290)+10*(B303*$B$290+C303*$C$290)</f>
        <v>1.1212294533836957E-3</v>
      </c>
      <c r="G303" s="37">
        <f t="shared" si="21"/>
        <v>0.11212294533836957</v>
      </c>
      <c r="H303" s="46">
        <f t="shared" si="22"/>
        <v>231.26091080452508</v>
      </c>
      <c r="I303" s="17"/>
    </row>
    <row r="304" spans="1:9" x14ac:dyDescent="0.25">
      <c r="A304" s="4" t="s">
        <v>1579</v>
      </c>
      <c r="B304" s="38">
        <f>Standing!$L$87</f>
        <v>5.1985344083826858E-2</v>
      </c>
      <c r="C304" s="38">
        <f>Standing!$L$110</f>
        <v>6.3871747578079291E-3</v>
      </c>
      <c r="D304" s="48">
        <f>AggCap!$L$95</f>
        <v>0</v>
      </c>
      <c r="E304" s="37">
        <f t="shared" si="20"/>
        <v>4.5990313806525435E-2</v>
      </c>
      <c r="F304" s="42">
        <f>0.01*Input!$F$60*(D304*$D$290)+10*(B304*$B$290+C304*$C$290)</f>
        <v>4.5990313806525433E-4</v>
      </c>
      <c r="G304" s="37">
        <f t="shared" si="21"/>
        <v>4.5990313806525435E-2</v>
      </c>
      <c r="H304" s="46">
        <f t="shared" si="22"/>
        <v>94.858031306490616</v>
      </c>
      <c r="I304" s="17"/>
    </row>
    <row r="305" spans="1:9" x14ac:dyDescent="0.25">
      <c r="A305" s="4" t="s">
        <v>1580</v>
      </c>
      <c r="B305" s="38">
        <f>Standing!$M$87</f>
        <v>2.0730373510171728E-2</v>
      </c>
      <c r="C305" s="38">
        <f>Standing!$M$110</f>
        <v>2.5470355296790767E-3</v>
      </c>
      <c r="D305" s="48">
        <f>AggCap!$M$95</f>
        <v>0</v>
      </c>
      <c r="E305" s="37">
        <f t="shared" si="20"/>
        <v>1.833971477657086E-2</v>
      </c>
      <c r="F305" s="42">
        <f>0.01*Input!$F$60*(D305*$D$290)+10*(B305*$B$290+C305*$C$290)</f>
        <v>1.833971477657086E-4</v>
      </c>
      <c r="G305" s="37">
        <f t="shared" si="21"/>
        <v>1.833971477657086E-2</v>
      </c>
      <c r="H305" s="46">
        <f t="shared" si="22"/>
        <v>37.826861668015638</v>
      </c>
      <c r="I305" s="17"/>
    </row>
    <row r="306" spans="1:9" x14ac:dyDescent="0.25">
      <c r="A306" s="4" t="s">
        <v>1581</v>
      </c>
      <c r="B306" s="38">
        <f>Standing!$N$87</f>
        <v>8.4310520396623387E-2</v>
      </c>
      <c r="C306" s="38">
        <f>Standing!$N$110</f>
        <v>5.5500763301313356E-3</v>
      </c>
      <c r="D306" s="48">
        <f>AggCap!$N$95</f>
        <v>8.3419750361778124</v>
      </c>
      <c r="E306" s="37">
        <f t="shared" si="20"/>
        <v>7.3955472073161457E-2</v>
      </c>
      <c r="F306" s="42">
        <f>0.01*Input!$F$60*(D306*$D$290)+10*(B306*$B$290+C306*$C$290)</f>
        <v>8.8758216368918226E-4</v>
      </c>
      <c r="G306" s="37">
        <f t="shared" si="21"/>
        <v>8.875821636891823E-2</v>
      </c>
      <c r="H306" s="46">
        <f t="shared" si="22"/>
        <v>183.0696285841934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14.939746476764995</v>
      </c>
      <c r="E307" s="37">
        <f t="shared" si="20"/>
        <v>0</v>
      </c>
      <c r="F307" s="42">
        <f>0.01*Input!$F$60*(D307*$D$290)+10*(B307*$B$290+C307*$C$290)</f>
        <v>2.6510418213899725E-4</v>
      </c>
      <c r="G307" s="37">
        <f t="shared" si="21"/>
        <v>2.6510418213899725E-2</v>
      </c>
      <c r="H307" s="46">
        <f t="shared" si="22"/>
        <v>54.679472104959892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54.609508656708826</v>
      </c>
      <c r="E309" s="37">
        <f t="shared" si="20"/>
        <v>0</v>
      </c>
      <c r="F309" s="42">
        <f>0.01*Input!$F$60*(D309*$D$290)+10*(B309*$B$290+C309*$C$290)</f>
        <v>9.6903981282178556E-4</v>
      </c>
      <c r="G309" s="37">
        <f t="shared" si="21"/>
        <v>9.6903981282178558E-2</v>
      </c>
      <c r="H309" s="46">
        <f t="shared" si="22"/>
        <v>199.8708016835543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151.05546459069933</v>
      </c>
      <c r="E313" s="37">
        <f t="shared" si="20"/>
        <v>0</v>
      </c>
      <c r="F313" s="42">
        <f>0.01*Input!$F$60*(D313*$D$290)+10*(B313*$B$290+C313*$C$290)</f>
        <v>2.6804628485646775E-3</v>
      </c>
      <c r="G313" s="37">
        <f t="shared" si="21"/>
        <v>0.26804628485646775</v>
      </c>
      <c r="H313" s="46">
        <f t="shared" si="22"/>
        <v>552.86300040195965</v>
      </c>
      <c r="I313" s="17"/>
    </row>
    <row r="314" spans="1:9" x14ac:dyDescent="0.25">
      <c r="A314" s="4" t="s">
        <v>1589</v>
      </c>
      <c r="B314" s="38">
        <f>Adder!$B$273</f>
        <v>1.0554795704954192</v>
      </c>
      <c r="C314" s="38">
        <f>Adder!$C$273</f>
        <v>1.0554795704954192</v>
      </c>
      <c r="D314" s="10"/>
      <c r="E314" s="37">
        <f t="shared" si="20"/>
        <v>1.0554795704954192</v>
      </c>
      <c r="F314" s="42">
        <f>0.01*Input!$F$60*(D314*$D$290)+10*(B314*$B$290+C314*$C$290)</f>
        <v>1.0554795704954191E-2</v>
      </c>
      <c r="G314" s="37">
        <f t="shared" si="21"/>
        <v>1.0554795704954192</v>
      </c>
      <c r="H314" s="46">
        <f t="shared" si="22"/>
        <v>2176.9956726672713</v>
      </c>
      <c r="I314" s="17"/>
    </row>
    <row r="315" spans="1:9" x14ac:dyDescent="0.25">
      <c r="A315" s="4" t="s">
        <v>1590</v>
      </c>
      <c r="B315" s="38">
        <f>Adjust!$B$86</f>
        <v>5.0651236579657422E-5</v>
      </c>
      <c r="C315" s="38">
        <f>Adjust!$C$86</f>
        <v>5.2225872736677559E-5</v>
      </c>
      <c r="D315" s="48">
        <f>Adjust!$E$86</f>
        <v>8.0735553160593554E-4</v>
      </c>
      <c r="E315" s="37">
        <f t="shared" si="20"/>
        <v>5.0858262247060317E-5</v>
      </c>
      <c r="F315" s="42">
        <f>0.01*Input!$F$60*(D315*$D$290)+10*(B315*$B$290+C315*$C$290)</f>
        <v>5.2290905888200158E-7</v>
      </c>
      <c r="G315" s="37">
        <f t="shared" si="21"/>
        <v>5.2290905888200156E-5</v>
      </c>
      <c r="H315" s="46">
        <f t="shared" si="22"/>
        <v>0.10785341471368379</v>
      </c>
      <c r="I315" s="17"/>
    </row>
    <row r="317" spans="1:9" x14ac:dyDescent="0.25">
      <c r="A317" s="4" t="s">
        <v>1591</v>
      </c>
      <c r="B317" s="37">
        <f>SUM($B$293:$B$315)</f>
        <v>1.653</v>
      </c>
      <c r="C317" s="37">
        <f>SUM($C$293:$C$315)</f>
        <v>1.103</v>
      </c>
      <c r="D317" s="46">
        <f>SUM($D$293:$D$315)</f>
        <v>284.23</v>
      </c>
      <c r="E317" s="37">
        <f>SUM(E$293:E$315)</f>
        <v>1.5806886177394339</v>
      </c>
      <c r="F317" s="42">
        <f>SUM($F$293:$F$315)</f>
        <v>2.0850516724040893E-2</v>
      </c>
      <c r="G317" s="37">
        <f>SUM($G$293:$G$315)</f>
        <v>2.0850516724040888</v>
      </c>
      <c r="H317" s="46">
        <f>SUM($H$293:$H$315)</f>
        <v>4300.5554962857141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18.469503468013386</v>
      </c>
      <c r="C322" s="44">
        <f>Loads!C$343</f>
        <v>59.206711596028427</v>
      </c>
      <c r="D322" s="44">
        <f>Loads!D$343</f>
        <v>79.362820950214058</v>
      </c>
      <c r="E322" s="44">
        <f>Loads!E$343</f>
        <v>60.559122027613448</v>
      </c>
      <c r="F322" s="44">
        <f>Multi!B$137</f>
        <v>157.03903601425588</v>
      </c>
      <c r="G322" s="37">
        <f>IF(E322,F322/E322,"")</f>
        <v>2.5931524559198529</v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0.53480395262914382</v>
      </c>
      <c r="C325" s="38">
        <f>Standing!$C$111</f>
        <v>8.0931222863665067E-2</v>
      </c>
      <c r="D325" s="38">
        <f>Standing!$C$125</f>
        <v>1.1529508000119313E-2</v>
      </c>
      <c r="E325" s="48">
        <f>AggCap!$C$96</f>
        <v>0</v>
      </c>
      <c r="F325" s="37">
        <f t="shared" ref="F325:F347" si="23">IF(F$322&lt;&gt;0,(($B325*B$322+$C325*C$322+$D325*D$322))/F$322,0)</f>
        <v>9.9238060189295624E-2</v>
      </c>
      <c r="G325" s="42">
        <f>0.01*Input!$F$60*(E325*$E$322)+10*(B325*$B$322+C325*$C$322+D325*$D$322)</f>
        <v>155.84249308051687</v>
      </c>
      <c r="H325" s="37">
        <f t="shared" ref="H325:H347" si="24">IF($F$322&lt;&gt;0,0.1*G325/$F$322,"")</f>
        <v>9.9238060189295624E-2</v>
      </c>
      <c r="I325" s="46">
        <f t="shared" ref="I325:I347" si="25">IF($E$322&lt;&gt;0,G325/$E$322,"")</f>
        <v>2.5733941950059411</v>
      </c>
      <c r="J325" s="17"/>
    </row>
    <row r="326" spans="1:10" x14ac:dyDescent="0.25">
      <c r="A326" s="4" t="s">
        <v>481</v>
      </c>
      <c r="B326" s="38">
        <f>Standing!$D$88</f>
        <v>0.21305212275564914</v>
      </c>
      <c r="C326" s="38">
        <f>Standing!$D$111</f>
        <v>3.2240915093369009E-2</v>
      </c>
      <c r="D326" s="38">
        <f>Standing!$D$125</f>
        <v>4.5930590858161121E-3</v>
      </c>
      <c r="E326" s="48">
        <f>AggCap!$D$96</f>
        <v>0</v>
      </c>
      <c r="F326" s="37">
        <f t="shared" si="23"/>
        <v>3.9533887656480533E-2</v>
      </c>
      <c r="G326" s="42">
        <f>0.01*Input!$F$60*(E326*$E$322)+10*(B326*$B$322+C326*$C$322+D326*$D$322)</f>
        <v>62.083636074695924</v>
      </c>
      <c r="H326" s="37">
        <f t="shared" si="24"/>
        <v>3.9533887656480533E-2</v>
      </c>
      <c r="I326" s="46">
        <f t="shared" si="25"/>
        <v>1.0251739786846206</v>
      </c>
      <c r="J326" s="17"/>
    </row>
    <row r="327" spans="1:10" x14ac:dyDescent="0.25">
      <c r="A327" s="4" t="s">
        <v>482</v>
      </c>
      <c r="B327" s="38">
        <f>Standing!$E$88</f>
        <v>1.0902738569496633</v>
      </c>
      <c r="C327" s="38">
        <f>Standing!$E$111</f>
        <v>0.15863288231958167</v>
      </c>
      <c r="D327" s="38">
        <f>Standing!$E$125</f>
        <v>8.303185017360961E-3</v>
      </c>
      <c r="E327" s="48">
        <f>AggCap!$E$96</f>
        <v>0</v>
      </c>
      <c r="F327" s="37">
        <f t="shared" si="23"/>
        <v>0.19223190008799601</v>
      </c>
      <c r="G327" s="42">
        <f>0.01*Input!$F$60*(E327*$E$322)+10*(B327*$B$322+C327*$C$322+D327*$D$322)</f>
        <v>301.87912281007647</v>
      </c>
      <c r="H327" s="37">
        <f t="shared" si="24"/>
        <v>0.19223190008799604</v>
      </c>
      <c r="I327" s="46">
        <f t="shared" si="25"/>
        <v>4.9848662381932671</v>
      </c>
      <c r="J327" s="17"/>
    </row>
    <row r="328" spans="1:10" x14ac:dyDescent="0.25">
      <c r="A328" s="4" t="s">
        <v>483</v>
      </c>
      <c r="B328" s="38">
        <f>Standing!$F$88</f>
        <v>0.34940994065535319</v>
      </c>
      <c r="C328" s="38">
        <f>Standing!$F$111</f>
        <v>5.0838516987234059E-2</v>
      </c>
      <c r="D328" s="38">
        <f>Standing!$F$125</f>
        <v>2.6609969281327617E-3</v>
      </c>
      <c r="E328" s="48">
        <f>AggCap!$F$96</f>
        <v>0</v>
      </c>
      <c r="F328" s="37">
        <f t="shared" si="23"/>
        <v>6.1606298613572585E-2</v>
      </c>
      <c r="G328" s="42">
        <f>0.01*Input!$F$60*(E328*$E$322)+10*(B328*$B$322+C328*$C$322+D328*$D$322)</f>
        <v>96.745937466818276</v>
      </c>
      <c r="H328" s="37">
        <f t="shared" si="24"/>
        <v>6.1606298613572592E-2</v>
      </c>
      <c r="I328" s="46">
        <f t="shared" si="25"/>
        <v>1.5975452454991759</v>
      </c>
      <c r="J328" s="17"/>
    </row>
    <row r="329" spans="1:10" x14ac:dyDescent="0.25">
      <c r="A329" s="4" t="s">
        <v>484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>
        <f t="shared" si="24"/>
        <v>0</v>
      </c>
      <c r="I329" s="46">
        <f t="shared" si="25"/>
        <v>0</v>
      </c>
      <c r="J329" s="17"/>
    </row>
    <row r="330" spans="1:10" x14ac:dyDescent="0.25">
      <c r="A330" s="4" t="s">
        <v>485</v>
      </c>
      <c r="B330" s="38">
        <f>Standing!$H$88</f>
        <v>0.99094537675333361</v>
      </c>
      <c r="C330" s="38">
        <f>Standing!$H$111</f>
        <v>0.14418076736742547</v>
      </c>
      <c r="D330" s="38">
        <f>Standing!$H$125</f>
        <v>7.5467303492917472E-3</v>
      </c>
      <c r="E330" s="48">
        <f>AggCap!$H$96</f>
        <v>0</v>
      </c>
      <c r="F330" s="37">
        <f t="shared" si="23"/>
        <v>0.17471877495958626</v>
      </c>
      <c r="G330" s="42">
        <f>0.01*Input!$F$60*(E330*$E$322)+10*(B330*$B$322+C330*$C$322+D330*$D$322)</f>
        <v>274.3766799324514</v>
      </c>
      <c r="H330" s="37">
        <f t="shared" si="24"/>
        <v>0.17471877495958629</v>
      </c>
      <c r="I330" s="46">
        <f t="shared" si="25"/>
        <v>4.5307242038175932</v>
      </c>
      <c r="J330" s="17"/>
    </row>
    <row r="331" spans="1:10" x14ac:dyDescent="0.25">
      <c r="A331" s="4" t="s">
        <v>486</v>
      </c>
      <c r="B331" s="38">
        <f>Standing!$I$88</f>
        <v>0.11071887286708655</v>
      </c>
      <c r="C331" s="38">
        <f>Standing!$I$111</f>
        <v>1.6109396568693625E-2</v>
      </c>
      <c r="D331" s="38">
        <f>Standing!$I$125</f>
        <v>8.4320033950106008E-4</v>
      </c>
      <c r="E331" s="48">
        <f>AggCap!$I$96</f>
        <v>0</v>
      </c>
      <c r="F331" s="37">
        <f t="shared" si="23"/>
        <v>1.9521424980681677E-2</v>
      </c>
      <c r="G331" s="42">
        <f>0.01*Input!$F$60*(E331*$E$322)+10*(B331*$B$322+C331*$C$322+D331*$D$322)</f>
        <v>30.656257605908642</v>
      </c>
      <c r="H331" s="37">
        <f t="shared" si="24"/>
        <v>1.9521424980681677E-2</v>
      </c>
      <c r="I331" s="46">
        <f t="shared" si="25"/>
        <v>0.50622031131709855</v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0.11659210441368237</v>
      </c>
      <c r="F332" s="37">
        <f t="shared" si="23"/>
        <v>0</v>
      </c>
      <c r="G332" s="42">
        <f>0.01*Input!$F$60*(E332*$E$322)+10*(B332*$B$322+C332*$C$322+D332*$D$322)</f>
        <v>25.842218651838646</v>
      </c>
      <c r="H332" s="37">
        <f t="shared" si="24"/>
        <v>1.6455920328938285E-2</v>
      </c>
      <c r="I332" s="46">
        <f t="shared" si="25"/>
        <v>0.42672710215407744</v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1578</v>
      </c>
      <c r="B335" s="38">
        <f>Standing!$K$88</f>
        <v>0.8730233902831418</v>
      </c>
      <c r="C335" s="38">
        <f>Standing!$K$111</f>
        <v>2.7839581977055609E-2</v>
      </c>
      <c r="D335" s="38">
        <f>Standing!$K$125</f>
        <v>3.0876804221651902E-3</v>
      </c>
      <c r="E335" s="48">
        <f>AggCap!$K$96</f>
        <v>0</v>
      </c>
      <c r="F335" s="37">
        <f t="shared" si="23"/>
        <v>0.11473354728451697</v>
      </c>
      <c r="G335" s="42">
        <f>0.01*Input!$F$60*(E335*$E$322)+10*(B335*$B$322+C335*$C$322+D335*$D$322)</f>
        <v>180.1764566405659</v>
      </c>
      <c r="H335" s="37">
        <f t="shared" si="24"/>
        <v>0.11473354728451697</v>
      </c>
      <c r="I335" s="46">
        <f t="shared" si="25"/>
        <v>2.9752157991724175</v>
      </c>
      <c r="J335" s="17"/>
    </row>
    <row r="336" spans="1:10" x14ac:dyDescent="0.25">
      <c r="A336" s="4" t="s">
        <v>1579</v>
      </c>
      <c r="B336" s="38">
        <f>Standing!$L$88</f>
        <v>0.25570940398968228</v>
      </c>
      <c r="C336" s="38">
        <f>Standing!$L$111</f>
        <v>3.8696188876103287E-2</v>
      </c>
      <c r="D336" s="38">
        <f>Standing!$L$125</f>
        <v>5.5126810572568739E-3</v>
      </c>
      <c r="E336" s="48">
        <f>AggCap!$L$96</f>
        <v>0</v>
      </c>
      <c r="F336" s="37">
        <f t="shared" si="23"/>
        <v>4.7449359899727386E-2</v>
      </c>
      <c r="G336" s="42">
        <f>0.01*Input!$F$60*(E336*$E$322)+10*(B336*$B$322+C336*$C$322+D336*$D$322)</f>
        <v>74.514017381466772</v>
      </c>
      <c r="H336" s="37">
        <f t="shared" si="24"/>
        <v>4.7449359899727386E-2</v>
      </c>
      <c r="I336" s="46">
        <f t="shared" si="25"/>
        <v>1.2304342415580305</v>
      </c>
      <c r="J336" s="17"/>
    </row>
    <row r="337" spans="1:10" x14ac:dyDescent="0.25">
      <c r="A337" s="4" t="s">
        <v>1580</v>
      </c>
      <c r="B337" s="38">
        <f>Standing!$M$88</f>
        <v>0.10197011385019737</v>
      </c>
      <c r="C337" s="38">
        <f>Standing!$M$111</f>
        <v>1.5431011623742261E-2</v>
      </c>
      <c r="D337" s="38">
        <f>Standing!$M$125</f>
        <v>2.1983106849327743E-3</v>
      </c>
      <c r="E337" s="48">
        <f>AggCap!$M$96</f>
        <v>0</v>
      </c>
      <c r="F337" s="37">
        <f t="shared" si="23"/>
        <v>1.8921543578778271E-2</v>
      </c>
      <c r="G337" s="42">
        <f>0.01*Input!$F$60*(E337*$E$322)+10*(B337*$B$322+C337*$C$322+D337*$D$322)</f>
        <v>29.714209635130729</v>
      </c>
      <c r="H337" s="37">
        <f t="shared" si="24"/>
        <v>1.8921543578778271E-2</v>
      </c>
      <c r="I337" s="46">
        <f t="shared" si="25"/>
        <v>0.49066447201103397</v>
      </c>
      <c r="J337" s="17"/>
    </row>
    <row r="338" spans="1:10" x14ac:dyDescent="0.25">
      <c r="A338" s="4" t="s">
        <v>1581</v>
      </c>
      <c r="B338" s="38">
        <f>Standing!$N$88</f>
        <v>0.5374392757823927</v>
      </c>
      <c r="C338" s="38">
        <f>Standing!$N$111</f>
        <v>7.8196446558514196E-2</v>
      </c>
      <c r="D338" s="38">
        <f>Standing!$N$125</f>
        <v>4.0929695910554287E-3</v>
      </c>
      <c r="E338" s="48">
        <f>AggCap!$N$96</f>
        <v>0</v>
      </c>
      <c r="F338" s="37">
        <f t="shared" si="23"/>
        <v>9.4758736538553615E-2</v>
      </c>
      <c r="G338" s="42">
        <f>0.01*Input!$F$60*(E338*$E$322)+10*(B338*$B$322+C338*$C$322+D338*$D$322)</f>
        <v>148.80820639943306</v>
      </c>
      <c r="H338" s="37">
        <f t="shared" si="24"/>
        <v>9.4758736538553615E-2</v>
      </c>
      <c r="I338" s="46">
        <f t="shared" si="25"/>
        <v>2.4572385037481261</v>
      </c>
      <c r="J338" s="17"/>
    </row>
    <row r="339" spans="1:10" x14ac:dyDescent="0.25">
      <c r="A339" s="4" t="s">
        <v>1582</v>
      </c>
      <c r="B339" s="38">
        <f>Standing!$O$88</f>
        <v>0.19250133192736119</v>
      </c>
      <c r="C339" s="38">
        <f>Standing!$O$111</f>
        <v>2.8008597050498369E-2</v>
      </c>
      <c r="D339" s="38">
        <f>Standing!$O$125</f>
        <v>1.4660299931919672E-3</v>
      </c>
      <c r="E339" s="48">
        <f>AggCap!$O$96</f>
        <v>0</v>
      </c>
      <c r="F339" s="37">
        <f t="shared" si="23"/>
        <v>3.3940919127784901E-2</v>
      </c>
      <c r="G339" s="42">
        <f>0.01*Input!$F$60*(E339*$E$322)+10*(B339*$B$322+C339*$C$322+D339*$D$322)</f>
        <v>53.300492212651598</v>
      </c>
      <c r="H339" s="37">
        <f t="shared" si="24"/>
        <v>3.3940919127784901E-2</v>
      </c>
      <c r="I339" s="46">
        <f t="shared" si="25"/>
        <v>0.88013977792392539</v>
      </c>
      <c r="J339" s="17"/>
    </row>
    <row r="340" spans="1:10" x14ac:dyDescent="0.25">
      <c r="A340" s="4" t="s">
        <v>1583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>
        <f t="shared" si="24"/>
        <v>0</v>
      </c>
      <c r="I340" s="46">
        <f t="shared" si="25"/>
        <v>0</v>
      </c>
      <c r="J340" s="17"/>
    </row>
    <row r="341" spans="1:10" x14ac:dyDescent="0.25">
      <c r="A341" s="4" t="s">
        <v>1584</v>
      </c>
      <c r="B341" s="38">
        <f>Standing!$Q$88</f>
        <v>0.94289553346909638</v>
      </c>
      <c r="C341" s="38">
        <f>Standing!$Q$111</f>
        <v>0.13718960171982555</v>
      </c>
      <c r="D341" s="38">
        <f>Standing!$Q$125</f>
        <v>7.1807977569424836E-3</v>
      </c>
      <c r="E341" s="48">
        <f>AggCap!$Q$96</f>
        <v>0</v>
      </c>
      <c r="F341" s="37">
        <f t="shared" si="23"/>
        <v>0.16624685516202134</v>
      </c>
      <c r="G341" s="42">
        <f>0.01*Input!$F$60*(E341*$E$322)+10*(B341*$B$322+C341*$C$322+D341*$D$322)</f>
        <v>261.07245875045453</v>
      </c>
      <c r="H341" s="37">
        <f t="shared" si="24"/>
        <v>0.16624685516202137</v>
      </c>
      <c r="I341" s="46">
        <f t="shared" si="25"/>
        <v>4.3110344075234774</v>
      </c>
      <c r="J341" s="17"/>
    </row>
    <row r="342" spans="1:10" x14ac:dyDescent="0.25">
      <c r="A342" s="4" t="s">
        <v>1585</v>
      </c>
      <c r="B342" s="38">
        <f>Standing!$R$88</f>
        <v>0.31858927215478233</v>
      </c>
      <c r="C342" s="38">
        <f>Standing!$R$111</f>
        <v>4.6354165236435714E-2</v>
      </c>
      <c r="D342" s="38">
        <f>Standing!$R$125</f>
        <v>2.426276347346787E-3</v>
      </c>
      <c r="E342" s="48">
        <f>AggCap!$R$96</f>
        <v>0</v>
      </c>
      <c r="F342" s="37">
        <f t="shared" si="23"/>
        <v>5.6172144955680625E-2</v>
      </c>
      <c r="G342" s="42">
        <f>0.01*Input!$F$60*(E342*$E$322)+10*(B342*$B$322+C342*$C$322+D342*$D$322)</f>
        <v>88.212194946931319</v>
      </c>
      <c r="H342" s="37">
        <f t="shared" si="24"/>
        <v>5.6172144955680625E-2</v>
      </c>
      <c r="I342" s="46">
        <f t="shared" si="25"/>
        <v>1.4566293564610919</v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0.96019342407288266</v>
      </c>
      <c r="F343" s="37">
        <f t="shared" si="23"/>
        <v>0</v>
      </c>
      <c r="G343" s="42">
        <f>0.01*Input!$F$60*(E343*$E$322)+10*(B343*$B$322+C343*$C$322+D343*$D$322)</f>
        <v>212.8234029030626</v>
      </c>
      <c r="H343" s="37">
        <f t="shared" si="24"/>
        <v>0.13552261164144097</v>
      </c>
      <c r="I343" s="46">
        <f t="shared" si="25"/>
        <v>3.514307932106751</v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4.4111026173108208</v>
      </c>
      <c r="F344" s="37">
        <f t="shared" si="23"/>
        <v>0</v>
      </c>
      <c r="G344" s="42">
        <f>0.01*Input!$F$60*(E344*$E$322)+10*(B344*$B$322+C344*$C$322+D344*$D$322)</f>
        <v>977.70495614166703</v>
      </c>
      <c r="H344" s="37">
        <f t="shared" si="24"/>
        <v>0.62258721204383327</v>
      </c>
      <c r="I344" s="46">
        <f t="shared" si="25"/>
        <v>16.144635579357608</v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1589</v>
      </c>
      <c r="B346" s="38">
        <f>Adder!$B$274</f>
        <v>1.0554795704954192</v>
      </c>
      <c r="C346" s="38">
        <f>Adder!$C$274</f>
        <v>1.0554795704954192</v>
      </c>
      <c r="D346" s="38">
        <f>Adder!$D$274</f>
        <v>1.0554795704954192</v>
      </c>
      <c r="E346" s="10"/>
      <c r="F346" s="37">
        <f t="shared" si="23"/>
        <v>1.0554795704954192</v>
      </c>
      <c r="G346" s="42">
        <f>0.01*Input!$F$60*(E346*$E$322)+10*(B346*$B$322+C346*$C$322+D346*$D$322)</f>
        <v>1657.5149428334146</v>
      </c>
      <c r="H346" s="37">
        <f t="shared" si="24"/>
        <v>1.0554795704954192</v>
      </c>
      <c r="I346" s="46">
        <f t="shared" si="25"/>
        <v>27.37019440403428</v>
      </c>
      <c r="J346" s="17"/>
    </row>
    <row r="347" spans="1:10" x14ac:dyDescent="0.25">
      <c r="A347" s="4" t="s">
        <v>1590</v>
      </c>
      <c r="B347" s="38">
        <f>Adjust!$B$87</f>
        <v>1.879854376980461E-4</v>
      </c>
      <c r="C347" s="38">
        <f>Adjust!$C$87</f>
        <v>-1.2886473756323902E-4</v>
      </c>
      <c r="D347" s="38">
        <f>Adjust!$D$87</f>
        <v>7.9003931467314104E-5</v>
      </c>
      <c r="E347" s="48">
        <f>Adjust!$E$87</f>
        <v>2.1118542026146159E-3</v>
      </c>
      <c r="F347" s="37">
        <f t="shared" si="23"/>
        <v>1.3450892610593773E-5</v>
      </c>
      <c r="G347" s="42">
        <f>0.01*Input!$F$60*(E347*$E$322)+10*(B347*$B$322+C347*$C$322+D347*$D$322)</f>
        <v>0.4892080051710298</v>
      </c>
      <c r="H347" s="37">
        <f t="shared" si="24"/>
        <v>3.1152000011425179E-4</v>
      </c>
      <c r="I347" s="46">
        <f t="shared" si="25"/>
        <v>8.0781885336442486E-3</v>
      </c>
      <c r="J347" s="17"/>
    </row>
    <row r="349" spans="1:10" x14ac:dyDescent="0.25">
      <c r="A349" s="4" t="s">
        <v>1591</v>
      </c>
      <c r="B349" s="37">
        <f>SUM($B$325:$B$347)</f>
        <v>7.5670000000000002</v>
      </c>
      <c r="C349" s="37">
        <f>SUM($C$325:$C$347)</f>
        <v>1.91</v>
      </c>
      <c r="D349" s="37">
        <f>SUM($D$325:$D$347)</f>
        <v>1.117</v>
      </c>
      <c r="E349" s="46">
        <f>SUM($E$325:$E$347)</f>
        <v>5.49</v>
      </c>
      <c r="F349" s="37">
        <f>SUM(F$325:F$347)</f>
        <v>2.1745664744227056</v>
      </c>
      <c r="G349" s="42">
        <f>SUM($G$325:$G$347)</f>
        <v>4631.756891472256</v>
      </c>
      <c r="H349" s="37">
        <f>SUM($H$325:$H$347)</f>
        <v>2.949430287544422</v>
      </c>
      <c r="I349" s="46">
        <f>SUM($I$325:$I$347)</f>
        <v>76.483223937102167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50835.595019765977</v>
      </c>
      <c r="C354" s="44">
        <f>Loads!C$344</f>
        <v>176752.63687676148</v>
      </c>
      <c r="D354" s="44">
        <f>Loads!D$344</f>
        <v>199578.36188957433</v>
      </c>
      <c r="E354" s="44">
        <f>Loads!E$344</f>
        <v>9709.6192653442104</v>
      </c>
      <c r="F354" s="44">
        <f>Multi!B$138</f>
        <v>427166.59378610179</v>
      </c>
      <c r="G354" s="37">
        <f>IF(E354,F354/E354,"")</f>
        <v>43.994165179138825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0.56490793233045333</v>
      </c>
      <c r="C357" s="38">
        <f>Standing!$C$112</f>
        <v>8.5486821000725577E-2</v>
      </c>
      <c r="D357" s="38">
        <f>Standing!$C$126</f>
        <v>1.2178501099544596E-2</v>
      </c>
      <c r="E357" s="48">
        <f>AggCap!$C$97</f>
        <v>0</v>
      </c>
      <c r="F357" s="37">
        <f t="shared" ref="F357:F379" si="26">IF(F$354&lt;&gt;0,(($B357*B$354+$C357*C$354+$D357*D$354))/F$354,0)</f>
        <v>0.10829034356646074</v>
      </c>
      <c r="G357" s="42">
        <f>0.01*Input!$F$60*(E357*$E$354)+10*(B357*$B$354+C357*$C$354+D357*$D$354)</f>
        <v>462580.17201211734</v>
      </c>
      <c r="H357" s="37">
        <f t="shared" ref="H357:H379" si="27">IF($F$354&lt;&gt;0,0.1*G357/$F$354,"")</f>
        <v>0.10829034356646075</v>
      </c>
      <c r="I357" s="46">
        <f t="shared" ref="I357:I379" si="28">IF($E$354&lt;&gt;0,G357/$E$354,"")</f>
        <v>47.641432621685674</v>
      </c>
      <c r="J357" s="17"/>
    </row>
    <row r="358" spans="1:10" x14ac:dyDescent="0.25">
      <c r="A358" s="4" t="s">
        <v>481</v>
      </c>
      <c r="B358" s="38">
        <f>Standing!$D$89</f>
        <v>0.22504477304782927</v>
      </c>
      <c r="C358" s="38">
        <f>Standing!$D$112</f>
        <v>3.405574807796264E-2</v>
      </c>
      <c r="D358" s="38">
        <f>Standing!$D$126</f>
        <v>4.8516012241204016E-3</v>
      </c>
      <c r="E358" s="48">
        <f>AggCap!$D$97</f>
        <v>0</v>
      </c>
      <c r="F358" s="37">
        <f t="shared" si="26"/>
        <v>4.3140084244612499E-2</v>
      </c>
      <c r="G358" s="42">
        <f>0.01*Input!$F$60*(E358*$E$354)+10*(B358*$B$354+C358*$C$354+D358*$D$354)</f>
        <v>184280.02842416597</v>
      </c>
      <c r="H358" s="37">
        <f t="shared" si="27"/>
        <v>4.3140084244612499E-2</v>
      </c>
      <c r="I358" s="46">
        <f t="shared" si="28"/>
        <v>18.979119920994467</v>
      </c>
      <c r="J358" s="17"/>
    </row>
    <row r="359" spans="1:10" x14ac:dyDescent="0.25">
      <c r="A359" s="4" t="s">
        <v>482</v>
      </c>
      <c r="B359" s="38">
        <f>Standing!$E$89</f>
        <v>1.1518268202104647</v>
      </c>
      <c r="C359" s="38">
        <f>Standing!$E$112</f>
        <v>0.16758872760114299</v>
      </c>
      <c r="D359" s="38">
        <f>Standing!$E$126</f>
        <v>8.7719531521405648E-3</v>
      </c>
      <c r="E359" s="48">
        <f>AggCap!$E$97</f>
        <v>0</v>
      </c>
      <c r="F359" s="37">
        <f t="shared" si="26"/>
        <v>0.21051796799717215</v>
      </c>
      <c r="G359" s="42">
        <f>0.01*Input!$F$60*(E359*$E$354)+10*(B359*$B$354+C359*$C$354+D359*$D$354)</f>
        <v>899262.43320123618</v>
      </c>
      <c r="H359" s="37">
        <f t="shared" si="27"/>
        <v>0.21051796799717218</v>
      </c>
      <c r="I359" s="46">
        <f t="shared" si="28"/>
        <v>92.615622572442533</v>
      </c>
      <c r="J359" s="17"/>
    </row>
    <row r="360" spans="1:10" x14ac:dyDescent="0.25">
      <c r="A360" s="4" t="s">
        <v>483</v>
      </c>
      <c r="B360" s="38">
        <f>Standing!$F$89</f>
        <v>0.36913637645221808</v>
      </c>
      <c r="C360" s="38">
        <f>Standing!$F$112</f>
        <v>5.3708677863239879E-2</v>
      </c>
      <c r="D360" s="38">
        <f>Standing!$F$126</f>
        <v>2.811227299255036E-3</v>
      </c>
      <c r="E360" s="48">
        <f>AggCap!$F$97</f>
        <v>0</v>
      </c>
      <c r="F360" s="37">
        <f t="shared" si="26"/>
        <v>6.7466600465476922E-2</v>
      </c>
      <c r="G360" s="42">
        <f>0.01*Input!$F$60*(E360*$E$354)+10*(B360*$B$354+C360*$C$354+D360*$D$354)</f>
        <v>288194.77915165602</v>
      </c>
      <c r="H360" s="37">
        <f t="shared" si="27"/>
        <v>6.7466600465476922E-2</v>
      </c>
      <c r="I360" s="46">
        <f t="shared" si="28"/>
        <v>29.681367649531559</v>
      </c>
      <c r="J360" s="17"/>
    </row>
    <row r="361" spans="1:10" x14ac:dyDescent="0.25">
      <c r="A361" s="4" t="s">
        <v>484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485</v>
      </c>
      <c r="B362" s="38">
        <f>Standing!$H$89</f>
        <v>1.0468906092102606</v>
      </c>
      <c r="C362" s="38">
        <f>Standing!$H$112</f>
        <v>0.15232069791800373</v>
      </c>
      <c r="D362" s="38">
        <f>Standing!$H$126</f>
        <v>7.972791758513063E-3</v>
      </c>
      <c r="E362" s="48">
        <f>AggCap!$H$97</f>
        <v>0</v>
      </c>
      <c r="F362" s="37">
        <f t="shared" si="26"/>
        <v>0.19133890607443541</v>
      </c>
      <c r="G362" s="42">
        <f>0.01*Input!$F$60*(E362*$E$354)+10*(B362*$B$354+C362*$C$354+D362*$D$354)</f>
        <v>817335.8876657543</v>
      </c>
      <c r="H362" s="37">
        <f t="shared" si="27"/>
        <v>0.19133890607443543</v>
      </c>
      <c r="I362" s="46">
        <f t="shared" si="28"/>
        <v>84.177954390344411</v>
      </c>
      <c r="J362" s="17"/>
    </row>
    <row r="363" spans="1:10" x14ac:dyDescent="0.25">
      <c r="A363" s="4" t="s">
        <v>486</v>
      </c>
      <c r="B363" s="38">
        <f>Standing!$I$89</f>
        <v>0.11696966451032761</v>
      </c>
      <c r="C363" s="38">
        <f>Standing!$I$112</f>
        <v>1.701887549348478E-2</v>
      </c>
      <c r="D363" s="38">
        <f>Standing!$I$126</f>
        <v>8.9080441547515778E-4</v>
      </c>
      <c r="E363" s="48">
        <f>AggCap!$I$97</f>
        <v>0</v>
      </c>
      <c r="F363" s="37">
        <f t="shared" si="26"/>
        <v>2.1378401386352257E-2</v>
      </c>
      <c r="G363" s="42">
        <f>0.01*Input!$F$60*(E363*$E$354)+10*(B363*$B$354+C363*$C$354+D363*$D$354)</f>
        <v>91321.389008001701</v>
      </c>
      <c r="H363" s="37">
        <f t="shared" si="27"/>
        <v>2.1378401386352257E-2</v>
      </c>
      <c r="I363" s="46">
        <f t="shared" si="28"/>
        <v>9.4052492185711181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0.11659210441368237</v>
      </c>
      <c r="F364" s="37">
        <f t="shared" si="26"/>
        <v>0</v>
      </c>
      <c r="G364" s="42">
        <f>0.01*Input!$F$60*(E364*$E$354)+10*(B364*$B$354+C364*$C$354+D364*$D$354)</f>
        <v>4143.3576921197382</v>
      </c>
      <c r="H364" s="37">
        <f t="shared" si="27"/>
        <v>9.6996294944226655E-4</v>
      </c>
      <c r="I364" s="46">
        <f t="shared" si="28"/>
        <v>0.42672710215407755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0.92173201724614418</v>
      </c>
      <c r="C367" s="38">
        <f>Standing!$K$112</f>
        <v>2.9392836825000209E-2</v>
      </c>
      <c r="D367" s="38">
        <f>Standing!$K$126</f>
        <v>3.2599514924917619E-3</v>
      </c>
      <c r="E367" s="48">
        <f>AggCap!$K$97</f>
        <v>0</v>
      </c>
      <c r="F367" s="37">
        <f t="shared" si="26"/>
        <v>0.12337732749926897</v>
      </c>
      <c r="G367" s="42">
        <f>0.01*Input!$F$60*(E367*$E$354)+10*(B367*$B$354+C367*$C$354+D367*$D$354)</f>
        <v>527026.72738295072</v>
      </c>
      <c r="H367" s="37">
        <f t="shared" si="27"/>
        <v>0.12337732749926898</v>
      </c>
      <c r="I367" s="46">
        <f t="shared" si="28"/>
        <v>54.278825253635461</v>
      </c>
      <c r="J367" s="17"/>
    </row>
    <row r="368" spans="1:10" x14ac:dyDescent="0.25">
      <c r="A368" s="4" t="s">
        <v>1579</v>
      </c>
      <c r="B368" s="38">
        <f>Standing!$L$89</f>
        <v>0.27010322189116925</v>
      </c>
      <c r="C368" s="38">
        <f>Standing!$L$112</f>
        <v>4.0874387594937452E-2</v>
      </c>
      <c r="D368" s="38">
        <f>Standing!$L$126</f>
        <v>5.8229884845517029E-3</v>
      </c>
      <c r="E368" s="48">
        <f>AggCap!$L$97</f>
        <v>0</v>
      </c>
      <c r="F368" s="37">
        <f t="shared" si="26"/>
        <v>5.17775889184941E-2</v>
      </c>
      <c r="G368" s="42">
        <f>0.01*Input!$F$60*(E368*$E$354)+10*(B368*$B$354+C368*$C$354+D368*$D$354)</f>
        <v>221176.56292770134</v>
      </c>
      <c r="H368" s="37">
        <f t="shared" si="27"/>
        <v>5.17775889184941E-2</v>
      </c>
      <c r="I368" s="46">
        <f t="shared" si="28"/>
        <v>22.779117994577774</v>
      </c>
      <c r="J368" s="17"/>
    </row>
    <row r="369" spans="1:10" x14ac:dyDescent="0.25">
      <c r="A369" s="4" t="s">
        <v>1580</v>
      </c>
      <c r="B369" s="38">
        <f>Standing!$M$89</f>
        <v>0.10770998585823999</v>
      </c>
      <c r="C369" s="38">
        <f>Standing!$M$112</f>
        <v>1.6299619378804864E-2</v>
      </c>
      <c r="D369" s="38">
        <f>Standing!$M$126</f>
        <v>2.3220530393246062E-3</v>
      </c>
      <c r="E369" s="48">
        <f>AggCap!$M$97</f>
        <v>0</v>
      </c>
      <c r="F369" s="37">
        <f t="shared" si="26"/>
        <v>2.0647526272129579E-2</v>
      </c>
      <c r="G369" s="42">
        <f>0.01*Input!$F$60*(E369*$E$354)+10*(B369*$B$354+C369*$C$354+D369*$D$354)</f>
        <v>88199.334677746403</v>
      </c>
      <c r="H369" s="37">
        <f t="shared" si="27"/>
        <v>2.0647526272129579E-2</v>
      </c>
      <c r="I369" s="46">
        <f t="shared" si="28"/>
        <v>9.0837068135667725</v>
      </c>
      <c r="J369" s="17"/>
    </row>
    <row r="370" spans="1:10" x14ac:dyDescent="0.25">
      <c r="A370" s="4" t="s">
        <v>1581</v>
      </c>
      <c r="B370" s="38">
        <f>Standing!$N$89</f>
        <v>0.56778117546776008</v>
      </c>
      <c r="C370" s="38">
        <f>Standing!$N$112</f>
        <v>8.2611138309087548E-2</v>
      </c>
      <c r="D370" s="38">
        <f>Standing!$N$126</f>
        <v>4.3240440181453966E-3</v>
      </c>
      <c r="E370" s="48">
        <f>AggCap!$N$97</f>
        <v>0</v>
      </c>
      <c r="F370" s="37">
        <f t="shared" si="26"/>
        <v>0.10377266549903588</v>
      </c>
      <c r="G370" s="42">
        <f>0.01*Input!$F$60*(E370*$E$354)+10*(B370*$B$354+C370*$C$354+D370*$D$354)</f>
        <v>443282.16049327684</v>
      </c>
      <c r="H370" s="37">
        <f t="shared" si="27"/>
        <v>0.10377266549903591</v>
      </c>
      <c r="I370" s="46">
        <f t="shared" si="28"/>
        <v>45.653917870441063</v>
      </c>
      <c r="J370" s="17"/>
    </row>
    <row r="371" spans="1:10" x14ac:dyDescent="0.25">
      <c r="A371" s="4" t="s">
        <v>1582</v>
      </c>
      <c r="B371" s="38">
        <f>Standing!$O$89</f>
        <v>0.20336926876382821</v>
      </c>
      <c r="C371" s="38">
        <f>Standing!$O$112</f>
        <v>2.9589862284225357E-2</v>
      </c>
      <c r="D371" s="38">
        <f>Standing!$O$126</f>
        <v>1.5487968042412988E-3</v>
      </c>
      <c r="E371" s="48">
        <f>AggCap!$O$97</f>
        <v>0</v>
      </c>
      <c r="F371" s="37">
        <f t="shared" si="26"/>
        <v>3.7169550545288581E-2</v>
      </c>
      <c r="G371" s="42">
        <f>0.01*Input!$F$60*(E371*$E$354)+10*(B371*$B$354+C371*$C$354+D371*$D$354)</f>
        <v>158775.90298991266</v>
      </c>
      <c r="H371" s="37">
        <f t="shared" si="27"/>
        <v>3.7169550545288581E-2</v>
      </c>
      <c r="I371" s="46">
        <f t="shared" si="28"/>
        <v>16.352433463237755</v>
      </c>
      <c r="J371" s="17"/>
    </row>
    <row r="372" spans="1:10" x14ac:dyDescent="0.25">
      <c r="A372" s="4" t="s">
        <v>1583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1584</v>
      </c>
      <c r="B373" s="38">
        <f>Standing!$Q$89</f>
        <v>0.99612804359529017</v>
      </c>
      <c r="C373" s="38">
        <f>Standing!$Q$112</f>
        <v>0.1449348360576001</v>
      </c>
      <c r="D373" s="38">
        <f>Standing!$Q$126</f>
        <v>7.5861999205355307E-3</v>
      </c>
      <c r="E373" s="48">
        <f>AggCap!$Q$97</f>
        <v>0</v>
      </c>
      <c r="F373" s="37">
        <f t="shared" si="26"/>
        <v>0.18206109453534128</v>
      </c>
      <c r="G373" s="42">
        <f>0.01*Input!$F$60*(E373*$E$354)+10*(B373*$B$354+C373*$C$354+D373*$D$354)</f>
        <v>777704.17613631207</v>
      </c>
      <c r="H373" s="37">
        <f t="shared" si="27"/>
        <v>0.18206109453534131</v>
      </c>
      <c r="I373" s="46">
        <f t="shared" si="28"/>
        <v>80.096258656826137</v>
      </c>
      <c r="J373" s="17"/>
    </row>
    <row r="374" spans="1:10" x14ac:dyDescent="0.25">
      <c r="A374" s="4" t="s">
        <v>1585</v>
      </c>
      <c r="B374" s="38">
        <f>Standing!$R$89</f>
        <v>0.33657568321951559</v>
      </c>
      <c r="C374" s="38">
        <f>Standing!$R$112</f>
        <v>4.8971155648153165E-2</v>
      </c>
      <c r="D374" s="38">
        <f>Standing!$R$126</f>
        <v>2.5632552338135509E-3</v>
      </c>
      <c r="E374" s="48">
        <f>AggCap!$R$97</f>
        <v>0</v>
      </c>
      <c r="F374" s="37">
        <f t="shared" si="26"/>
        <v>6.1515522703044445E-2</v>
      </c>
      <c r="G374" s="42">
        <f>0.01*Input!$F$60*(E374*$E$354)+10*(B374*$B$354+C374*$C$354+D374*$D$354)</f>
        <v>262773.76298031106</v>
      </c>
      <c r="H374" s="37">
        <f t="shared" si="27"/>
        <v>6.1515522703044445E-2</v>
      </c>
      <c r="I374" s="46">
        <f t="shared" si="28"/>
        <v>27.063240668788016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0.96019342407288266</v>
      </c>
      <c r="F375" s="37">
        <f t="shared" si="26"/>
        <v>0</v>
      </c>
      <c r="G375" s="42">
        <f>0.01*Input!$F$60*(E375*$E$354)+10*(B375*$B$354+C375*$C$354+D375*$D$354)</f>
        <v>34122.592001935685</v>
      </c>
      <c r="H375" s="37">
        <f t="shared" si="27"/>
        <v>7.9881227835485041E-3</v>
      </c>
      <c r="I375" s="46">
        <f t="shared" si="28"/>
        <v>3.5143079321067514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4.7616100216848434</v>
      </c>
      <c r="F376" s="37">
        <f t="shared" si="26"/>
        <v>0</v>
      </c>
      <c r="G376" s="42">
        <f>0.01*Input!$F$60*(E376*$E$354)+10*(B376*$B$354+C376*$C$354+D376*$D$354)</f>
        <v>169214.31866622242</v>
      </c>
      <c r="H376" s="37">
        <f t="shared" si="27"/>
        <v>3.9613190995678456E-2</v>
      </c>
      <c r="I376" s="46">
        <f t="shared" si="28"/>
        <v>17.427492679366527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1.0554795704954192</v>
      </c>
      <c r="C378" s="38">
        <f>Adder!$C$275</f>
        <v>1.0554795704954192</v>
      </c>
      <c r="D378" s="38">
        <f>Adder!$D$275</f>
        <v>1.0554795704954192</v>
      </c>
      <c r="E378" s="10"/>
      <c r="F378" s="37">
        <f t="shared" si="26"/>
        <v>1.0554795704954192</v>
      </c>
      <c r="G378" s="42">
        <f>0.01*Input!$F$60*(E378*$E$354)+10*(B378*$B$354+C378*$C$354+D378*$D$354)</f>
        <v>4508656.1293934584</v>
      </c>
      <c r="H378" s="37">
        <f t="shared" si="27"/>
        <v>1.0554795704954192</v>
      </c>
      <c r="I378" s="46">
        <f t="shared" si="28"/>
        <v>464.3494256758197</v>
      </c>
      <c r="J378" s="17"/>
    </row>
    <row r="379" spans="1:10" x14ac:dyDescent="0.25">
      <c r="A379" s="4" t="s">
        <v>1590</v>
      </c>
      <c r="B379" s="38">
        <f>Adjust!$B$88</f>
        <v>3.4485770107917091E-4</v>
      </c>
      <c r="C379" s="38">
        <f>Adjust!$C$88</f>
        <v>-3.3295454778725642E-4</v>
      </c>
      <c r="D379" s="38">
        <f>Adjust!$D$88</f>
        <v>-3.8373843757177895E-4</v>
      </c>
      <c r="E379" s="48">
        <f>Adjust!$E$88</f>
        <v>1.6044498285916475E-3</v>
      </c>
      <c r="F379" s="37">
        <f t="shared" si="26"/>
        <v>-2.760174562566074E-4</v>
      </c>
      <c r="G379" s="42">
        <f>0.01*Input!$F$60*(E379*$E$354)+10*(B379*$B$354+C379*$C$354+D379*$D$354)</f>
        <v>-1122.0367012509371</v>
      </c>
      <c r="H379" s="37">
        <f t="shared" si="27"/>
        <v>-2.6266958080827419E-4</v>
      </c>
      <c r="I379" s="46">
        <f t="shared" si="28"/>
        <v>-0.1155592892561437</v>
      </c>
      <c r="J379" s="17"/>
    </row>
    <row r="381" spans="1:10" x14ac:dyDescent="0.25">
      <c r="A381" s="4" t="s">
        <v>1591</v>
      </c>
      <c r="B381" s="37">
        <f>SUM($B$357:$B$379)</f>
        <v>7.9340000000000002</v>
      </c>
      <c r="C381" s="37">
        <f>SUM($C$357:$C$379)</f>
        <v>1.958</v>
      </c>
      <c r="D381" s="37">
        <f>SUM($D$357:$D$379)</f>
        <v>1.1200000000000001</v>
      </c>
      <c r="E381" s="46">
        <f>SUM($E$357:$E$379)</f>
        <v>5.84</v>
      </c>
      <c r="F381" s="37">
        <f>SUM(F$357:F$379)</f>
        <v>2.2776571327462753</v>
      </c>
      <c r="G381" s="42">
        <f>SUM($G$357:$G$379)</f>
        <v>9936927.6781036295</v>
      </c>
      <c r="H381" s="37">
        <f>SUM($H$357:$H$379)</f>
        <v>2.3262417573503931</v>
      </c>
      <c r="I381" s="46">
        <f>SUM($I$357:$I$379)</f>
        <v>1023.4106411948336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284727.93440484913</v>
      </c>
      <c r="C386" s="44">
        <f>Loads!C$345</f>
        <v>970184.89734239818</v>
      </c>
      <c r="D386" s="44">
        <f>Loads!D$345</f>
        <v>1067388.3755620951</v>
      </c>
      <c r="E386" s="44">
        <f>Loads!E$345</f>
        <v>11370.139568263521</v>
      </c>
      <c r="F386" s="44">
        <f>Loads!F$345</f>
        <v>1740278.0600916229</v>
      </c>
      <c r="G386" s="44">
        <f>Loads!G$345</f>
        <v>31709.081967213115</v>
      </c>
      <c r="H386" s="44">
        <f>Loads!H$345</f>
        <v>189582.21546649197</v>
      </c>
      <c r="I386" s="44">
        <f>Multi!B$139</f>
        <v>2322301.2073093425</v>
      </c>
      <c r="J386" s="37">
        <f>IF(E386,I386/E386,"")</f>
        <v>204.24562014976308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0.42578597529807399</v>
      </c>
      <c r="C389" s="38">
        <f>Standing!$C$113</f>
        <v>6.4433666747723245E-2</v>
      </c>
      <c r="D389" s="38">
        <f>Standing!$C$127</f>
        <v>9.1792567807402366E-3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1.0681225077276186E-2</v>
      </c>
      <c r="I389" s="37">
        <f t="shared" ref="I389:I411" si="29">IF(I$386&lt;&gt;0,(($B389*B$386+$C389*C$386+$D389*D$386+$H389*H$386))/I$386,0)</f>
        <v>8.4213250756091984E-2</v>
      </c>
      <c r="J389" s="42">
        <f>0.01*Input!$F$60*(E389*$E$386+F389*$F$386+G389*$G$386)+10*(B389*$B$386+C389*$C$386+D389*$D$386+H389*$H$386)</f>
        <v>1955685.3390231682</v>
      </c>
      <c r="K389" s="37">
        <f t="shared" ref="K389:K411" si="30">IF($I$386&lt;&gt;0,0.1*J389/$I$386,"")</f>
        <v>8.4213250756091984E-2</v>
      </c>
      <c r="L389" s="46">
        <f t="shared" ref="L389:L411" si="31">IF($E$386&lt;&gt;0,J389/$E$386,"")</f>
        <v>172.00187625505512</v>
      </c>
      <c r="M389" s="46">
        <f>IF($F$386&lt;&gt;0,J389/$F$386*100/Input!$F$60,"")</f>
        <v>0.30704303456861087</v>
      </c>
      <c r="N389" s="17"/>
    </row>
    <row r="390" spans="1:14" x14ac:dyDescent="0.25">
      <c r="A390" s="4" t="s">
        <v>481</v>
      </c>
      <c r="B390" s="38">
        <f>Standing!$D$90</f>
        <v>0.16962216795683352</v>
      </c>
      <c r="C390" s="38">
        <f>Standing!$D$113</f>
        <v>2.5668713572601292E-2</v>
      </c>
      <c r="D390" s="38">
        <f>Standing!$D$127</f>
        <v>3.6567795223683272E-3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7.8587377828584389E-3</v>
      </c>
      <c r="I390" s="37">
        <f t="shared" si="29"/>
        <v>3.3842573211611937E-2</v>
      </c>
      <c r="J390" s="42">
        <f>0.01*Input!$F$60*(E390*$E$386+F390*$F$386+G390*$G$386)+10*(B390*$B$386+C390*$C$386+D390*$D$386+H390*$H$386)</f>
        <v>785926.48627781204</v>
      </c>
      <c r="K390" s="37">
        <f t="shared" si="30"/>
        <v>3.3842573211611937E-2</v>
      </c>
      <c r="L390" s="46">
        <f t="shared" si="31"/>
        <v>69.12197353069439</v>
      </c>
      <c r="M390" s="46">
        <f>IF($F$386&lt;&gt;0,J390/$F$386*100/Input!$F$60,"")</f>
        <v>0.12339063369729865</v>
      </c>
      <c r="N390" s="17"/>
    </row>
    <row r="391" spans="1:14" x14ac:dyDescent="0.25">
      <c r="A391" s="4" t="s">
        <v>482</v>
      </c>
      <c r="B391" s="38">
        <f>Standing!$E$90</f>
        <v>0.86795098799907833</v>
      </c>
      <c r="C391" s="38">
        <f>Standing!$E$113</f>
        <v>0.12628530534854346</v>
      </c>
      <c r="D391" s="38">
        <f>Standing!$E$127</f>
        <v>6.6100435165165295E-3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3.7779099068591372E-2</v>
      </c>
      <c r="I391" s="37">
        <f t="shared" si="29"/>
        <v>0.16529626548274171</v>
      </c>
      <c r="J391" s="42">
        <f>0.01*Input!$F$60*(E391*$E$386+F391*$F$386+G391*$G$386)+10*(B391*$B$386+C391*$C$386+D391*$D$386+H391*$H$386)</f>
        <v>3838677.1689429665</v>
      </c>
      <c r="K391" s="37">
        <f t="shared" si="30"/>
        <v>0.16529626548274173</v>
      </c>
      <c r="L391" s="46">
        <f t="shared" si="31"/>
        <v>337.61038251962458</v>
      </c>
      <c r="M391" s="46">
        <f>IF($F$386&lt;&gt;0,J391/$F$386*100/Input!$F$60,"")</f>
        <v>0.6026731719890086</v>
      </c>
      <c r="N391" s="17"/>
    </row>
    <row r="392" spans="1:14" x14ac:dyDescent="0.25">
      <c r="A392" s="4" t="s">
        <v>483</v>
      </c>
      <c r="B392" s="38">
        <f>Standing!$F$90</f>
        <v>0.27816011663069234</v>
      </c>
      <c r="C392" s="38">
        <f>Standing!$F$113</f>
        <v>4.0471795931097843E-2</v>
      </c>
      <c r="D392" s="38">
        <f>Standing!$F$127</f>
        <v>2.1183805317474239E-3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1.1662453821659259E-2</v>
      </c>
      <c r="I392" s="37">
        <f t="shared" si="29"/>
        <v>5.2937667527232959E-2</v>
      </c>
      <c r="J392" s="42">
        <f>0.01*Input!$F$60*(E392*$E$386+F392*$F$386+G392*$G$386)+10*(B392*$B$386+C392*$C$386+D392*$D$386+H392*$H$386)</f>
        <v>1229372.0921063367</v>
      </c>
      <c r="K392" s="37">
        <f t="shared" si="30"/>
        <v>5.2937667527232959E-2</v>
      </c>
      <c r="L392" s="46">
        <f t="shared" si="31"/>
        <v>108.12286733381671</v>
      </c>
      <c r="M392" s="46">
        <f>IF($F$386&lt;&gt;0,J392/$F$386*100/Input!$F$60,"")</f>
        <v>0.19301169275157082</v>
      </c>
      <c r="N392" s="17"/>
    </row>
    <row r="393" spans="1:14" x14ac:dyDescent="0.25">
      <c r="A393" s="4" t="s">
        <v>484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485</v>
      </c>
      <c r="B394" s="38">
        <f>Standing!$H$90</f>
        <v>0.63110163621643856</v>
      </c>
      <c r="C394" s="38">
        <f>Standing!$H$113</f>
        <v>9.182415129141254E-2</v>
      </c>
      <c r="D394" s="38">
        <f>Standing!$H$127</f>
        <v>4.8062728615038738E-3</v>
      </c>
      <c r="E394" s="10"/>
      <c r="F394" s="48">
        <f>Standing!$H$36</f>
        <v>0.21940685006822425</v>
      </c>
      <c r="G394" s="48">
        <f>Standing!$H$153</f>
        <v>0.43706543838291684</v>
      </c>
      <c r="H394" s="38">
        <f>Reactive!$H$33</f>
        <v>2.6460276830124425E-2</v>
      </c>
      <c r="I394" s="37">
        <f t="shared" si="29"/>
        <v>0.12010725692308749</v>
      </c>
      <c r="J394" s="42">
        <f>0.01*Input!$F$60*(E394*$E$386+F394*$F$386+G394*$G$386)+10*(B394*$B$386+C394*$C$386+D394*$D$386+H394*$H$386)</f>
        <v>4237469.8862498365</v>
      </c>
      <c r="K394" s="37">
        <f t="shared" si="30"/>
        <v>0.18246857353872031</v>
      </c>
      <c r="L394" s="46">
        <f t="shared" si="31"/>
        <v>372.68406960258574</v>
      </c>
      <c r="M394" s="46">
        <f>IF($F$386&lt;&gt;0,J394/$F$386*100/Input!$F$60,"")</f>
        <v>0.66528371758266924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0.12257224115854841</v>
      </c>
      <c r="G395" s="48">
        <f>Standing!$I$153</f>
        <v>0.73838699493101434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866407.48226559896</v>
      </c>
      <c r="K395" s="37">
        <f t="shared" si="30"/>
        <v>3.7308144160568789E-2</v>
      </c>
      <c r="L395" s="46">
        <f t="shared" si="31"/>
        <v>76.200250407121345</v>
      </c>
      <c r="M395" s="46">
        <f>IF($F$386&lt;&gt;0,J395/$F$386*100/Input!$F$60,"")</f>
        <v>0.1360261680238673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9.4271184841011074E-2</v>
      </c>
      <c r="G396" s="48">
        <f>Standing!$J$153</f>
        <v>1.6253652558794998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789084.70817896887</v>
      </c>
      <c r="K396" s="37">
        <f t="shared" si="30"/>
        <v>3.3978568572214443E-2</v>
      </c>
      <c r="L396" s="46">
        <f t="shared" si="31"/>
        <v>69.399738098331895</v>
      </c>
      <c r="M396" s="46">
        <f>IF($F$386&lt;&gt;0,J396/$F$386*100/Input!$F$60,"")</f>
        <v>0.12388647524042573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0.69485135911265694</v>
      </c>
      <c r="C399" s="38">
        <f>Standing!$K$113</f>
        <v>2.2157907324351848E-2</v>
      </c>
      <c r="D399" s="38">
        <f>Standing!$K$127</f>
        <v>2.4575274405319136E-3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1.2350214307215574E-2</v>
      </c>
      <c r="I399" s="37">
        <f t="shared" si="29"/>
        <v>9.6587546760882104E-2</v>
      </c>
      <c r="J399" s="42">
        <f>0.01*Input!$F$60*(E399*$E$386+F399*$F$386+G399*$G$386)+10*(B399*$B$386+C399*$C$386+D399*$D$386+H399*$H$386)</f>
        <v>2243053.7645384409</v>
      </c>
      <c r="K399" s="37">
        <f t="shared" si="30"/>
        <v>9.6587546760882118E-2</v>
      </c>
      <c r="L399" s="46">
        <f t="shared" si="31"/>
        <v>197.27583386920608</v>
      </c>
      <c r="M399" s="46">
        <f>IF($F$386&lt;&gt;0,J399/$F$386*100/Input!$F$60,"")</f>
        <v>0.35215994149060309</v>
      </c>
      <c r="N399" s="17"/>
    </row>
    <row r="400" spans="1:14" x14ac:dyDescent="0.25">
      <c r="A400" s="4" t="s">
        <v>1579</v>
      </c>
      <c r="B400" s="38">
        <f>Standing!$L$90</f>
        <v>0.20358390665473719</v>
      </c>
      <c r="C400" s="38">
        <f>Standing!$L$113</f>
        <v>3.080810162290535E-2</v>
      </c>
      <c r="D400" s="38">
        <f>Standing!$L$127</f>
        <v>4.38893966458584E-3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5.1070858488660728E-3</v>
      </c>
      <c r="I400" s="37">
        <f t="shared" si="29"/>
        <v>4.0265446904440963E-2</v>
      </c>
      <c r="J400" s="42">
        <f>0.01*Input!$F$60*(E400*$E$386+F400*$F$386+G400*$G$386)+10*(B400*$B$386+C400*$C$386+D400*$D$386+H400*$H$386)</f>
        <v>935084.95959033479</v>
      </c>
      <c r="K400" s="37">
        <f t="shared" si="30"/>
        <v>4.026544690444097E-2</v>
      </c>
      <c r="L400" s="46">
        <f t="shared" si="31"/>
        <v>82.24041173604904</v>
      </c>
      <c r="M400" s="46">
        <f>IF($F$386&lt;&gt;0,J400/$F$386*100/Input!$F$60,"")</f>
        <v>0.14680854728679946</v>
      </c>
      <c r="N400" s="17"/>
    </row>
    <row r="401" spans="1:14" x14ac:dyDescent="0.25">
      <c r="A401" s="4" t="s">
        <v>1580</v>
      </c>
      <c r="B401" s="38">
        <f>Standing!$M$90</f>
        <v>8.1183850948591402E-2</v>
      </c>
      <c r="C401" s="38">
        <f>Standing!$M$113</f>
        <v>1.2285452083423836E-2</v>
      </c>
      <c r="D401" s="38">
        <f>Standing!$M$127</f>
        <v>1.7501924852850667E-3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3.7613161327474946E-3</v>
      </c>
      <c r="I401" s="37">
        <f t="shared" si="29"/>
        <v>1.6197590517929756E-2</v>
      </c>
      <c r="J401" s="42">
        <f>0.01*Input!$F$60*(E401*$E$386+F401*$F$386+G401*$G$386)+10*(B401*$B$386+C401*$C$386+D401*$D$386+H401*$H$386)</f>
        <v>376156.84015290631</v>
      </c>
      <c r="K401" s="37">
        <f t="shared" si="30"/>
        <v>1.6197590517929756E-2</v>
      </c>
      <c r="L401" s="46">
        <f t="shared" si="31"/>
        <v>33.082869202664853</v>
      </c>
      <c r="M401" s="46">
        <f>IF($F$386&lt;&gt;0,J401/$F$386*100/Input!$F$60,"")</f>
        <v>5.905670783009332E-2</v>
      </c>
      <c r="N401" s="17"/>
    </row>
    <row r="402" spans="1:14" x14ac:dyDescent="0.25">
      <c r="A402" s="4" t="s">
        <v>1581</v>
      </c>
      <c r="B402" s="38">
        <f>Standing!$N$90</f>
        <v>0.42784750586418324</v>
      </c>
      <c r="C402" s="38">
        <f>Standing!$N$113</f>
        <v>6.2251041438676859E-2</v>
      </c>
      <c r="D402" s="38">
        <f>Standing!$N$127</f>
        <v>3.258352915427888E-3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1.8622818032105144E-2</v>
      </c>
      <c r="I402" s="37">
        <f t="shared" si="29"/>
        <v>8.1481092703739183E-2</v>
      </c>
      <c r="J402" s="42">
        <f>0.01*Input!$F$60*(E402*$E$386+F402*$F$386+G402*$G$386)+10*(B402*$B$386+C402*$C$386+D402*$D$386+H402*$H$386)</f>
        <v>1892236.3995877795</v>
      </c>
      <c r="K402" s="37">
        <f t="shared" si="30"/>
        <v>8.1481092703739183E-2</v>
      </c>
      <c r="L402" s="46">
        <f t="shared" si="31"/>
        <v>166.42156309755546</v>
      </c>
      <c r="M402" s="46">
        <f>IF($F$386&lt;&gt;0,J402/$F$386*100/Input!$F$60,"")</f>
        <v>0.29708153692086942</v>
      </c>
      <c r="N402" s="17"/>
    </row>
    <row r="403" spans="1:14" x14ac:dyDescent="0.25">
      <c r="A403" s="4" t="s">
        <v>1582</v>
      </c>
      <c r="B403" s="38">
        <f>Standing!$O$90</f>
        <v>0.15324748013764916</v>
      </c>
      <c r="C403" s="38">
        <f>Standing!$O$113</f>
        <v>2.2297232321484992E-2</v>
      </c>
      <c r="D403" s="38">
        <f>Standing!$O$127</f>
        <v>1.1670849235872281E-3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6.4252261684368756E-3</v>
      </c>
      <c r="I403" s="37">
        <f t="shared" si="29"/>
        <v>2.9165087544466336E-2</v>
      </c>
      <c r="J403" s="42">
        <f>0.01*Input!$F$60*(E403*$E$386+F403*$F$386+G403*$G$386)+10*(B403*$B$386+C403*$C$386+D403*$D$386+H403*$H$386)</f>
        <v>677301.18015796831</v>
      </c>
      <c r="K403" s="37">
        <f t="shared" si="30"/>
        <v>2.9165087544466336E-2</v>
      </c>
      <c r="L403" s="46">
        <f t="shared" si="31"/>
        <v>59.568413922416575</v>
      </c>
      <c r="M403" s="46">
        <f>IF($F$386&lt;&gt;0,J403/$F$386*100/Input!$F$60,"")</f>
        <v>0.10633643640059028</v>
      </c>
      <c r="N403" s="17"/>
    </row>
    <row r="404" spans="1:14" x14ac:dyDescent="0.25">
      <c r="A404" s="4" t="s">
        <v>1583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1584</v>
      </c>
      <c r="B405" s="38">
        <f>Standing!$Q$90</f>
        <v>0.60050021717962132</v>
      </c>
      <c r="C405" s="38">
        <f>Standing!$Q$113</f>
        <v>8.7371699942665068E-2</v>
      </c>
      <c r="D405" s="38">
        <f>Standing!$Q$127</f>
        <v>4.5732220161251082E-3</v>
      </c>
      <c r="E405" s="10"/>
      <c r="F405" s="48">
        <f>Standing!$Q$36</f>
        <v>0.20876805502605256</v>
      </c>
      <c r="G405" s="48">
        <f>Standing!$Q$153</f>
        <v>0.20876805502605256</v>
      </c>
      <c r="H405" s="38">
        <f>Reactive!$Q$33</f>
        <v>2.5177247326408917E-2</v>
      </c>
      <c r="I405" s="37">
        <f t="shared" si="29"/>
        <v>0.11428338912185497</v>
      </c>
      <c r="J405" s="42">
        <f>0.01*Input!$F$60*(E405*$E$386+F405*$F$386+G405*$G$386)+10*(B405*$B$386+C405*$C$386+D405*$D$386+H405*$H$386)</f>
        <v>4007964.0969252679</v>
      </c>
      <c r="K405" s="37">
        <f t="shared" si="30"/>
        <v>0.17258588525512431</v>
      </c>
      <c r="L405" s="46">
        <f t="shared" si="31"/>
        <v>352.49911163028713</v>
      </c>
      <c r="M405" s="46">
        <f>IF($F$386&lt;&gt;0,J405/$F$386*100/Input!$F$60,"")</f>
        <v>0.62925125745261701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0.35269688072024136</v>
      </c>
      <c r="G406" s="48">
        <f>Standing!$R$153</f>
        <v>0.35269688072024136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2287406.0759107275</v>
      </c>
      <c r="K406" s="37">
        <f t="shared" si="30"/>
        <v>9.8497389947144506E-2</v>
      </c>
      <c r="L406" s="46">
        <f t="shared" si="31"/>
        <v>201.17660492887569</v>
      </c>
      <c r="M406" s="46">
        <f>IF($F$386&lt;&gt;0,J406/$F$386*100/Input!$F$60,"")</f>
        <v>0.35912326427170077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0.77636965400956837</v>
      </c>
      <c r="G407" s="48">
        <f>Standing!$S$153</f>
        <v>0.77636965400956837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5035124.3824660182</v>
      </c>
      <c r="K407" s="37">
        <f t="shared" si="30"/>
        <v>0.21681616349413171</v>
      </c>
      <c r="L407" s="46">
        <f t="shared" si="31"/>
        <v>442.83751771351353</v>
      </c>
      <c r="M407" s="46">
        <f>IF($F$386&lt;&gt;0,J407/$F$386*100/Input!$F$60,"")</f>
        <v>0.79051565145698222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15.898486794625505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661610.93043145677</v>
      </c>
      <c r="K408" s="37">
        <f t="shared" si="30"/>
        <v>2.8489453837816776E-2</v>
      </c>
      <c r="L408" s="46">
        <f t="shared" si="31"/>
        <v>58.188461668329353</v>
      </c>
      <c r="M408" s="46">
        <f>IF($F$386&lt;&gt;0,J408/$F$386*100/Input!$F$60,"")</f>
        <v>0.10387306369280401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1.0554795704954192</v>
      </c>
      <c r="C410" s="38">
        <f>Adder!$C$276</f>
        <v>1.0554795704954192</v>
      </c>
      <c r="D410" s="38">
        <f>Adder!$D$276</f>
        <v>1.0554795704954192</v>
      </c>
      <c r="E410" s="10"/>
      <c r="F410" s="10"/>
      <c r="G410" s="10"/>
      <c r="H410" s="10"/>
      <c r="I410" s="37">
        <f t="shared" si="29"/>
        <v>1.055479570495419</v>
      </c>
      <c r="J410" s="42">
        <f>0.01*Input!$F$60*(E410*$E$386+F410*$F$386+G410*$G$386)+10*(B410*$B$386+C410*$C$386+D410*$D$386+H410*$H$386)</f>
        <v>24511414.808518581</v>
      </c>
      <c r="K410" s="37">
        <f t="shared" si="30"/>
        <v>1.0554795704954192</v>
      </c>
      <c r="L410" s="46">
        <f t="shared" si="31"/>
        <v>2155.7707943124246</v>
      </c>
      <c r="M410" s="46">
        <f>IF($F$386&lt;&gt;0,J410/$F$386*100/Input!$F$60,"")</f>
        <v>3.8482975937921942</v>
      </c>
      <c r="N410" s="17"/>
    </row>
    <row r="411" spans="1:14" x14ac:dyDescent="0.25">
      <c r="A411" s="4" t="s">
        <v>1590</v>
      </c>
      <c r="B411" s="38">
        <f>Adjust!$B$89</f>
        <v>-3.1477449397510071E-4</v>
      </c>
      <c r="C411" s="38">
        <f>Adjust!$C$89</f>
        <v>-3.3463812030554152E-4</v>
      </c>
      <c r="D411" s="38">
        <f>Adjust!$D$89</f>
        <v>-4.4562315383855911E-4</v>
      </c>
      <c r="E411" s="48">
        <f>Adjust!$E$89</f>
        <v>1.5132053744952856E-3</v>
      </c>
      <c r="F411" s="48">
        <f>Adjust!$F$89</f>
        <v>-4.0848658236460889E-3</v>
      </c>
      <c r="G411" s="48">
        <f>Adjust!$G$89</f>
        <v>1.3477210507062409E-3</v>
      </c>
      <c r="H411" s="38">
        <f>Adjust!$H$89</f>
        <v>1.1429960371023284E-4</v>
      </c>
      <c r="I411" s="37">
        <f t="shared" si="29"/>
        <v>-3.7388334524641965E-4</v>
      </c>
      <c r="J411" s="42">
        <f>0.01*Input!$F$60*(E411*$E$386+F411*$F$386+G411*$G$386)+10*(B411*$B$386+C411*$C$386+D411*$D$386+H411*$H$386)</f>
        <v>-34481.532425515084</v>
      </c>
      <c r="K411" s="37">
        <f t="shared" si="30"/>
        <v>-1.4848001765225786E-3</v>
      </c>
      <c r="L411" s="46">
        <f t="shared" si="31"/>
        <v>-3.0326393285233171</v>
      </c>
      <c r="M411" s="46">
        <f>IF($F$386&lt;&gt;0,J411/$F$386*100/Input!$F$60,"")</f>
        <v>-5.4136082841395577E-3</v>
      </c>
      <c r="N411" s="17"/>
    </row>
    <row r="413" spans="1:14" x14ac:dyDescent="0.25">
      <c r="A413" s="4" t="s">
        <v>1591</v>
      </c>
      <c r="B413" s="37">
        <f>SUM($B$389:$B$411)</f>
        <v>5.5890000000000004</v>
      </c>
      <c r="C413" s="37">
        <f>SUM($C$389:$C$411)</f>
        <v>1.641</v>
      </c>
      <c r="D413" s="37">
        <f>SUM($D$389:$D$411)</f>
        <v>1.099</v>
      </c>
      <c r="E413" s="46">
        <f>SUM($E$389:$E$411)</f>
        <v>15.9</v>
      </c>
      <c r="F413" s="46">
        <f>SUM($F$389:$F$411)</f>
        <v>1.77</v>
      </c>
      <c r="G413" s="46">
        <f>SUM($G$389:$G$411)</f>
        <v>4.1399999999999997</v>
      </c>
      <c r="H413" s="37">
        <f>SUM($H$389:$H$411)</f>
        <v>0.16600000000000001</v>
      </c>
      <c r="I413" s="37">
        <f>SUM(I$389:I$411)</f>
        <v>1.8894828546042519</v>
      </c>
      <c r="J413" s="42">
        <f>SUM($J$389:$J$411)</f>
        <v>56295495.068898655</v>
      </c>
      <c r="K413" s="37">
        <f>SUM($K$389:$K$411)</f>
        <v>2.4241254705337547</v>
      </c>
      <c r="L413" s="46">
        <f>SUM($L$389:$L$411)</f>
        <v>4951.1701005000286</v>
      </c>
      <c r="M413" s="46">
        <f>SUM($M$389:$M$411)</f>
        <v>8.8384052861645657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54459.448578520161</v>
      </c>
      <c r="C418" s="44">
        <f>Loads!C$346</f>
        <v>180613.64164865809</v>
      </c>
      <c r="D418" s="44">
        <f>Loads!D$346</f>
        <v>234443.64992372083</v>
      </c>
      <c r="E418" s="44">
        <f>Loads!E$346</f>
        <v>452.69337197659507</v>
      </c>
      <c r="F418" s="44">
        <f>Loads!F$346</f>
        <v>206284.60994348521</v>
      </c>
      <c r="G418" s="44">
        <f>Loads!G$346</f>
        <v>4003.2131147540986</v>
      </c>
      <c r="H418" s="44">
        <f>Loads!H$346</f>
        <v>33903.387486669904</v>
      </c>
      <c r="I418" s="44">
        <f>Multi!B$140</f>
        <v>469516.74015089904</v>
      </c>
      <c r="J418" s="37">
        <f>IF(E418,I418/E418,"")</f>
        <v>1037.16283298085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0.38098768888179418</v>
      </c>
      <c r="C421" s="38">
        <f>Standing!$C$114</f>
        <v>5.7654397290116247E-2</v>
      </c>
      <c r="D421" s="38">
        <f>Standing!$C$128</f>
        <v>8.2134782013393859E-3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9.0417248220336817E-3</v>
      </c>
      <c r="I421" s="37">
        <f t="shared" ref="I421:I443" si="32">IF(I$418&lt;&gt;0,(($B421*B$418+$C421*C$418+$D421*D$418+$H421*H$418))/I$418,0)</f>
        <v>7.11235407727559E-2</v>
      </c>
      <c r="J421" s="42">
        <f>0.01*Input!$F$60*(E421*$E$418+F421*$F$418+G421*$G$418)+10*(B421*$B$418+C421*$C$418+D421*$D$418+H421*$H$418)</f>
        <v>333936.93011613906</v>
      </c>
      <c r="K421" s="37">
        <f t="shared" ref="K421:K443" si="33">IF($I$418&lt;&gt;0,0.1*J421/$I$418,"")</f>
        <v>7.11235407727559E-2</v>
      </c>
      <c r="L421" s="46">
        <f t="shared" ref="L421:L443" si="34">IF($E$418&lt;&gt;0,J421/$E$418,"")</f>
        <v>737.66693039500501</v>
      </c>
      <c r="M421" s="46">
        <f>IF($F$418&lt;&gt;0,J421/$F$418*100/Input!$F$60,"")</f>
        <v>0.44229958995673108</v>
      </c>
      <c r="N421" s="17"/>
    </row>
    <row r="422" spans="1:14" x14ac:dyDescent="0.25">
      <c r="A422" s="4" t="s">
        <v>481</v>
      </c>
      <c r="B422" s="38">
        <f>Standing!$D$91</f>
        <v>0.15177568426896432</v>
      </c>
      <c r="C422" s="38">
        <f>Standing!$D$114</f>
        <v>2.296802719664013E-2</v>
      </c>
      <c r="D422" s="38">
        <f>Standing!$D$128</f>
        <v>3.2720382065239955E-3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6.6524714128807783E-3</v>
      </c>
      <c r="I422" s="37">
        <f t="shared" si="32"/>
        <v>2.855405964430454E-2</v>
      </c>
      <c r="J422" s="42">
        <f>0.01*Input!$F$60*(E422*$E$418+F422*$F$418+G422*$G$418)+10*(B422*$B$418+C422*$C$418+D422*$D$418+H422*$H$418)</f>
        <v>134066.09002268207</v>
      </c>
      <c r="K422" s="37">
        <f t="shared" si="33"/>
        <v>2.855405964430454E-2</v>
      </c>
      <c r="L422" s="46">
        <f t="shared" si="34"/>
        <v>296.15209393791054</v>
      </c>
      <c r="M422" s="46">
        <f>IF($F$418&lt;&gt;0,J422/$F$418*100/Input!$F$60,"")</f>
        <v>0.1775705868276132</v>
      </c>
      <c r="N422" s="17"/>
    </row>
    <row r="423" spans="1:14" x14ac:dyDescent="0.25">
      <c r="A423" s="4" t="s">
        <v>482</v>
      </c>
      <c r="B423" s="38">
        <f>Standing!$E$91</f>
        <v>0.77663112494239661</v>
      </c>
      <c r="C423" s="38">
        <f>Standing!$E$114</f>
        <v>0.11299842976460502</v>
      </c>
      <c r="D423" s="38">
        <f>Standing!$E$128</f>
        <v>5.9145799741354517E-3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3.1980247146861956E-2</v>
      </c>
      <c r="I423" s="37">
        <f t="shared" si="32"/>
        <v>0.13881259083656752</v>
      </c>
      <c r="J423" s="42">
        <f>0.01*Input!$F$60*(E423*$E$418+F423*$F$418+G423*$G$418)+10*(B423*$B$418+C423*$C$418+D423*$D$418+H423*$H$418)</f>
        <v>651748.35141485743</v>
      </c>
      <c r="K423" s="37">
        <f t="shared" si="33"/>
        <v>0.13881259083656752</v>
      </c>
      <c r="L423" s="46">
        <f t="shared" si="34"/>
        <v>1439.7125996546595</v>
      </c>
      <c r="M423" s="46">
        <f>IF($F$418&lt;&gt;0,J423/$F$418*100/Input!$F$60,"")</f>
        <v>0.86324093739949914</v>
      </c>
      <c r="N423" s="17"/>
    </row>
    <row r="424" spans="1:14" x14ac:dyDescent="0.25">
      <c r="A424" s="4" t="s">
        <v>483</v>
      </c>
      <c r="B424" s="38">
        <f>Standing!$F$91</f>
        <v>0.24889401277256476</v>
      </c>
      <c r="C424" s="38">
        <f>Standing!$F$114</f>
        <v>3.6213630535600026E-2</v>
      </c>
      <c r="D424" s="38">
        <f>Standing!$F$128</f>
        <v>1.8954990295244893E-3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9.8723411820480552E-3</v>
      </c>
      <c r="I424" s="37">
        <f t="shared" si="32"/>
        <v>4.445933044078066E-2</v>
      </c>
      <c r="J424" s="42">
        <f>0.01*Input!$F$60*(E424*$E$418+F424*$F$418+G424*$G$418)+10*(B424*$B$418+C424*$C$418+D424*$D$418+H424*$H$418)</f>
        <v>208743.9989784697</v>
      </c>
      <c r="K424" s="37">
        <f t="shared" si="33"/>
        <v>4.4459330440780667E-2</v>
      </c>
      <c r="L424" s="46">
        <f t="shared" si="34"/>
        <v>461.1156511239181</v>
      </c>
      <c r="M424" s="46">
        <f>IF($F$418&lt;&gt;0,J424/$F$418*100/Input!$F$60,"")</f>
        <v>0.27648150542078453</v>
      </c>
      <c r="N424" s="17"/>
    </row>
    <row r="425" spans="1:14" x14ac:dyDescent="0.25">
      <c r="A425" s="4" t="s">
        <v>484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1.0428844793005172</v>
      </c>
      <c r="G426" s="48">
        <f>Standing!$H$154</f>
        <v>2.0774591221125842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817817.95845176023</v>
      </c>
      <c r="K426" s="37">
        <f t="shared" si="33"/>
        <v>0.17418291799114979</v>
      </c>
      <c r="L426" s="46">
        <f t="shared" si="34"/>
        <v>1806.5604868057194</v>
      </c>
      <c r="M426" s="46">
        <f>IF($F$418&lt;&gt;0,J426/$F$418*100/Input!$F$60,"")</f>
        <v>1.083200194589627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0.11652205740849207</v>
      </c>
      <c r="G427" s="48">
        <f>Standing!$I$154</f>
        <v>0.70194010487043401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98259.006165039274</v>
      </c>
      <c r="K427" s="37">
        <f t="shared" si="33"/>
        <v>2.0927689635402476E-2</v>
      </c>
      <c r="L427" s="46">
        <f t="shared" si="34"/>
        <v>217.05421869998003</v>
      </c>
      <c r="M427" s="46">
        <f>IF($F$418&lt;&gt;0,J427/$F$418*100/Input!$F$60,"")</f>
        <v>0.13014409074563263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0.62174385438453916</v>
      </c>
      <c r="C431" s="38">
        <f>Standing!$K$114</f>
        <v>1.9826603955313455E-2</v>
      </c>
      <c r="D431" s="38">
        <f>Standing!$K$128</f>
        <v>2.1989632215490213E-3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1.0454534798311991E-2</v>
      </c>
      <c r="I431" s="37">
        <f t="shared" si="32"/>
        <v>8.159615289630745E-2</v>
      </c>
      <c r="J431" s="42">
        <f>0.01*Input!$F$60*(E431*$E$418+F431*$F$418+G431*$G$418)+10*(B431*$B$418+C431*$C$418+D431*$D$418+H431*$H$418)</f>
        <v>383107.59716728615</v>
      </c>
      <c r="K431" s="37">
        <f t="shared" si="33"/>
        <v>8.159615289630745E-2</v>
      </c>
      <c r="L431" s="46">
        <f t="shared" si="34"/>
        <v>846.28497098272817</v>
      </c>
      <c r="M431" s="46">
        <f>IF($F$418&lt;&gt;0,J431/$F$418*100/Input!$F$60,"")</f>
        <v>0.50742615702152849</v>
      </c>
      <c r="N431" s="17"/>
    </row>
    <row r="432" spans="1:14" x14ac:dyDescent="0.25">
      <c r="A432" s="4" t="s">
        <v>1579</v>
      </c>
      <c r="B432" s="38">
        <f>Standing!$L$91</f>
        <v>0.18216420124128518</v>
      </c>
      <c r="C432" s="38">
        <f>Standing!$L$114</f>
        <v>2.7566684008155141E-2</v>
      </c>
      <c r="D432" s="38">
        <f>Standing!$L$128</f>
        <v>3.927165469181107E-3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4.323180585922533E-3</v>
      </c>
      <c r="I432" s="37">
        <f t="shared" si="32"/>
        <v>3.4006775999370562E-2</v>
      </c>
      <c r="J432" s="42">
        <f>0.01*Input!$F$60*(E432*$E$418+F432*$F$418+G432*$G$418)+10*(B432*$B$418+C432*$C$418+D432*$D$418+H432*$H$418)</f>
        <v>159667.50610266297</v>
      </c>
      <c r="K432" s="37">
        <f t="shared" si="33"/>
        <v>3.4006775999370562E-2</v>
      </c>
      <c r="L432" s="46">
        <f t="shared" si="34"/>
        <v>352.70564136052343</v>
      </c>
      <c r="M432" s="46">
        <f>IF($F$418&lt;&gt;0,J432/$F$418*100/Input!$F$60,"")</f>
        <v>0.21147967208676391</v>
      </c>
      <c r="N432" s="17"/>
    </row>
    <row r="433" spans="1:14" x14ac:dyDescent="0.25">
      <c r="A433" s="4" t="s">
        <v>1580</v>
      </c>
      <c r="B433" s="38">
        <f>Standing!$M$91</f>
        <v>7.2642241740759839E-2</v>
      </c>
      <c r="C433" s="38">
        <f>Standing!$M$114</f>
        <v>1.0992860891801294E-2</v>
      </c>
      <c r="D433" s="38">
        <f>Standing!$M$128</f>
        <v>1.5660492095829195E-3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3.1839779795794104E-3</v>
      </c>
      <c r="I433" s="37">
        <f t="shared" si="32"/>
        <v>1.3666424324504212E-2</v>
      </c>
      <c r="J433" s="42">
        <f>0.01*Input!$F$60*(E433*$E$418+F433*$F$418+G433*$G$418)+10*(B433*$B$418+C433*$C$418+D433*$D$418+H433*$H$418)</f>
        <v>64166.149983601703</v>
      </c>
      <c r="K433" s="37">
        <f t="shared" si="33"/>
        <v>1.3666424324504213E-2</v>
      </c>
      <c r="L433" s="46">
        <f t="shared" si="34"/>
        <v>141.74307369121186</v>
      </c>
      <c r="M433" s="46">
        <f>IF($F$418&lt;&gt;0,J433/$F$418*100/Input!$F$60,"")</f>
        <v>8.4988089867684607E-2</v>
      </c>
      <c r="N433" s="17"/>
    </row>
    <row r="434" spans="1:14" x14ac:dyDescent="0.25">
      <c r="A434" s="4" t="s">
        <v>1581</v>
      </c>
      <c r="B434" s="38">
        <f>Standing!$N$91</f>
        <v>0.38283231931000711</v>
      </c>
      <c r="C434" s="38">
        <f>Standing!$N$114</f>
        <v>5.5701412879095309E-2</v>
      </c>
      <c r="D434" s="38">
        <f>Standing!$N$128</f>
        <v>2.915531320497542E-3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1.5764333663872258E-2</v>
      </c>
      <c r="I434" s="37">
        <f t="shared" si="32"/>
        <v>6.8426237878807347E-2</v>
      </c>
      <c r="J434" s="42">
        <f>0.01*Input!$F$60*(E434*$E$418+F434*$F$418+G434*$G$418)+10*(B434*$B$418+C434*$C$418+D434*$D$418+H434*$H$418)</f>
        <v>321272.6414964759</v>
      </c>
      <c r="K434" s="37">
        <f t="shared" si="33"/>
        <v>6.8426237878807347E-2</v>
      </c>
      <c r="L434" s="46">
        <f t="shared" si="34"/>
        <v>709.69150728605359</v>
      </c>
      <c r="M434" s="46">
        <f>IF($F$418&lt;&gt;0,J434/$F$418*100/Input!$F$60,"")</f>
        <v>0.42552573490085993</v>
      </c>
      <c r="N434" s="17"/>
    </row>
    <row r="435" spans="1:14" x14ac:dyDescent="0.25">
      <c r="A435" s="4" t="s">
        <v>1582</v>
      </c>
      <c r="B435" s="38">
        <f>Standing!$O$91</f>
        <v>0.13712382904046702</v>
      </c>
      <c r="C435" s="38">
        <f>Standing!$O$114</f>
        <v>1.9951270129731382E-2</v>
      </c>
      <c r="D435" s="38">
        <f>Standing!$O$128</f>
        <v>1.04429223497793E-3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5.4389947327231954E-3</v>
      </c>
      <c r="I435" s="37">
        <f t="shared" si="32"/>
        <v>2.4494095131914882E-2</v>
      </c>
      <c r="J435" s="42">
        <f>0.01*Input!$F$60*(E435*$E$418+F435*$F$418+G435*$G$418)+10*(B435*$B$418+C435*$C$418+D435*$D$418+H435*$H$418)</f>
        <v>115003.87699282682</v>
      </c>
      <c r="K435" s="37">
        <f t="shared" si="33"/>
        <v>2.4494095131914886E-2</v>
      </c>
      <c r="L435" s="46">
        <f t="shared" si="34"/>
        <v>254.04365098319286</v>
      </c>
      <c r="M435" s="46">
        <f>IF($F$418&lt;&gt;0,J435/$F$418*100/Input!$F$60,"")</f>
        <v>0.15232267847605543</v>
      </c>
      <c r="N435" s="17"/>
    </row>
    <row r="436" spans="1:14" x14ac:dyDescent="0.25">
      <c r="A436" s="4" t="s">
        <v>1583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0.99231616648580712</v>
      </c>
      <c r="G437" s="48">
        <f>Standing!$Q$154</f>
        <v>0.99231616648580712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763739.54355501977</v>
      </c>
      <c r="K437" s="37">
        <f t="shared" si="33"/>
        <v>0.16266502943208369</v>
      </c>
      <c r="L437" s="46">
        <f t="shared" si="34"/>
        <v>1687.1012275269325</v>
      </c>
      <c r="M437" s="46">
        <f>IF($F$418&lt;&gt;0,J437/$F$418*100/Input!$F$60,"")</f>
        <v>1.0115733136513025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0.33528771110516536</v>
      </c>
      <c r="G438" s="48">
        <f>Standing!$R$154</f>
        <v>0.33528771110516536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258055.33769133536</v>
      </c>
      <c r="K438" s="37">
        <f t="shared" si="33"/>
        <v>5.4961903511341975E-2</v>
      </c>
      <c r="L438" s="46">
        <f t="shared" si="34"/>
        <v>570.04443551843565</v>
      </c>
      <c r="M438" s="46">
        <f>IF($F$418&lt;&gt;0,J438/$F$418*100/Input!$F$60,"")</f>
        <v>0.34179439215461355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15.898486794625505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26341.530922766866</v>
      </c>
      <c r="K440" s="37">
        <f t="shared" si="33"/>
        <v>5.6103496787571205E-3</v>
      </c>
      <c r="L440" s="46">
        <f t="shared" si="34"/>
        <v>58.18846166832936</v>
      </c>
      <c r="M440" s="46">
        <f>IF($F$418&lt;&gt;0,J440/$F$418*100/Input!$F$60,"")</f>
        <v>3.4889367647718147E-2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1.0554795704954192</v>
      </c>
      <c r="C442" s="38">
        <f>Adder!$C$277</f>
        <v>1.0554795704954192</v>
      </c>
      <c r="D442" s="38">
        <f>Adder!$D$277</f>
        <v>1.0554795704954192</v>
      </c>
      <c r="E442" s="10"/>
      <c r="F442" s="10"/>
      <c r="G442" s="10"/>
      <c r="H442" s="10"/>
      <c r="I442" s="37">
        <f t="shared" si="32"/>
        <v>1.0554795704954192</v>
      </c>
      <c r="J442" s="42">
        <f>0.01*Input!$F$60*(E442*$E$418+F442*$F$418+G442*$G$418)+10*(B442*$B$418+C442*$C$418+D442*$D$418+H442*$H$418)</f>
        <v>4955653.2723488025</v>
      </c>
      <c r="K442" s="37">
        <f t="shared" si="33"/>
        <v>1.0554795704954192</v>
      </c>
      <c r="L442" s="46">
        <f t="shared" si="34"/>
        <v>10947.041814884396</v>
      </c>
      <c r="M442" s="46">
        <f>IF($F$418&lt;&gt;0,J442/$F$418*100/Input!$F$60,"")</f>
        <v>6.563764629342729</v>
      </c>
      <c r="N442" s="17"/>
    </row>
    <row r="443" spans="1:14" x14ac:dyDescent="0.25">
      <c r="A443" s="4" t="s">
        <v>1590</v>
      </c>
      <c r="B443" s="38">
        <f>Adjust!$B$90</f>
        <v>-2.7452707819719535E-4</v>
      </c>
      <c r="C443" s="38">
        <f>Adjust!$C$90</f>
        <v>-3.5288714647707664E-4</v>
      </c>
      <c r="D443" s="38">
        <f>Adjust!$D$90</f>
        <v>-4.2716736273096245E-4</v>
      </c>
      <c r="E443" s="48">
        <f>Adjust!$E$90</f>
        <v>1.5132053744952856E-3</v>
      </c>
      <c r="F443" s="48">
        <f>Adjust!$F$90</f>
        <v>2.9895857000181714E-3</v>
      </c>
      <c r="G443" s="48">
        <f>Adjust!$G$90</f>
        <v>2.9968954260093383E-3</v>
      </c>
      <c r="H443" s="38">
        <f>Adjust!$H$90</f>
        <v>2.881936757661574E-4</v>
      </c>
      <c r="I443" s="37">
        <f t="shared" si="32"/>
        <v>-3.6007823628740778E-4</v>
      </c>
      <c r="J443" s="42">
        <f>0.01*Input!$F$60*(E443*$E$418+F443*$F$418+G443*$G$418)+10*(B443*$B$418+C443*$C$418+D443*$D$418+H443*$H$418)</f>
        <v>612.93156483299367</v>
      </c>
      <c r="K443" s="37">
        <f t="shared" si="33"/>
        <v>1.3054519943974782E-4</v>
      </c>
      <c r="L443" s="46">
        <f t="shared" si="34"/>
        <v>1.353966288829789</v>
      </c>
      <c r="M443" s="46">
        <f>IF($F$418&lt;&gt;0,J443/$F$418*100/Input!$F$60,"")</f>
        <v>8.1182808892351537E-4</v>
      </c>
      <c r="N443" s="17"/>
    </row>
    <row r="445" spans="1:14" x14ac:dyDescent="0.25">
      <c r="A445" s="4" t="s">
        <v>1591</v>
      </c>
      <c r="B445" s="37">
        <f>SUM($B$421:$B$443)</f>
        <v>4.01</v>
      </c>
      <c r="C445" s="37">
        <f>SUM($C$421:$C$443)</f>
        <v>1.419</v>
      </c>
      <c r="D445" s="37">
        <f>SUM($D$421:$D$443)</f>
        <v>1.0860000000000001</v>
      </c>
      <c r="E445" s="46">
        <f>SUM($E$421:$E$443)</f>
        <v>15.9</v>
      </c>
      <c r="F445" s="46">
        <f>SUM($F$421:$F$443)</f>
        <v>2.4900000000000002</v>
      </c>
      <c r="G445" s="46">
        <f>SUM($G$421:$G$443)</f>
        <v>4.1100000000000003</v>
      </c>
      <c r="H445" s="37">
        <f>SUM($H$421:$H$443)</f>
        <v>9.7000000000000003E-2</v>
      </c>
      <c r="I445" s="37">
        <f>SUM(I$421:I$443)</f>
        <v>1.5602587001844448</v>
      </c>
      <c r="J445" s="42">
        <f>SUM($J$421:$J$443)</f>
        <v>9292192.7229745574</v>
      </c>
      <c r="K445" s="37">
        <f>SUM($K$421:$K$443)</f>
        <v>1.9790972138689071</v>
      </c>
      <c r="L445" s="46">
        <f>SUM($L$421:$L$443)</f>
        <v>20526.460730807827</v>
      </c>
      <c r="M445" s="46">
        <f>SUM($M$421:$M$443)</f>
        <v>12.307512768178068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305092.74049024668</v>
      </c>
      <c r="C450" s="44">
        <f>Loads!C$347</f>
        <v>993467.08402594656</v>
      </c>
      <c r="D450" s="44">
        <f>Loads!D$347</f>
        <v>1358254.4097550558</v>
      </c>
      <c r="E450" s="44">
        <f>Loads!E$347</f>
        <v>885.06095043475239</v>
      </c>
      <c r="F450" s="44">
        <f>Loads!F$347</f>
        <v>1103627.5749233842</v>
      </c>
      <c r="G450" s="44">
        <f>Loads!G$347</f>
        <v>23808.587431693988</v>
      </c>
      <c r="H450" s="44">
        <f>Loads!H$347</f>
        <v>279482.30195647688</v>
      </c>
      <c r="I450" s="44">
        <f>Multi!B$141</f>
        <v>2656814.2342712488</v>
      </c>
      <c r="J450" s="37">
        <f>IF(E450,I450/E450,"")</f>
        <v>3001.8432436389721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0.36605296969999024</v>
      </c>
      <c r="C453" s="38">
        <f>Standing!$C$115</f>
        <v>5.5394344647335975E-2</v>
      </c>
      <c r="D453" s="38">
        <f>Standing!$C$129</f>
        <v>7.8915098175238868E-3</v>
      </c>
      <c r="E453" s="10"/>
      <c r="F453" s="48">
        <f>Standing!$C$38</f>
        <v>0</v>
      </c>
      <c r="G453" s="48">
        <f>Standing!$C$155</f>
        <v>0</v>
      </c>
      <c r="H453" s="38">
        <f>Reactive!$C$35</f>
        <v>8.6006802865993878E-3</v>
      </c>
      <c r="I453" s="37">
        <f t="shared" ref="I453:I475" si="35">IF(I$450&lt;&gt;0,(($B453*B$450+$C453*C$450+$D453*D$450+$H453*H$450))/I$450,0)</f>
        <v>6.7688201663890835E-2</v>
      </c>
      <c r="J453" s="42">
        <f>0.01*Input!$F$60*(E453*$E$450+F453*$F$450+G453*$G$450)+10*(B453*$B$450+C453*$C$450+D453*$D$450+H453*$H$450)</f>
        <v>1798349.7767284801</v>
      </c>
      <c r="K453" s="37">
        <f t="shared" ref="K453:K475" si="36">IF($I$450&lt;&gt;0,0.1*J453/$I$450,"")</f>
        <v>6.7688201663890848E-2</v>
      </c>
      <c r="L453" s="46">
        <f t="shared" ref="L453:L475" si="37">IF($E$450&lt;&gt;0,J453/$E$450,"")</f>
        <v>2031.8937083882297</v>
      </c>
      <c r="M453" s="46">
        <f>IF($F$450&lt;&gt;0,J453/$F$450*100/Input!$F$60,"")</f>
        <v>0.4452157676898898</v>
      </c>
      <c r="N453" s="17"/>
    </row>
    <row r="454" spans="1:14" x14ac:dyDescent="0.25">
      <c r="A454" s="4" t="s">
        <v>481</v>
      </c>
      <c r="B454" s="38">
        <f>Standing!$D$92</f>
        <v>0.14260473217602682</v>
      </c>
      <c r="C454" s="38">
        <f>Standing!$D$115</f>
        <v>2.1580198322046516E-2</v>
      </c>
      <c r="D454" s="38">
        <f>Standing!$D$129</f>
        <v>3.0743273163848631E-3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6.1881848883836819E-3</v>
      </c>
      <c r="I454" s="37">
        <f t="shared" si="35"/>
        <v>2.6668064000962853E-2</v>
      </c>
      <c r="J454" s="42">
        <f>0.01*Input!$F$60*(E454*$E$450+F454*$F$450+G454*$G$450)+10*(B454*$B$450+C454*$C$450+D454*$D$450+H454*$H$450)</f>
        <v>708520.92038214777</v>
      </c>
      <c r="K454" s="37">
        <f t="shared" si="36"/>
        <v>2.6668064000962853E-2</v>
      </c>
      <c r="L454" s="46">
        <f t="shared" si="37"/>
        <v>800.53347742222036</v>
      </c>
      <c r="M454" s="46">
        <f>IF($F$450&lt;&gt;0,J454/$F$450*100/Input!$F$60,"")</f>
        <v>0.17540785979140028</v>
      </c>
      <c r="N454" s="17"/>
    </row>
    <row r="455" spans="1:14" x14ac:dyDescent="0.25">
      <c r="A455" s="4" t="s">
        <v>482</v>
      </c>
      <c r="B455" s="38">
        <f>Standing!$E$92</f>
        <v>0.56357938836804844</v>
      </c>
      <c r="C455" s="38">
        <f>Standing!$E$115</f>
        <v>8.1999785854590182E-2</v>
      </c>
      <c r="D455" s="38">
        <f>Standing!$E$129</f>
        <v>4.2920445205236937E-3</v>
      </c>
      <c r="E455" s="10"/>
      <c r="F455" s="48">
        <f>Standing!$E$38</f>
        <v>0.28555804988468481</v>
      </c>
      <c r="G455" s="48">
        <f>Standing!$E$155</f>
        <v>0.31276894839505454</v>
      </c>
      <c r="H455" s="38">
        <f>Reactive!$E$35</f>
        <v>2.297580049746635E-2</v>
      </c>
      <c r="I455" s="37">
        <f t="shared" si="35"/>
        <v>9.9991592489640763E-2</v>
      </c>
      <c r="J455" s="42">
        <f>0.01*Input!$F$60*(E455*$E$450+F455*$F$450+G455*$G$450)+10*(B455*$B$450+C455*$C$450+D455*$D$450+H455*$H$450)</f>
        <v>3837293.4116484742</v>
      </c>
      <c r="K455" s="37">
        <f t="shared" si="36"/>
        <v>0.14443213086371562</v>
      </c>
      <c r="L455" s="46">
        <f t="shared" si="37"/>
        <v>4335.6261619762463</v>
      </c>
      <c r="M455" s="46">
        <f>IF($F$450&lt;&gt;0,J455/$F$450*100/Input!$F$60,"")</f>
        <v>0.94999513121766554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0.35232918334080054</v>
      </c>
      <c r="G456" s="48">
        <f>Standing!$F$155</f>
        <v>0.56014178591542219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1471965.5759414795</v>
      </c>
      <c r="K456" s="37">
        <f t="shared" si="36"/>
        <v>5.5403405964709176E-2</v>
      </c>
      <c r="L456" s="46">
        <f t="shared" si="37"/>
        <v>1663.1233986974939</v>
      </c>
      <c r="M456" s="46">
        <f>IF($F$450&lt;&gt;0,J456/$F$450*100/Input!$F$60,"")</f>
        <v>0.36441313719184343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0.3521692723350468</v>
      </c>
      <c r="G458" s="48">
        <f>Standing!$H$155</f>
        <v>2.0474957693898066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1600926.8294341969</v>
      </c>
      <c r="K458" s="37">
        <f t="shared" si="36"/>
        <v>6.0257386789909433E-2</v>
      </c>
      <c r="L458" s="46">
        <f t="shared" si="37"/>
        <v>1808.8322941462989</v>
      </c>
      <c r="M458" s="46">
        <f>IF($F$450&lt;&gt;0,J458/$F$450*100/Input!$F$60,"")</f>
        <v>0.39633995377613435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0.59856983039047151</v>
      </c>
      <c r="C463" s="38">
        <f>Standing!$K$115</f>
        <v>1.908761443005931E-2</v>
      </c>
      <c r="D463" s="38">
        <f>Standing!$K$129</f>
        <v>2.11700209543754E-3</v>
      </c>
      <c r="E463" s="10"/>
      <c r="F463" s="48">
        <f>Standing!$K$38</f>
        <v>0</v>
      </c>
      <c r="G463" s="48">
        <f>Standing!$K$155</f>
        <v>0</v>
      </c>
      <c r="H463" s="38">
        <f>Reactive!$K$35</f>
        <v>9.9645240771509755E-3</v>
      </c>
      <c r="I463" s="37">
        <f t="shared" si="35"/>
        <v>7.8004159817696456E-2</v>
      </c>
      <c r="J463" s="42">
        <f>0.01*Input!$F$60*(E463*$E$450+F463*$F$450+G463*$G$450)+10*(B463*$B$450+C463*$C$450+D463*$D$450+H463*$H$450)</f>
        <v>2072425.6213602531</v>
      </c>
      <c r="K463" s="37">
        <f t="shared" si="36"/>
        <v>7.8004159817696456E-2</v>
      </c>
      <c r="L463" s="46">
        <f t="shared" si="37"/>
        <v>2341.562601244867</v>
      </c>
      <c r="M463" s="46">
        <f>IF($F$450&lt;&gt;0,J463/$F$450*100/Input!$F$60,"")</f>
        <v>0.51306846751059498</v>
      </c>
      <c r="N463" s="17"/>
    </row>
    <row r="464" spans="1:14" x14ac:dyDescent="0.25">
      <c r="A464" s="4" t="s">
        <v>1579</v>
      </c>
      <c r="B464" s="38">
        <f>Standing!$L$92</f>
        <v>0.1753744637301608</v>
      </c>
      <c r="C464" s="38">
        <f>Standing!$L$115</f>
        <v>2.6539201400748835E-2</v>
      </c>
      <c r="D464" s="38">
        <f>Standing!$L$129</f>
        <v>3.7807897130402337E-3</v>
      </c>
      <c r="E464" s="10"/>
      <c r="F464" s="48">
        <f>Standing!$L$38</f>
        <v>0</v>
      </c>
      <c r="G464" s="48">
        <f>Standing!$L$155</f>
        <v>0</v>
      </c>
      <c r="H464" s="38">
        <f>Reactive!$L$35</f>
        <v>4.1205503515328364E-3</v>
      </c>
      <c r="I464" s="37">
        <f t="shared" si="35"/>
        <v>3.2429137448038999E-2</v>
      </c>
      <c r="J464" s="42">
        <f>0.01*Input!$F$60*(E464*$E$450+F464*$F$450+G464*$G$450)+10*(B464*$B$450+C464*$C$450+D464*$D$450+H464*$H$450)</f>
        <v>861581.93977088807</v>
      </c>
      <c r="K464" s="37">
        <f t="shared" si="36"/>
        <v>3.2429137448038999E-2</v>
      </c>
      <c r="L464" s="46">
        <f t="shared" si="37"/>
        <v>973.47187145435453</v>
      </c>
      <c r="M464" s="46">
        <f>IF($F$450&lt;&gt;0,J464/$F$450*100/Input!$F$60,"")</f>
        <v>0.21330103281724141</v>
      </c>
      <c r="N464" s="17"/>
    </row>
    <row r="465" spans="1:14" x14ac:dyDescent="0.25">
      <c r="A465" s="4" t="s">
        <v>1580</v>
      </c>
      <c r="B465" s="38">
        <f>Standing!$M$92</f>
        <v>6.9934674884711626E-2</v>
      </c>
      <c r="C465" s="38">
        <f>Standing!$M$115</f>
        <v>1.0583128137269721E-2</v>
      </c>
      <c r="D465" s="38">
        <f>Standing!$M$129</f>
        <v>1.5076784485326302E-3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3.03474289872374E-3</v>
      </c>
      <c r="I465" s="37">
        <f t="shared" si="35"/>
        <v>1.3078264355280256E-2</v>
      </c>
      <c r="J465" s="42">
        <f>0.01*Input!$F$60*(E465*$E$450+F465*$F$450+G465*$G$450)+10*(B465*$B$450+C465*$C$450+D465*$D$450+H465*$H$450)</f>
        <v>347465.18898670882</v>
      </c>
      <c r="K465" s="37">
        <f t="shared" si="36"/>
        <v>1.3078264355280256E-2</v>
      </c>
      <c r="L465" s="46">
        <f t="shared" si="37"/>
        <v>392.58899493422439</v>
      </c>
      <c r="M465" s="46">
        <f>IF($F$450&lt;&gt;0,J465/$F$450*100/Input!$F$60,"")</f>
        <v>8.6021630976400879E-2</v>
      </c>
      <c r="N465" s="17"/>
    </row>
    <row r="466" spans="1:14" x14ac:dyDescent="0.25">
      <c r="A466" s="4" t="s">
        <v>1581</v>
      </c>
      <c r="B466" s="38">
        <f>Standing!$N$92</f>
        <v>0.29485052382443622</v>
      </c>
      <c r="C466" s="38">
        <f>Standing!$N$115</f>
        <v>4.2900220114026166E-2</v>
      </c>
      <c r="D466" s="38">
        <f>Standing!$N$129</f>
        <v>2.2454894576942257E-3</v>
      </c>
      <c r="E466" s="10"/>
      <c r="F466" s="48">
        <f>Standing!$N$38</f>
        <v>0.14939677058558176</v>
      </c>
      <c r="G466" s="48">
        <f>Standing!$N$155</f>
        <v>0.14939677058558176</v>
      </c>
      <c r="H466" s="38">
        <f>Reactive!$N$35</f>
        <v>1.2020359423683577E-2</v>
      </c>
      <c r="I466" s="37">
        <f t="shared" si="35"/>
        <v>5.2313079633700875E-2</v>
      </c>
      <c r="J466" s="42">
        <f>0.01*Input!$F$60*(E466*$E$450+F466*$F$450+G466*$G$450)+10*(B466*$B$450+C466*$C$450+D466*$D$450+H466*$H$450)</f>
        <v>2006334.6235057549</v>
      </c>
      <c r="K466" s="37">
        <f t="shared" si="36"/>
        <v>7.5516556544499347E-2</v>
      </c>
      <c r="L466" s="46">
        <f t="shared" si="37"/>
        <v>2266.8886504598577</v>
      </c>
      <c r="M466" s="46">
        <f>IF($F$450&lt;&gt;0,J466/$F$450*100/Input!$F$60,"")</f>
        <v>0.49670638115345145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0.26755652795847545</v>
      </c>
      <c r="G467" s="48">
        <f>Standing!$O$155</f>
        <v>0.26755652795847545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1104049.6326460633</v>
      </c>
      <c r="K467" s="37">
        <f t="shared" si="36"/>
        <v>4.1555394366851503E-2</v>
      </c>
      <c r="L467" s="46">
        <f t="shared" si="37"/>
        <v>1247.427798168862</v>
      </c>
      <c r="M467" s="46">
        <f>IF($F$450&lt;&gt;0,J467/$F$450*100/Input!$F$60,"")</f>
        <v>0.27332853215043501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0.97800391408456955</v>
      </c>
      <c r="G469" s="48">
        <f>Standing!$Q$155</f>
        <v>0.97800391408456955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4035651.3455693349</v>
      </c>
      <c r="K469" s="37">
        <f t="shared" si="36"/>
        <v>0.15189813775882208</v>
      </c>
      <c r="L469" s="46">
        <f t="shared" si="37"/>
        <v>4559.7439855266184</v>
      </c>
      <c r="M469" s="46">
        <f>IF($F$450&lt;&gt;0,J469/$F$450*100/Input!$F$60,"")</f>
        <v>0.99910241889371032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151.05546459069933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489317.45259596728</v>
      </c>
      <c r="K473" s="37">
        <f t="shared" si="36"/>
        <v>1.841745073043034E-2</v>
      </c>
      <c r="L473" s="46">
        <f t="shared" si="37"/>
        <v>552.86300040195965</v>
      </c>
      <c r="M473" s="46">
        <f>IF($F$450&lt;&gt;0,J473/$F$450*100/Input!$F$60,"")</f>
        <v>0.12113986284575093</v>
      </c>
      <c r="N473" s="17"/>
    </row>
    <row r="474" spans="1:14" x14ac:dyDescent="0.25">
      <c r="A474" s="4" t="s">
        <v>1589</v>
      </c>
      <c r="B474" s="38">
        <f>Adder!$B$278</f>
        <v>1.0554795704954192</v>
      </c>
      <c r="C474" s="38">
        <f>Adder!$C$278</f>
        <v>1.0554795704954192</v>
      </c>
      <c r="D474" s="38">
        <f>Adder!$D$278</f>
        <v>1.0554795704954192</v>
      </c>
      <c r="E474" s="10"/>
      <c r="F474" s="10"/>
      <c r="G474" s="10"/>
      <c r="H474" s="10"/>
      <c r="I474" s="37">
        <f t="shared" si="35"/>
        <v>1.0554795704954194</v>
      </c>
      <c r="J474" s="42">
        <f>0.01*Input!$F$60*(E474*$E$450+F474*$F$450+G474*$G$450)+10*(B474*$B$450+C474*$C$450+D474*$D$450+H474*$H$450)</f>
        <v>28042131.46874734</v>
      </c>
      <c r="K474" s="37">
        <f t="shared" si="36"/>
        <v>1.0554795704954194</v>
      </c>
      <c r="L474" s="46">
        <f t="shared" si="37"/>
        <v>31683.842174906389</v>
      </c>
      <c r="M474" s="46">
        <f>IF($F$450&lt;&gt;0,J474/$F$450*100/Input!$F$60,"")</f>
        <v>6.9423641891463674</v>
      </c>
      <c r="N474" s="17"/>
    </row>
    <row r="475" spans="1:14" x14ac:dyDescent="0.25">
      <c r="A475" s="4" t="s">
        <v>1590</v>
      </c>
      <c r="B475" s="38">
        <f>Adjust!$B$91</f>
        <v>-4.4615356926502869E-4</v>
      </c>
      <c r="C475" s="38">
        <f>Adjust!$C$91</f>
        <v>4.3593659850404975E-4</v>
      </c>
      <c r="D475" s="38">
        <f>Adjust!$D$91</f>
        <v>-3.8841186455629284E-4</v>
      </c>
      <c r="E475" s="48">
        <f>Adjust!$E$91</f>
        <v>4.5354093006721996E-3</v>
      </c>
      <c r="F475" s="48">
        <f>Adjust!$F$91</f>
        <v>4.9862818108410423E-3</v>
      </c>
      <c r="G475" s="48">
        <f>Adjust!$G$91</f>
        <v>4.6362836710898137E-3</v>
      </c>
      <c r="H475" s="38">
        <f>Adjust!$H$91</f>
        <v>9.5157576459448112E-5</v>
      </c>
      <c r="I475" s="37">
        <f t="shared" si="35"/>
        <v>-7.6782494039822165E-5</v>
      </c>
      <c r="J475" s="42">
        <f>0.01*Input!$F$60*(E475*$E$450+F475*$F$450+G475*$G$450)+10*(B475*$B$450+C475*$C$450+D475*$D$450+H475*$H$450)</f>
        <v>18519.6995975432</v>
      </c>
      <c r="K475" s="37">
        <f t="shared" si="36"/>
        <v>6.970641514431311E-4</v>
      </c>
      <c r="L475" s="46">
        <f t="shared" si="37"/>
        <v>20.924773133924962</v>
      </c>
      <c r="M475" s="46">
        <f>IF($F$450&lt;&gt;0,J475/$F$450*100/Input!$F$60,"")</f>
        <v>4.584904661153264E-3</v>
      </c>
      <c r="N475" s="17"/>
    </row>
    <row r="477" spans="1:14" x14ac:dyDescent="0.25">
      <c r="A477" s="4" t="s">
        <v>1591</v>
      </c>
      <c r="B477" s="37">
        <f>SUM($B$453:$B$475)</f>
        <v>3.266</v>
      </c>
      <c r="C477" s="37">
        <f>SUM($C$453:$C$475)</f>
        <v>1.3140000000000001</v>
      </c>
      <c r="D477" s="37">
        <f>SUM($D$453:$D$475)</f>
        <v>1.08</v>
      </c>
      <c r="E477" s="46">
        <f>SUM($E$453:$E$475)</f>
        <v>151.06</v>
      </c>
      <c r="F477" s="46">
        <f>SUM($F$453:$F$475)</f>
        <v>2.39</v>
      </c>
      <c r="G477" s="46">
        <f>SUM($G$453:$G$475)</f>
        <v>4.32</v>
      </c>
      <c r="H477" s="37">
        <f>SUM($H$453:$H$475)</f>
        <v>6.7000000000000004E-2</v>
      </c>
      <c r="I477" s="37">
        <f>SUM(I$453:I$475)</f>
        <v>1.4255752874105907</v>
      </c>
      <c r="J477" s="42">
        <f>SUM($J$453:$J$475)</f>
        <v>48394533.486914635</v>
      </c>
      <c r="K477" s="37">
        <f>SUM($K$453:$K$475)</f>
        <v>1.8215249249516694</v>
      </c>
      <c r="L477" s="46">
        <f>SUM($L$453:$L$475)</f>
        <v>54679.322890861542</v>
      </c>
      <c r="M477" s="46">
        <f>SUM($M$453:$M$475)</f>
        <v>11.980989269822038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14638.14617533696</v>
      </c>
      <c r="C482" s="44">
        <f>Multi!B$142</f>
        <v>14638.14617533696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7.3397223583046539E-2</v>
      </c>
      <c r="C485" s="42">
        <f t="shared" ref="C485:C505" si="38">0+10*(B485*$B$482)</f>
        <v>10743.992876725244</v>
      </c>
      <c r="D485" s="37">
        <f t="shared" ref="D485:D505" si="39">IF($C$482&lt;&gt;0,0.1*C485/$C$482,"")</f>
        <v>7.3397223583046539E-2</v>
      </c>
      <c r="E485" s="17"/>
    </row>
    <row r="486" spans="1:5" x14ac:dyDescent="0.25">
      <c r="A486" s="4" t="s">
        <v>481</v>
      </c>
      <c r="B486" s="38">
        <f>Yard!$D$81</f>
        <v>2.9239563791299675E-2</v>
      </c>
      <c r="C486" s="42">
        <f t="shared" si="38"/>
        <v>4280.1300888013438</v>
      </c>
      <c r="D486" s="37">
        <f t="shared" si="39"/>
        <v>2.9239563791299675E-2</v>
      </c>
      <c r="E486" s="17"/>
    </row>
    <row r="487" spans="1:5" x14ac:dyDescent="0.25">
      <c r="A487" s="4" t="s">
        <v>482</v>
      </c>
      <c r="B487" s="38">
        <f>Yard!$E$81</f>
        <v>0.14054711511592305</v>
      </c>
      <c r="C487" s="42">
        <f t="shared" si="38"/>
        <v>20573.492155887925</v>
      </c>
      <c r="D487" s="37">
        <f t="shared" si="39"/>
        <v>0.14054711511592305</v>
      </c>
      <c r="E487" s="17"/>
    </row>
    <row r="488" spans="1:5" x14ac:dyDescent="0.25">
      <c r="A488" s="4" t="s">
        <v>483</v>
      </c>
      <c r="B488" s="38">
        <f>Yard!$F$81</f>
        <v>4.5042407317121488E-2</v>
      </c>
      <c r="C488" s="42">
        <f t="shared" si="38"/>
        <v>6593.3734239709147</v>
      </c>
      <c r="D488" s="37">
        <f t="shared" si="39"/>
        <v>4.5042407317121495E-2</v>
      </c>
      <c r="E488" s="17"/>
    </row>
    <row r="489" spans="1:5" x14ac:dyDescent="0.25">
      <c r="A489" s="4" t="s">
        <v>484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485</v>
      </c>
      <c r="B490" s="38">
        <f>Yard!$H$81</f>
        <v>0.12774268873125214</v>
      </c>
      <c r="C490" s="42">
        <f t="shared" si="38"/>
        <v>18699.161504786382</v>
      </c>
      <c r="D490" s="37">
        <f t="shared" si="39"/>
        <v>0.12774268873125214</v>
      </c>
      <c r="E490" s="17"/>
    </row>
    <row r="491" spans="1:5" x14ac:dyDescent="0.25">
      <c r="A491" s="4" t="s">
        <v>486</v>
      </c>
      <c r="B491" s="38">
        <f>Yard!$I$81</f>
        <v>1.4272760986760146E-2</v>
      </c>
      <c r="C491" s="42">
        <f t="shared" si="38"/>
        <v>2089.2676164984159</v>
      </c>
      <c r="D491" s="37">
        <f t="shared" si="39"/>
        <v>1.4272760986760146E-2</v>
      </c>
      <c r="E491" s="17"/>
    </row>
    <row r="492" spans="1:5" x14ac:dyDescent="0.25">
      <c r="A492" s="4" t="s">
        <v>487</v>
      </c>
      <c r="B492" s="38">
        <f>Yard!$J$81</f>
        <v>1.0318582912039005E-2</v>
      </c>
      <c r="C492" s="42">
        <f t="shared" si="38"/>
        <v>1510.4492498876107</v>
      </c>
      <c r="D492" s="37">
        <f t="shared" si="39"/>
        <v>1.0318582912039005E-2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8.4824944479509529E-2</v>
      </c>
      <c r="C494" s="42">
        <f t="shared" si="38"/>
        <v>12416.799366059024</v>
      </c>
      <c r="D494" s="37">
        <f t="shared" si="39"/>
        <v>8.4824944479509529E-2</v>
      </c>
      <c r="E494" s="17"/>
    </row>
    <row r="495" spans="1:5" x14ac:dyDescent="0.25">
      <c r="A495" s="4" t="s">
        <v>1579</v>
      </c>
      <c r="B495" s="38">
        <f>Yard!$L$81</f>
        <v>3.5093907224603253E-2</v>
      </c>
      <c r="C495" s="42">
        <f t="shared" si="38"/>
        <v>5137.0974381745618</v>
      </c>
      <c r="D495" s="37">
        <f t="shared" si="39"/>
        <v>3.5093907224603253E-2</v>
      </c>
      <c r="E495" s="17"/>
    </row>
    <row r="496" spans="1:5" x14ac:dyDescent="0.25">
      <c r="A496" s="4" t="s">
        <v>1580</v>
      </c>
      <c r="B496" s="38">
        <f>Yard!$M$81</f>
        <v>1.3994517445613575E-2</v>
      </c>
      <c r="C496" s="42">
        <f t="shared" si="38"/>
        <v>2048.5379202219474</v>
      </c>
      <c r="D496" s="37">
        <f t="shared" si="39"/>
        <v>1.3994517445613577E-2</v>
      </c>
      <c r="E496" s="17"/>
    </row>
    <row r="497" spans="1:5" x14ac:dyDescent="0.25">
      <c r="A497" s="4" t="s">
        <v>1581</v>
      </c>
      <c r="B497" s="38">
        <f>Yard!$N$81</f>
        <v>6.9281253769156129E-2</v>
      </c>
      <c r="C497" s="42">
        <f t="shared" si="38"/>
        <v>10141.491198835221</v>
      </c>
      <c r="D497" s="37">
        <f t="shared" si="39"/>
        <v>6.9281253769156129E-2</v>
      </c>
      <c r="E497" s="17"/>
    </row>
    <row r="498" spans="1:5" x14ac:dyDescent="0.25">
      <c r="A498" s="4" t="s">
        <v>1582</v>
      </c>
      <c r="B498" s="38">
        <f>Yard!$O$81</f>
        <v>2.4815331199501071E-2</v>
      </c>
      <c r="C498" s="42">
        <f t="shared" si="38"/>
        <v>3632.5044548769656</v>
      </c>
      <c r="D498" s="37">
        <f t="shared" si="39"/>
        <v>2.4815331199501075E-2</v>
      </c>
      <c r="E498" s="17"/>
    </row>
    <row r="499" spans="1:5" x14ac:dyDescent="0.25">
      <c r="A499" s="4" t="s">
        <v>1583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1584</v>
      </c>
      <c r="B500" s="38">
        <f>Yard!$Q$81</f>
        <v>0.12154858730221681</v>
      </c>
      <c r="C500" s="42">
        <f t="shared" si="38"/>
        <v>17792.459883355554</v>
      </c>
      <c r="D500" s="37">
        <f t="shared" si="39"/>
        <v>0.12154858730221679</v>
      </c>
      <c r="E500" s="17"/>
    </row>
    <row r="501" spans="1:5" x14ac:dyDescent="0.25">
      <c r="A501" s="4" t="s">
        <v>1585</v>
      </c>
      <c r="B501" s="38">
        <f>Yard!$R$81</f>
        <v>4.1069317422240667E-2</v>
      </c>
      <c r="C501" s="42">
        <f t="shared" si="38"/>
        <v>6011.7867174807179</v>
      </c>
      <c r="D501" s="37">
        <f t="shared" si="39"/>
        <v>4.1069317422240667E-2</v>
      </c>
      <c r="E501" s="17"/>
    </row>
    <row r="502" spans="1:5" x14ac:dyDescent="0.25">
      <c r="A502" s="4" t="s">
        <v>1586</v>
      </c>
      <c r="B502" s="38">
        <f>Yard!$S$81</f>
        <v>8.4978614184169063E-2</v>
      </c>
      <c r="C502" s="42">
        <f t="shared" si="38"/>
        <v>12439.293762054294</v>
      </c>
      <c r="D502" s="37">
        <f t="shared" si="39"/>
        <v>8.4978614184169049E-2</v>
      </c>
      <c r="E502" s="17"/>
    </row>
    <row r="503" spans="1:5" x14ac:dyDescent="0.25">
      <c r="A503" s="4" t="s">
        <v>1587</v>
      </c>
      <c r="B503" s="38">
        <f>Otex!$B$162</f>
        <v>0</v>
      </c>
      <c r="C503" s="42">
        <f t="shared" si="38"/>
        <v>0</v>
      </c>
      <c r="D503" s="37">
        <f t="shared" si="39"/>
        <v>0</v>
      </c>
      <c r="E503" s="17"/>
    </row>
    <row r="504" spans="1:5" x14ac:dyDescent="0.25">
      <c r="A504" s="4" t="s">
        <v>1589</v>
      </c>
      <c r="B504" s="38">
        <f>Adder!$B$279</f>
        <v>1.0554795704954192</v>
      </c>
      <c r="C504" s="42">
        <f t="shared" si="38"/>
        <v>154502.64237993819</v>
      </c>
      <c r="D504" s="37">
        <f t="shared" si="39"/>
        <v>1.0554795704954192</v>
      </c>
      <c r="E504" s="17"/>
    </row>
    <row r="505" spans="1:5" x14ac:dyDescent="0.25">
      <c r="A505" s="4" t="s">
        <v>1590</v>
      </c>
      <c r="B505" s="38">
        <f>Adjust!$B$92</f>
        <v>3.5361404012856923E-4</v>
      </c>
      <c r="C505" s="42">
        <f t="shared" si="38"/>
        <v>51.762540090534657</v>
      </c>
      <c r="D505" s="37">
        <f t="shared" si="39"/>
        <v>3.5361404012856917E-4</v>
      </c>
      <c r="E505" s="17"/>
    </row>
    <row r="507" spans="1:5" x14ac:dyDescent="0.25">
      <c r="A507" s="4" t="s">
        <v>1591</v>
      </c>
      <c r="B507" s="37">
        <f>SUM($B$485:$B$505)</f>
        <v>1.972</v>
      </c>
      <c r="C507" s="42">
        <f>SUM($C$485:$C$505)</f>
        <v>288664.24257764482</v>
      </c>
      <c r="D507" s="37">
        <f>SUM($D$485:$D$505)</f>
        <v>1.972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89104.333270017101</v>
      </c>
      <c r="C512" s="44">
        <f>Multi!B$143</f>
        <v>89104.333270017101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9.5231322984671143E-2</v>
      </c>
      <c r="C515" s="42">
        <f t="shared" ref="C515:C535" si="40">0+10*(B515*$B$512)</f>
        <v>84855.235409707762</v>
      </c>
      <c r="D515" s="37">
        <f t="shared" ref="D515:D535" si="41">IF($C$512&lt;&gt;0,0.1*C515/$C$512,"")</f>
        <v>9.523132298467113E-2</v>
      </c>
      <c r="E515" s="17"/>
    </row>
    <row r="516" spans="1:5" x14ac:dyDescent="0.25">
      <c r="A516" s="4" t="s">
        <v>481</v>
      </c>
      <c r="B516" s="38">
        <f>Yard!$D$82</f>
        <v>3.7937706733410133E-2</v>
      </c>
      <c r="C516" s="42">
        <f t="shared" si="40"/>
        <v>33804.140642739483</v>
      </c>
      <c r="D516" s="37">
        <f t="shared" si="41"/>
        <v>3.7937706733410133E-2</v>
      </c>
      <c r="E516" s="17"/>
    </row>
    <row r="517" spans="1:5" x14ac:dyDescent="0.25">
      <c r="A517" s="4" t="s">
        <v>482</v>
      </c>
      <c r="B517" s="38">
        <f>Yard!$E$82</f>
        <v>0.18385068930778839</v>
      </c>
      <c r="C517" s="42">
        <f t="shared" si="40"/>
        <v>163818.93092003546</v>
      </c>
      <c r="D517" s="37">
        <f t="shared" si="41"/>
        <v>0.18385068930778839</v>
      </c>
      <c r="E517" s="17"/>
    </row>
    <row r="518" spans="1:5" x14ac:dyDescent="0.25">
      <c r="A518" s="4" t="s">
        <v>483</v>
      </c>
      <c r="B518" s="38">
        <f>Yard!$F$82</f>
        <v>5.8920296062318585E-2</v>
      </c>
      <c r="C518" s="42">
        <f t="shared" si="40"/>
        <v>52500.536967049113</v>
      </c>
      <c r="D518" s="37">
        <f t="shared" si="41"/>
        <v>5.8920296062318592E-2</v>
      </c>
      <c r="E518" s="17"/>
    </row>
    <row r="519" spans="1:5" x14ac:dyDescent="0.25">
      <c r="A519" s="4" t="s">
        <v>484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485</v>
      </c>
      <c r="B520" s="38">
        <f>Yard!$H$82</f>
        <v>0.16710112731876486</v>
      </c>
      <c r="C520" s="42">
        <f t="shared" si="40"/>
        <v>148894.34538406783</v>
      </c>
      <c r="D520" s="37">
        <f t="shared" si="41"/>
        <v>0.16710112731876486</v>
      </c>
      <c r="E520" s="17"/>
    </row>
    <row r="521" spans="1:5" x14ac:dyDescent="0.25">
      <c r="A521" s="4" t="s">
        <v>486</v>
      </c>
      <c r="B521" s="38">
        <f>Yard!$I$82</f>
        <v>1.8670301013128911E-2</v>
      </c>
      <c r="C521" s="42">
        <f t="shared" si="40"/>
        <v>16636.047237253766</v>
      </c>
      <c r="D521" s="37">
        <f t="shared" si="41"/>
        <v>1.8670301013128915E-2</v>
      </c>
      <c r="E521" s="17"/>
    </row>
    <row r="522" spans="1:5" x14ac:dyDescent="0.25">
      <c r="A522" s="4" t="s">
        <v>487</v>
      </c>
      <c r="B522" s="38">
        <f>Yard!$J$82</f>
        <v>1.3497812313637531E-2</v>
      </c>
      <c r="C522" s="42">
        <f t="shared" si="40"/>
        <v>12027.135668104991</v>
      </c>
      <c r="D522" s="37">
        <f t="shared" si="41"/>
        <v>1.3497812313637531E-2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0.14142348145352859</v>
      </c>
      <c r="C524" s="42">
        <f t="shared" si="40"/>
        <v>126014.45023641294</v>
      </c>
      <c r="D524" s="37">
        <f t="shared" si="41"/>
        <v>0.14142348145352862</v>
      </c>
      <c r="E524" s="17"/>
    </row>
    <row r="525" spans="1:5" x14ac:dyDescent="0.25">
      <c r="A525" s="4" t="s">
        <v>1579</v>
      </c>
      <c r="B525" s="38">
        <f>Yard!$L$82</f>
        <v>4.5533591743001936E-2</v>
      </c>
      <c r="C525" s="42">
        <f t="shared" si="40"/>
        <v>40572.403336493437</v>
      </c>
      <c r="D525" s="37">
        <f t="shared" si="41"/>
        <v>4.5533591743001943E-2</v>
      </c>
      <c r="E525" s="17"/>
    </row>
    <row r="526" spans="1:5" x14ac:dyDescent="0.25">
      <c r="A526" s="4" t="s">
        <v>1580</v>
      </c>
      <c r="B526" s="38">
        <f>Yard!$M$82</f>
        <v>1.8157586156783114E-2</v>
      </c>
      <c r="C526" s="42">
        <f t="shared" si="40"/>
        <v>16179.196082930517</v>
      </c>
      <c r="D526" s="37">
        <f t="shared" si="41"/>
        <v>1.8157586156783118E-2</v>
      </c>
      <c r="E526" s="17"/>
    </row>
    <row r="527" spans="1:5" x14ac:dyDescent="0.25">
      <c r="A527" s="4" t="s">
        <v>1581</v>
      </c>
      <c r="B527" s="38">
        <f>Yard!$N$82</f>
        <v>9.0627304950808688E-2</v>
      </c>
      <c r="C527" s="42">
        <f t="shared" si="40"/>
        <v>80752.855837003284</v>
      </c>
      <c r="D527" s="37">
        <f t="shared" si="41"/>
        <v>9.0627304950808701E-2</v>
      </c>
      <c r="E527" s="17"/>
    </row>
    <row r="528" spans="1:5" x14ac:dyDescent="0.25">
      <c r="A528" s="4" t="s">
        <v>1582</v>
      </c>
      <c r="B528" s="38">
        <f>Yard!$O$82</f>
        <v>3.2461112721284595E-2</v>
      </c>
      <c r="C528" s="42">
        <f t="shared" si="40"/>
        <v>28924.25806232934</v>
      </c>
      <c r="D528" s="37">
        <f t="shared" si="41"/>
        <v>3.2461112721284595E-2</v>
      </c>
      <c r="E528" s="17"/>
    </row>
    <row r="529" spans="1:5" x14ac:dyDescent="0.25">
      <c r="A529" s="4" t="s">
        <v>1583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1584</v>
      </c>
      <c r="B530" s="38">
        <f>Yard!$Q$82</f>
        <v>0.15899857881443427</v>
      </c>
      <c r="C530" s="42">
        <f t="shared" si="40"/>
        <v>141674.62356140433</v>
      </c>
      <c r="D530" s="37">
        <f t="shared" si="41"/>
        <v>0.1589985788144343</v>
      </c>
      <c r="E530" s="17"/>
    </row>
    <row r="531" spans="1:5" x14ac:dyDescent="0.25">
      <c r="A531" s="4" t="s">
        <v>1585</v>
      </c>
      <c r="B531" s="38">
        <f>Yard!$R$82</f>
        <v>5.3723068675237975E-2</v>
      </c>
      <c r="C531" s="42">
        <f t="shared" si="40"/>
        <v>47869.582155264208</v>
      </c>
      <c r="D531" s="37">
        <f t="shared" si="41"/>
        <v>5.3723068675237975E-2</v>
      </c>
      <c r="E531" s="17"/>
    </row>
    <row r="532" spans="1:5" x14ac:dyDescent="0.25">
      <c r="A532" s="4" t="s">
        <v>1586</v>
      </c>
      <c r="B532" s="38">
        <f>Yard!$S$82</f>
        <v>0.11116113469347239</v>
      </c>
      <c r="C532" s="42">
        <f t="shared" si="40"/>
        <v>99049.387924004244</v>
      </c>
      <c r="D532" s="37">
        <f t="shared" si="41"/>
        <v>0.11116113469347241</v>
      </c>
      <c r="E532" s="17"/>
    </row>
    <row r="533" spans="1:5" x14ac:dyDescent="0.25">
      <c r="A533" s="4" t="s">
        <v>1587</v>
      </c>
      <c r="B533" s="38">
        <f>Otex!$B$163</f>
        <v>0</v>
      </c>
      <c r="C533" s="42">
        <f t="shared" si="40"/>
        <v>0</v>
      </c>
      <c r="D533" s="37">
        <f t="shared" si="41"/>
        <v>0</v>
      </c>
      <c r="E533" s="17"/>
    </row>
    <row r="534" spans="1:5" x14ac:dyDescent="0.25">
      <c r="A534" s="4" t="s">
        <v>1589</v>
      </c>
      <c r="B534" s="38">
        <f>Adder!$B$280</f>
        <v>1.0554795704954192</v>
      </c>
      <c r="C534" s="42">
        <f t="shared" si="40"/>
        <v>940478.03409118333</v>
      </c>
      <c r="D534" s="37">
        <f t="shared" si="41"/>
        <v>1.0554795704954192</v>
      </c>
      <c r="E534" s="17"/>
    </row>
    <row r="535" spans="1:5" x14ac:dyDescent="0.25">
      <c r="A535" s="4" t="s">
        <v>1590</v>
      </c>
      <c r="B535" s="38">
        <f>Adjust!$B$93</f>
        <v>2.2531456230945324E-4</v>
      </c>
      <c r="C535" s="42">
        <f t="shared" si="40"/>
        <v>200.76503850609555</v>
      </c>
      <c r="D535" s="37">
        <f t="shared" si="41"/>
        <v>2.2531456230945324E-4</v>
      </c>
      <c r="E535" s="17"/>
    </row>
    <row r="537" spans="1:5" x14ac:dyDescent="0.25">
      <c r="A537" s="4" t="s">
        <v>1591</v>
      </c>
      <c r="B537" s="37">
        <f>SUM($B$515:$B$535)</f>
        <v>2.2829999999999999</v>
      </c>
      <c r="C537" s="42">
        <f>SUM($C$515:$C$535)</f>
        <v>2034251.9285544902</v>
      </c>
      <c r="D537" s="37">
        <f>SUM($D$515:$D$535)</f>
        <v>2.2829999999999999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3089.2306192074366</v>
      </c>
      <c r="C542" s="44">
        <f>Multi!B$144</f>
        <v>3089.2306192074366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0.17080614804554028</v>
      </c>
      <c r="C545" s="42">
        <f t="shared" ref="C545:C565" si="42">0+10*(B545*$B$542)</f>
        <v>5276.5958249116147</v>
      </c>
      <c r="D545" s="37">
        <f t="shared" ref="D545:D565" si="43">IF($C$542&lt;&gt;0,0.1*C545/$C$542,"")</f>
        <v>0.17080614804554028</v>
      </c>
      <c r="E545" s="17"/>
    </row>
    <row r="546" spans="1:5" x14ac:dyDescent="0.25">
      <c r="A546" s="4" t="s">
        <v>481</v>
      </c>
      <c r="B546" s="38">
        <f>Yard!$D$83</f>
        <v>6.8044770877100938E-2</v>
      </c>
      <c r="C546" s="42">
        <f t="shared" si="42"/>
        <v>2102.0598967049468</v>
      </c>
      <c r="D546" s="37">
        <f t="shared" si="43"/>
        <v>6.8044770877100938E-2</v>
      </c>
      <c r="E546" s="17"/>
    </row>
    <row r="547" spans="1:5" x14ac:dyDescent="0.25">
      <c r="A547" s="4" t="s">
        <v>482</v>
      </c>
      <c r="B547" s="38">
        <f>Yard!$E$83</f>
        <v>0.34012042236732265</v>
      </c>
      <c r="C547" s="42">
        <f t="shared" si="42"/>
        <v>10507.104229948991</v>
      </c>
      <c r="D547" s="37">
        <f t="shared" si="43"/>
        <v>0.34012042236732265</v>
      </c>
      <c r="E547" s="17"/>
    </row>
    <row r="548" spans="1:5" x14ac:dyDescent="0.25">
      <c r="A548" s="4" t="s">
        <v>483</v>
      </c>
      <c r="B548" s="38">
        <f>Yard!$F$83</f>
        <v>0.10900147319640506</v>
      </c>
      <c r="C548" s="42">
        <f t="shared" si="42"/>
        <v>3367.3068853705317</v>
      </c>
      <c r="D548" s="37">
        <f t="shared" si="43"/>
        <v>0.10900147319640506</v>
      </c>
      <c r="E548" s="17"/>
    </row>
    <row r="549" spans="1:5" x14ac:dyDescent="0.25">
      <c r="A549" s="4" t="s">
        <v>484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485</v>
      </c>
      <c r="B550" s="38">
        <f>Yard!$H$83</f>
        <v>0.30913403814639057</v>
      </c>
      <c r="C550" s="42">
        <f t="shared" si="42"/>
        <v>9549.8633608106938</v>
      </c>
      <c r="D550" s="37">
        <f t="shared" si="43"/>
        <v>0.30913403814639057</v>
      </c>
      <c r="E550" s="17"/>
    </row>
    <row r="551" spans="1:5" x14ac:dyDescent="0.25">
      <c r="A551" s="4" t="s">
        <v>486</v>
      </c>
      <c r="B551" s="38">
        <f>Yard!$I$83</f>
        <v>3.4539716387353488E-2</v>
      </c>
      <c r="C551" s="42">
        <f t="shared" si="42"/>
        <v>1067.0114944255326</v>
      </c>
      <c r="D551" s="37">
        <f t="shared" si="43"/>
        <v>3.4539716387353495E-2</v>
      </c>
      <c r="E551" s="17"/>
    </row>
    <row r="552" spans="1:5" x14ac:dyDescent="0.25">
      <c r="A552" s="4" t="s">
        <v>487</v>
      </c>
      <c r="B552" s="38">
        <f>Yard!$J$83</f>
        <v>2.4970706623044264E-2</v>
      </c>
      <c r="C552" s="42">
        <f t="shared" si="42"/>
        <v>771.40271483154265</v>
      </c>
      <c r="D552" s="37">
        <f t="shared" si="43"/>
        <v>2.4970706623044264E-2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0.26329187352980449</v>
      </c>
      <c r="C554" s="42">
        <f t="shared" si="42"/>
        <v>8133.6931749676396</v>
      </c>
      <c r="D554" s="37">
        <f t="shared" si="43"/>
        <v>0.26329187352980449</v>
      </c>
      <c r="E554" s="17"/>
    </row>
    <row r="555" spans="1:5" x14ac:dyDescent="0.25">
      <c r="A555" s="4" t="s">
        <v>1579</v>
      </c>
      <c r="B555" s="38">
        <f>Yard!$L$83</f>
        <v>8.1668690180354525E-2</v>
      </c>
      <c r="C555" s="42">
        <f t="shared" si="42"/>
        <v>2522.9341833571689</v>
      </c>
      <c r="D555" s="37">
        <f t="shared" si="43"/>
        <v>8.1668690180354525E-2</v>
      </c>
      <c r="E555" s="17"/>
    </row>
    <row r="556" spans="1:5" x14ac:dyDescent="0.25">
      <c r="A556" s="4" t="s">
        <v>1580</v>
      </c>
      <c r="B556" s="38">
        <f>Yard!$M$83</f>
        <v>3.2567302984380146E-2</v>
      </c>
      <c r="C556" s="42">
        <f t="shared" si="42"/>
        <v>1006.0790956435288</v>
      </c>
      <c r="D556" s="37">
        <f t="shared" si="43"/>
        <v>3.2567302984380153E-2</v>
      </c>
      <c r="E556" s="17"/>
    </row>
    <row r="557" spans="1:5" x14ac:dyDescent="0.25">
      <c r="A557" s="4" t="s">
        <v>1581</v>
      </c>
      <c r="B557" s="38">
        <f>Yard!$N$83</f>
        <v>0.16765886140507064</v>
      </c>
      <c r="C557" s="42">
        <f t="shared" si="42"/>
        <v>5179.3688823400025</v>
      </c>
      <c r="D557" s="37">
        <f t="shared" si="43"/>
        <v>0.16765886140507069</v>
      </c>
      <c r="E557" s="17"/>
    </row>
    <row r="558" spans="1:5" x14ac:dyDescent="0.25">
      <c r="A558" s="4" t="s">
        <v>1582</v>
      </c>
      <c r="B558" s="38">
        <f>Yard!$O$83</f>
        <v>6.0052466546878881E-2</v>
      </c>
      <c r="C558" s="42">
        <f t="shared" si="42"/>
        <v>1855.1591841554853</v>
      </c>
      <c r="D558" s="37">
        <f t="shared" si="43"/>
        <v>6.0052466546878881E-2</v>
      </c>
      <c r="E558" s="17"/>
    </row>
    <row r="559" spans="1:5" x14ac:dyDescent="0.25">
      <c r="A559" s="4" t="s">
        <v>1583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1584</v>
      </c>
      <c r="B560" s="38">
        <f>Yard!$Q$83</f>
        <v>0.29414447117810455</v>
      </c>
      <c r="C560" s="42">
        <f t="shared" si="42"/>
        <v>9086.8010683397988</v>
      </c>
      <c r="D560" s="37">
        <f t="shared" si="43"/>
        <v>0.29414447117810455</v>
      </c>
      <c r="E560" s="17"/>
    </row>
    <row r="561" spans="1:5" x14ac:dyDescent="0.25">
      <c r="A561" s="4" t="s">
        <v>1585</v>
      </c>
      <c r="B561" s="38">
        <f>Yard!$R$83</f>
        <v>9.9386697311210775E-2</v>
      </c>
      <c r="C561" s="42">
        <f t="shared" si="42"/>
        <v>3070.2842847569373</v>
      </c>
      <c r="D561" s="37">
        <f t="shared" si="43"/>
        <v>9.9386697311210789E-2</v>
      </c>
      <c r="E561" s="17"/>
    </row>
    <row r="562" spans="1:5" x14ac:dyDescent="0.25">
      <c r="A562" s="4" t="s">
        <v>1586</v>
      </c>
      <c r="B562" s="38">
        <f>Yard!$S$83</f>
        <v>0.20564607195722384</v>
      </c>
      <c r="C562" s="42">
        <f t="shared" si="42"/>
        <v>6352.8814220999166</v>
      </c>
      <c r="D562" s="37">
        <f t="shared" si="43"/>
        <v>0.20564607195722387</v>
      </c>
      <c r="E562" s="17"/>
    </row>
    <row r="563" spans="1:5" x14ac:dyDescent="0.25">
      <c r="A563" s="4" t="s">
        <v>1587</v>
      </c>
      <c r="B563" s="38">
        <f>Otex!$B$164</f>
        <v>0</v>
      </c>
      <c r="C563" s="42">
        <f t="shared" si="42"/>
        <v>0</v>
      </c>
      <c r="D563" s="37">
        <f t="shared" si="43"/>
        <v>0</v>
      </c>
      <c r="E563" s="17"/>
    </row>
    <row r="564" spans="1:5" x14ac:dyDescent="0.25">
      <c r="A564" s="4" t="s">
        <v>1589</v>
      </c>
      <c r="B564" s="38">
        <f>Adder!$B$281</f>
        <v>1.0554795704954192</v>
      </c>
      <c r="C564" s="42">
        <f t="shared" si="42"/>
        <v>32606.198071223629</v>
      </c>
      <c r="D564" s="37">
        <f t="shared" si="43"/>
        <v>1.0554795704954192</v>
      </c>
      <c r="E564" s="17"/>
    </row>
    <row r="565" spans="1:5" x14ac:dyDescent="0.25">
      <c r="A565" s="4" t="s">
        <v>1590</v>
      </c>
      <c r="B565" s="38">
        <f>Adjust!$B$94</f>
        <v>4.8671876839545547E-4</v>
      </c>
      <c r="C565" s="42">
        <f t="shared" si="42"/>
        <v>15.035865222701739</v>
      </c>
      <c r="D565" s="37">
        <f t="shared" si="43"/>
        <v>4.8671876839545558E-4</v>
      </c>
      <c r="E565" s="17"/>
    </row>
    <row r="567" spans="1:5" x14ac:dyDescent="0.25">
      <c r="A567" s="4" t="s">
        <v>1591</v>
      </c>
      <c r="B567" s="37">
        <f>SUM($B$545:$B$565)</f>
        <v>3.3170000000000002</v>
      </c>
      <c r="C567" s="42">
        <f>SUM($C$545:$C$565)</f>
        <v>102469.77963911067</v>
      </c>
      <c r="D567" s="37">
        <f>SUM($D$545:$D$565)</f>
        <v>3.3170000000000002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1358.4731770907495</v>
      </c>
      <c r="C572" s="44">
        <f>Multi!B$145</f>
        <v>1358.4731770907495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5.8782383640044483E-2</v>
      </c>
      <c r="C575" s="42">
        <f t="shared" ref="C575:C595" si="44">0+10*(B575*$B$572)</f>
        <v>798.54291460458523</v>
      </c>
      <c r="D575" s="37">
        <f t="shared" ref="D575:D595" si="45">IF($C$572&lt;&gt;0,0.1*C575/$C$572,"")</f>
        <v>5.8782383640044483E-2</v>
      </c>
      <c r="E575" s="17"/>
    </row>
    <row r="576" spans="1:5" x14ac:dyDescent="0.25">
      <c r="A576" s="4" t="s">
        <v>481</v>
      </c>
      <c r="B576" s="38">
        <f>Yard!$D$84</f>
        <v>2.3417387911178932E-2</v>
      </c>
      <c r="C576" s="42">
        <f t="shared" si="44"/>
        <v>318.11893354865754</v>
      </c>
      <c r="D576" s="37">
        <f t="shared" si="45"/>
        <v>2.3417387911178936E-2</v>
      </c>
      <c r="E576" s="17"/>
    </row>
    <row r="577" spans="1:5" x14ac:dyDescent="0.25">
      <c r="A577" s="4" t="s">
        <v>482</v>
      </c>
      <c r="B577" s="38">
        <f>Yard!$E$84</f>
        <v>0.11182082957146197</v>
      </c>
      <c r="C577" s="42">
        <f t="shared" si="44"/>
        <v>1519.0559761286718</v>
      </c>
      <c r="D577" s="37">
        <f t="shared" si="45"/>
        <v>0.11182082957146199</v>
      </c>
      <c r="E577" s="17"/>
    </row>
    <row r="578" spans="1:5" x14ac:dyDescent="0.25">
      <c r="A578" s="4" t="s">
        <v>483</v>
      </c>
      <c r="B578" s="38">
        <f>Yard!$F$84</f>
        <v>3.5836234332821196E-2</v>
      </c>
      <c r="C578" s="42">
        <f t="shared" si="44"/>
        <v>486.82563109076204</v>
      </c>
      <c r="D578" s="37">
        <f t="shared" si="45"/>
        <v>3.5836234332821196E-2</v>
      </c>
      <c r="E578" s="17"/>
    </row>
    <row r="579" spans="1:5" x14ac:dyDescent="0.25">
      <c r="A579" s="4" t="s">
        <v>484</v>
      </c>
      <c r="B579" s="38">
        <f>Yard!$G$84</f>
        <v>0</v>
      </c>
      <c r="C579" s="42">
        <f t="shared" si="44"/>
        <v>0</v>
      </c>
      <c r="D579" s="37">
        <f t="shared" si="45"/>
        <v>0</v>
      </c>
      <c r="E579" s="17"/>
    </row>
    <row r="580" spans="1:5" x14ac:dyDescent="0.25">
      <c r="A580" s="4" t="s">
        <v>485</v>
      </c>
      <c r="B580" s="38">
        <f>Yard!$H$84</f>
        <v>0.10163348720346195</v>
      </c>
      <c r="C580" s="42">
        <f t="shared" si="44"/>
        <v>1380.6636626009899</v>
      </c>
      <c r="D580" s="37">
        <f t="shared" si="45"/>
        <v>0.10163348720346195</v>
      </c>
      <c r="E580" s="17"/>
    </row>
    <row r="581" spans="1:5" x14ac:dyDescent="0.25">
      <c r="A581" s="4" t="s">
        <v>486</v>
      </c>
      <c r="B581" s="38">
        <f>Yard!$I$84</f>
        <v>1.1355565516220991E-2</v>
      </c>
      <c r="C581" s="42">
        <f t="shared" si="44"/>
        <v>154.26231164482886</v>
      </c>
      <c r="D581" s="37">
        <f t="shared" si="45"/>
        <v>1.1355565516220991E-2</v>
      </c>
      <c r="E581" s="17"/>
    </row>
    <row r="582" spans="1:5" x14ac:dyDescent="0.25">
      <c r="A582" s="4" t="s">
        <v>487</v>
      </c>
      <c r="B582" s="38">
        <f>Yard!$J$84</f>
        <v>8.2095779787043945E-3</v>
      </c>
      <c r="C582" s="42">
        <f t="shared" si="44"/>
        <v>111.52491479304813</v>
      </c>
      <c r="D582" s="37">
        <f t="shared" si="45"/>
        <v>8.2095779787043962E-3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4.3931837589352804E-2</v>
      </c>
      <c r="C584" s="42">
        <f t="shared" si="44"/>
        <v>596.80222985442913</v>
      </c>
      <c r="D584" s="37">
        <f t="shared" si="45"/>
        <v>4.3931837589352804E-2</v>
      </c>
      <c r="E584" s="17"/>
    </row>
    <row r="585" spans="1:5" x14ac:dyDescent="0.25">
      <c r="A585" s="4" t="s">
        <v>1579</v>
      </c>
      <c r="B585" s="38">
        <f>Yard!$L$84</f>
        <v>2.8106015693776892E-2</v>
      </c>
      <c r="C585" s="42">
        <f t="shared" si="44"/>
        <v>381.81268434887556</v>
      </c>
      <c r="D585" s="37">
        <f t="shared" si="45"/>
        <v>2.8106015693776888E-2</v>
      </c>
      <c r="E585" s="17"/>
    </row>
    <row r="586" spans="1:5" x14ac:dyDescent="0.25">
      <c r="A586" s="4" t="s">
        <v>1580</v>
      </c>
      <c r="B586" s="38">
        <f>Yard!$M$84</f>
        <v>1.1207932033213391E-2</v>
      </c>
      <c r="C586" s="42">
        <f t="shared" si="44"/>
        <v>152.25675037776577</v>
      </c>
      <c r="D586" s="37">
        <f t="shared" si="45"/>
        <v>1.1207932033213391E-2</v>
      </c>
      <c r="E586" s="17"/>
    </row>
    <row r="587" spans="1:5" x14ac:dyDescent="0.25">
      <c r="A587" s="4" t="s">
        <v>1581</v>
      </c>
      <c r="B587" s="38">
        <f>Yard!$N$84</f>
        <v>5.5120926984721319E-2</v>
      </c>
      <c r="C587" s="42">
        <f t="shared" si="44"/>
        <v>748.8030080512159</v>
      </c>
      <c r="D587" s="37">
        <f t="shared" si="45"/>
        <v>5.5120926984721319E-2</v>
      </c>
      <c r="E587" s="17"/>
    </row>
    <row r="588" spans="1:5" x14ac:dyDescent="0.25">
      <c r="A588" s="4" t="s">
        <v>1582</v>
      </c>
      <c r="B588" s="38">
        <f>Yard!$O$84</f>
        <v>1.9743350253259084E-2</v>
      </c>
      <c r="C588" s="42">
        <f t="shared" si="44"/>
        <v>268.20811744960321</v>
      </c>
      <c r="D588" s="37">
        <f t="shared" si="45"/>
        <v>1.9743350253259087E-2</v>
      </c>
      <c r="E588" s="17"/>
    </row>
    <row r="589" spans="1:5" x14ac:dyDescent="0.25">
      <c r="A589" s="4" t="s">
        <v>1583</v>
      </c>
      <c r="B589" s="38">
        <f>Yard!$P$84</f>
        <v>0</v>
      </c>
      <c r="C589" s="42">
        <f t="shared" si="44"/>
        <v>0</v>
      </c>
      <c r="D589" s="37">
        <f t="shared" si="45"/>
        <v>0</v>
      </c>
      <c r="E589" s="17"/>
    </row>
    <row r="590" spans="1:5" x14ac:dyDescent="0.25">
      <c r="A590" s="4" t="s">
        <v>1584</v>
      </c>
      <c r="B590" s="38">
        <f>Yard!$Q$84</f>
        <v>9.6705392025747169E-2</v>
      </c>
      <c r="C590" s="42">
        <f t="shared" si="44"/>
        <v>1313.716811470232</v>
      </c>
      <c r="D590" s="37">
        <f t="shared" si="45"/>
        <v>9.6705392025747183E-2</v>
      </c>
      <c r="E590" s="17"/>
    </row>
    <row r="591" spans="1:5" x14ac:dyDescent="0.25">
      <c r="A591" s="4" t="s">
        <v>1585</v>
      </c>
      <c r="B591" s="38">
        <f>Yard!$R$84</f>
        <v>3.2675200343321442E-2</v>
      </c>
      <c r="C591" s="42">
        <f t="shared" si="44"/>
        <v>443.88383222468627</v>
      </c>
      <c r="D591" s="37">
        <f t="shared" si="45"/>
        <v>3.2675200343321449E-2</v>
      </c>
      <c r="E591" s="17"/>
    </row>
    <row r="592" spans="1:5" x14ac:dyDescent="0.25">
      <c r="A592" s="4" t="s">
        <v>1586</v>
      </c>
      <c r="B592" s="38">
        <f>Yard!$S$84</f>
        <v>6.7609919464155788E-2</v>
      </c>
      <c r="C592" s="42">
        <f t="shared" si="44"/>
        <v>918.46262097321414</v>
      </c>
      <c r="D592" s="37">
        <f t="shared" si="45"/>
        <v>6.7609919464155788E-2</v>
      </c>
      <c r="E592" s="17"/>
    </row>
    <row r="593" spans="1:8" x14ac:dyDescent="0.25">
      <c r="A593" s="4" t="s">
        <v>1587</v>
      </c>
      <c r="B593" s="38">
        <f>Otex!$B$165</f>
        <v>0</v>
      </c>
      <c r="C593" s="42">
        <f t="shared" si="44"/>
        <v>0</v>
      </c>
      <c r="D593" s="37">
        <f t="shared" si="45"/>
        <v>0</v>
      </c>
      <c r="E593" s="17"/>
    </row>
    <row r="594" spans="1:8" x14ac:dyDescent="0.25">
      <c r="A594" s="4" t="s">
        <v>1589</v>
      </c>
      <c r="B594" s="38">
        <f>Adder!$B$282</f>
        <v>1.0554795704954192</v>
      </c>
      <c r="C594" s="42">
        <f t="shared" si="44"/>
        <v>14338.406854852918</v>
      </c>
      <c r="D594" s="37">
        <f t="shared" si="45"/>
        <v>1.0554795704954194</v>
      </c>
      <c r="E594" s="17"/>
    </row>
    <row r="595" spans="1:8" x14ac:dyDescent="0.25">
      <c r="A595" s="4" t="s">
        <v>1590</v>
      </c>
      <c r="B595" s="38">
        <f>Adjust!$B$95</f>
        <v>3.6438896313906177E-4</v>
      </c>
      <c r="C595" s="42">
        <f t="shared" si="44"/>
        <v>4.9501263245232527</v>
      </c>
      <c r="D595" s="37">
        <f t="shared" si="45"/>
        <v>3.6438896313906183E-4</v>
      </c>
      <c r="E595" s="17"/>
    </row>
    <row r="597" spans="1:8" x14ac:dyDescent="0.25">
      <c r="A597" s="4" t="s">
        <v>1591</v>
      </c>
      <c r="B597" s="37">
        <f>SUM($B$575:$B$595)</f>
        <v>1.762</v>
      </c>
      <c r="C597" s="42">
        <f>SUM($C$575:$C$595)</f>
        <v>23936.297380339005</v>
      </c>
      <c r="D597" s="37">
        <f>SUM($D$575:$D$595)</f>
        <v>1.7620000000000005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3355.0092221402897</v>
      </c>
      <c r="C602" s="44">
        <f>Loads!C$352</f>
        <v>10655.139004499075</v>
      </c>
      <c r="D602" s="44">
        <f>Loads!D$352</f>
        <v>43220.945421859971</v>
      </c>
      <c r="E602" s="44">
        <f>Multi!B$146</f>
        <v>57231.093648499336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1.2660133635125541</v>
      </c>
      <c r="C605" s="38">
        <f>Yard!$C$113</f>
        <v>6.3913224941355151E-2</v>
      </c>
      <c r="D605" s="38">
        <f>Yard!$C$136</f>
        <v>9.641097018954858E-3</v>
      </c>
      <c r="E605" s="37">
        <f t="shared" ref="E605:E625" si="46">IF(E$602&lt;&gt;0,(($B605*B$602+$C605*C$602+$D605*D$602))/E$602,0)</f>
        <v>9.3396575064692719E-2</v>
      </c>
      <c r="F605" s="42">
        <f t="shared" ref="F605:F625" si="47">0+10*(B605*$B$602+C605*$C$602+D605*$D$602)</f>
        <v>53451.88133976527</v>
      </c>
      <c r="G605" s="37">
        <f t="shared" ref="G605:G625" si="48">IF($E$602&lt;&gt;0,0.1*F605/$E$602,"")</f>
        <v>9.3396575064692733E-2</v>
      </c>
      <c r="H605" s="17"/>
    </row>
    <row r="606" spans="1:8" x14ac:dyDescent="0.25">
      <c r="A606" s="4" t="s">
        <v>481</v>
      </c>
      <c r="B606" s="38">
        <f>Yard!$D$85</f>
        <v>0.5043471223564594</v>
      </c>
      <c r="C606" s="38">
        <f>Yard!$D$113</f>
        <v>2.5461382959070095E-2</v>
      </c>
      <c r="D606" s="38">
        <f>Yard!$D$136</f>
        <v>3.8407647802219309E-3</v>
      </c>
      <c r="E606" s="37">
        <f t="shared" si="46"/>
        <v>3.7206790409491382E-2</v>
      </c>
      <c r="F606" s="42">
        <f t="shared" si="47"/>
        <v>21293.853062856884</v>
      </c>
      <c r="G606" s="37">
        <f t="shared" si="48"/>
        <v>3.7206790409491382E-2</v>
      </c>
      <c r="H606" s="17"/>
    </row>
    <row r="607" spans="1:8" x14ac:dyDescent="0.25">
      <c r="A607" s="4" t="s">
        <v>482</v>
      </c>
      <c r="B607" s="38">
        <f>Yard!$E$85</f>
        <v>2.5918581459661985</v>
      </c>
      <c r="C607" s="38">
        <f>Yard!$E$113</f>
        <v>0.12494716957340157</v>
      </c>
      <c r="D607" s="38">
        <f>Yard!$E$136</f>
        <v>6.9426177265203594E-3</v>
      </c>
      <c r="E607" s="37">
        <f t="shared" si="46"/>
        <v>0.18044568582751347</v>
      </c>
      <c r="F607" s="42">
        <f t="shared" si="47"/>
        <v>103271.03944062113</v>
      </c>
      <c r="G607" s="37">
        <f t="shared" si="48"/>
        <v>0.18044568582751347</v>
      </c>
      <c r="H607" s="17"/>
    </row>
    <row r="608" spans="1:8" x14ac:dyDescent="0.25">
      <c r="A608" s="4" t="s">
        <v>483</v>
      </c>
      <c r="B608" s="38">
        <f>Yard!$F$85</f>
        <v>0.83063626188640671</v>
      </c>
      <c r="C608" s="38">
        <f>Yard!$F$113</f>
        <v>4.0042951435927392E-2</v>
      </c>
      <c r="D608" s="38">
        <f>Yard!$F$136</f>
        <v>2.2249636019001416E-3</v>
      </c>
      <c r="E608" s="37">
        <f t="shared" si="46"/>
        <v>5.7829063748170685E-2</v>
      </c>
      <c r="F608" s="42">
        <f t="shared" si="47"/>
        <v>33096.205629765944</v>
      </c>
      <c r="G608" s="37">
        <f t="shared" si="48"/>
        <v>5.7829063748170685E-2</v>
      </c>
      <c r="H608" s="17"/>
    </row>
    <row r="609" spans="1:8" x14ac:dyDescent="0.25">
      <c r="A609" s="4" t="s">
        <v>484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485</v>
      </c>
      <c r="B610" s="38">
        <f>Yard!$H$85</f>
        <v>2.3557290955608519</v>
      </c>
      <c r="C610" s="38">
        <f>Yard!$H$113</f>
        <v>0.11356396307032934</v>
      </c>
      <c r="D610" s="38">
        <f>Yard!$H$136</f>
        <v>6.3101163939756118E-3</v>
      </c>
      <c r="E610" s="37">
        <f t="shared" si="46"/>
        <v>0.16400633380876767</v>
      </c>
      <c r="F610" s="42">
        <f t="shared" si="47"/>
        <v>93862.618491566245</v>
      </c>
      <c r="G610" s="37">
        <f t="shared" si="48"/>
        <v>0.16400633380876767</v>
      </c>
      <c r="H610" s="17"/>
    </row>
    <row r="611" spans="1:8" x14ac:dyDescent="0.25">
      <c r="A611" s="4" t="s">
        <v>486</v>
      </c>
      <c r="B611" s="38">
        <f>Yard!$I$85</f>
        <v>0.26320690964343946</v>
      </c>
      <c r="C611" s="38">
        <f>Yard!$I$113</f>
        <v>1.2688564157453204E-2</v>
      </c>
      <c r="D611" s="38">
        <f>Yard!$I$136</f>
        <v>7.0503278100969677E-4</v>
      </c>
      <c r="E611" s="37">
        <f t="shared" si="46"/>
        <v>1.8324518029301979E-2</v>
      </c>
      <c r="F611" s="42">
        <f t="shared" si="47"/>
        <v>10487.322073985961</v>
      </c>
      <c r="G611" s="37">
        <f t="shared" si="48"/>
        <v>1.8324518029301979E-2</v>
      </c>
      <c r="H611" s="17"/>
    </row>
    <row r="612" spans="1:8" x14ac:dyDescent="0.25">
      <c r="A612" s="4" t="s">
        <v>487</v>
      </c>
      <c r="B612" s="38">
        <f>Yard!$J$85</f>
        <v>0.19028710161241835</v>
      </c>
      <c r="C612" s="38">
        <f>Yard!$J$113</f>
        <v>9.1732777852063865E-3</v>
      </c>
      <c r="D612" s="38">
        <f>Yard!$J$136</f>
        <v>5.0970791238657003E-4</v>
      </c>
      <c r="E612" s="37">
        <f t="shared" si="46"/>
        <v>1.3247826316429271E-2</v>
      </c>
      <c r="F612" s="42">
        <f t="shared" si="47"/>
        <v>7581.8758855461765</v>
      </c>
      <c r="G612" s="37">
        <f t="shared" si="48"/>
        <v>1.3247826316429272E-2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2.1787341448486486</v>
      </c>
      <c r="C614" s="38">
        <f>Yard!$K$113</f>
        <v>2.3006153675801715E-2</v>
      </c>
      <c r="D614" s="38">
        <f>Yard!$K$136</f>
        <v>2.5811741676760574E-3</v>
      </c>
      <c r="E614" s="37">
        <f t="shared" si="46"/>
        <v>0.13395459029394505</v>
      </c>
      <c r="F614" s="42">
        <f t="shared" si="47"/>
        <v>76663.677017591297</v>
      </c>
      <c r="G614" s="37">
        <f t="shared" si="48"/>
        <v>0.13395459029394505</v>
      </c>
      <c r="H614" s="17"/>
    </row>
    <row r="615" spans="1:8" x14ac:dyDescent="0.25">
      <c r="A615" s="4" t="s">
        <v>1579</v>
      </c>
      <c r="B615" s="38">
        <f>Yard!$L$85</f>
        <v>0.60532746819703787</v>
      </c>
      <c r="C615" s="38">
        <f>Yard!$L$113</f>
        <v>3.0559259288320022E-2</v>
      </c>
      <c r="D615" s="38">
        <f>Yard!$L$136</f>
        <v>4.6097624379997969E-3</v>
      </c>
      <c r="E615" s="37">
        <f t="shared" si="46"/>
        <v>4.4656331403427896E-2</v>
      </c>
      <c r="F615" s="42">
        <f t="shared" si="47"/>
        <v>25557.306845480038</v>
      </c>
      <c r="G615" s="37">
        <f t="shared" si="48"/>
        <v>4.4656331403427896E-2</v>
      </c>
      <c r="H615" s="17"/>
    </row>
    <row r="616" spans="1:8" x14ac:dyDescent="0.25">
      <c r="A616" s="4" t="s">
        <v>1580</v>
      </c>
      <c r="B616" s="38">
        <f>Yard!$M$85</f>
        <v>0.24138850541137816</v>
      </c>
      <c r="C616" s="38">
        <f>Yard!$M$113</f>
        <v>1.218622037433331E-2</v>
      </c>
      <c r="D616" s="38">
        <f>Yard!$M$136</f>
        <v>1.8382507381080491E-3</v>
      </c>
      <c r="E616" s="37">
        <f t="shared" si="46"/>
        <v>1.7807758049928516E-2</v>
      </c>
      <c r="F616" s="42">
        <f t="shared" si="47"/>
        <v>10191.574686252769</v>
      </c>
      <c r="G616" s="37">
        <f t="shared" si="48"/>
        <v>1.7807758049928516E-2</v>
      </c>
      <c r="H616" s="17"/>
    </row>
    <row r="617" spans="1:8" x14ac:dyDescent="0.25">
      <c r="A617" s="4" t="s">
        <v>1581</v>
      </c>
      <c r="B617" s="38">
        <f>Yard!$N$85</f>
        <v>1.2776297955047458</v>
      </c>
      <c r="C617" s="38">
        <f>Yard!$N$113</f>
        <v>6.1591421181521618E-2</v>
      </c>
      <c r="D617" s="38">
        <f>Yard!$N$136</f>
        <v>3.4222919491202386E-3</v>
      </c>
      <c r="E617" s="37">
        <f t="shared" si="46"/>
        <v>8.8948843532321256E-2</v>
      </c>
      <c r="F617" s="42">
        <f t="shared" si="47"/>
        <v>50906.395941239927</v>
      </c>
      <c r="G617" s="37">
        <f t="shared" si="48"/>
        <v>8.894884353232127E-2</v>
      </c>
      <c r="H617" s="17"/>
    </row>
    <row r="618" spans="1:8" x14ac:dyDescent="0.25">
      <c r="A618" s="4" t="s">
        <v>1582</v>
      </c>
      <c r="B618" s="38">
        <f>Yard!$O$85</f>
        <v>0.45762460695992779</v>
      </c>
      <c r="C618" s="38">
        <f>Yard!$O$113</f>
        <v>2.2060967902804755E-2</v>
      </c>
      <c r="D618" s="38">
        <f>Yard!$O$136</f>
        <v>1.2258050130237879E-3</v>
      </c>
      <c r="E618" s="37">
        <f t="shared" si="46"/>
        <v>3.1859917250080624E-2</v>
      </c>
      <c r="F618" s="42">
        <f t="shared" si="47"/>
        <v>18233.779077728039</v>
      </c>
      <c r="G618" s="37">
        <f t="shared" si="48"/>
        <v>3.1859917250080631E-2</v>
      </c>
      <c r="H618" s="17"/>
    </row>
    <row r="619" spans="1:8" x14ac:dyDescent="0.25">
      <c r="A619" s="4" t="s">
        <v>1583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1584</v>
      </c>
      <c r="B620" s="38">
        <f>Yard!$Q$85</f>
        <v>2.2415024020243495</v>
      </c>
      <c r="C620" s="38">
        <f>Yard!$Q$113</f>
        <v>0.10805737233760472</v>
      </c>
      <c r="D620" s="38">
        <f>Yard!$Q$136</f>
        <v>6.0041458420676871E-3</v>
      </c>
      <c r="E620" s="37">
        <f t="shared" si="46"/>
        <v>0.1560538484124962</v>
      </c>
      <c r="F620" s="42">
        <f t="shared" si="47"/>
        <v>89311.324127042899</v>
      </c>
      <c r="G620" s="37">
        <f t="shared" si="48"/>
        <v>0.1560538484124962</v>
      </c>
      <c r="H620" s="17"/>
    </row>
    <row r="621" spans="1:8" x14ac:dyDescent="0.25">
      <c r="A621" s="4" t="s">
        <v>1585</v>
      </c>
      <c r="B621" s="38">
        <f>Yard!$R$85</f>
        <v>0.75736769710505703</v>
      </c>
      <c r="C621" s="38">
        <f>Yard!$R$113</f>
        <v>3.651085235003302E-2</v>
      </c>
      <c r="D621" s="38">
        <f>Yard!$R$136</f>
        <v>2.0287045444978779E-3</v>
      </c>
      <c r="E621" s="37">
        <f t="shared" si="46"/>
        <v>5.2728091520140165E-2</v>
      </c>
      <c r="F621" s="42">
        <f t="shared" si="47"/>
        <v>30176.863436957858</v>
      </c>
      <c r="G621" s="37">
        <f t="shared" si="48"/>
        <v>5.2728091520140172E-2</v>
      </c>
      <c r="H621" s="17"/>
    </row>
    <row r="622" spans="1:8" x14ac:dyDescent="0.25">
      <c r="A622" s="4" t="s">
        <v>1586</v>
      </c>
      <c r="B622" s="38">
        <f>Yard!$S$85</f>
        <v>1.5671080350848423</v>
      </c>
      <c r="C622" s="38">
        <f>Yard!$S$113</f>
        <v>7.5546462179778395E-2</v>
      </c>
      <c r="D622" s="38">
        <f>Yard!$S$136</f>
        <v>4.1976957885157366E-3</v>
      </c>
      <c r="E622" s="37">
        <f t="shared" si="46"/>
        <v>0.10910237683987019</v>
      </c>
      <c r="F622" s="42">
        <f t="shared" si="47"/>
        <v>62440.483461964759</v>
      </c>
      <c r="G622" s="37">
        <f t="shared" si="48"/>
        <v>0.10910237683987019</v>
      </c>
      <c r="H622" s="17"/>
    </row>
    <row r="623" spans="1:8" x14ac:dyDescent="0.25">
      <c r="A623" s="4" t="s">
        <v>1587</v>
      </c>
      <c r="B623" s="38">
        <f>Otex!$B$166</f>
        <v>0</v>
      </c>
      <c r="C623" s="38">
        <f>Otex!$B$166</f>
        <v>0</v>
      </c>
      <c r="D623" s="38">
        <f>Otex!$B$166</f>
        <v>0</v>
      </c>
      <c r="E623" s="37">
        <f t="shared" si="46"/>
        <v>0</v>
      </c>
      <c r="F623" s="42">
        <f t="shared" si="47"/>
        <v>0</v>
      </c>
      <c r="G623" s="37">
        <f t="shared" si="48"/>
        <v>0</v>
      </c>
      <c r="H623" s="17"/>
    </row>
    <row r="624" spans="1:8" x14ac:dyDescent="0.25">
      <c r="A624" s="4" t="s">
        <v>1589</v>
      </c>
      <c r="B624" s="38">
        <f>Adder!$B$283</f>
        <v>1.0554795704954192</v>
      </c>
      <c r="C624" s="38">
        <f>Adder!$C$283</f>
        <v>1.0554795704954192</v>
      </c>
      <c r="D624" s="38">
        <f>Adder!$D$283</f>
        <v>1.0554795704954192</v>
      </c>
      <c r="E624" s="37">
        <f t="shared" si="46"/>
        <v>1.0554795704954192</v>
      </c>
      <c r="F624" s="42">
        <f t="shared" si="47"/>
        <v>604062.50143101194</v>
      </c>
      <c r="G624" s="37">
        <f t="shared" si="48"/>
        <v>1.0554795704954194</v>
      </c>
      <c r="H624" s="17"/>
    </row>
    <row r="625" spans="1:8" x14ac:dyDescent="0.25">
      <c r="A625" s="4" t="s">
        <v>1590</v>
      </c>
      <c r="B625" s="38">
        <f>Adjust!$B$96</f>
        <v>-2.4022616973340405E-4</v>
      </c>
      <c r="C625" s="38">
        <f>Adjust!$C$96</f>
        <v>2.111862916400753E-4</v>
      </c>
      <c r="D625" s="38">
        <f>Adjust!$D$96</f>
        <v>4.3829880860246639E-4</v>
      </c>
      <c r="E625" s="37">
        <f t="shared" si="46"/>
        <v>3.5623899289268109E-4</v>
      </c>
      <c r="F625" s="42">
        <f t="shared" si="47"/>
        <v>203.87947163488121</v>
      </c>
      <c r="G625" s="37">
        <f t="shared" si="48"/>
        <v>3.5623899289268109E-4</v>
      </c>
      <c r="H625" s="17"/>
    </row>
    <row r="627" spans="1:8" x14ac:dyDescent="0.25">
      <c r="A627" s="4" t="s">
        <v>1591</v>
      </c>
      <c r="B627" s="37">
        <f>SUM($B$605:$B$625)</f>
        <v>18.384</v>
      </c>
      <c r="C627" s="37">
        <f>SUM($C$605:$C$625)</f>
        <v>1.8149999999999999</v>
      </c>
      <c r="D627" s="37">
        <f>SUM($D$605:$D$625)</f>
        <v>1.1120000000000001</v>
      </c>
      <c r="E627" s="37">
        <f>SUM(E$605:E$625)</f>
        <v>2.255404359994889</v>
      </c>
      <c r="F627" s="42">
        <f>SUM($F$605:$F$625)</f>
        <v>1290792.5814210121</v>
      </c>
      <c r="G627" s="37">
        <f>SUM($G$605:$G$625)</f>
        <v>2.255404359994889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786.31</v>
      </c>
      <c r="C632" s="44">
        <f>Loads!E$353</f>
        <v>146.36666666666667</v>
      </c>
      <c r="D632" s="44">
        <f>Multi!B$147</f>
        <v>786.31</v>
      </c>
      <c r="E632" s="37">
        <f>IF(C632,D632/C632,"")</f>
        <v>5.3721931222956041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-6.0008940847205844E-2</v>
      </c>
      <c r="C635" s="10"/>
      <c r="D635" s="42">
        <f>0.01*Input!$F$60*(C635*$C$632)+10*(B635*$B$632)</f>
        <v>-471.85630277566423</v>
      </c>
      <c r="E635" s="37">
        <f t="shared" ref="E635:E657" si="49">IF($D$632&lt;&gt;0,0.1*D635/$D$632,"")</f>
        <v>-6.0008940847205844E-2</v>
      </c>
      <c r="F635" s="46">
        <f t="shared" ref="F635:F657" si="50">IF($C$632&lt;&gt;0,D635/$C$632,"")</f>
        <v>-3.2237961929560295</v>
      </c>
      <c r="G635" s="17"/>
    </row>
    <row r="636" spans="1:8" x14ac:dyDescent="0.25">
      <c r="A636" s="4" t="s">
        <v>481</v>
      </c>
      <c r="B636" s="38">
        <f>Yard!$D$42</f>
        <v>-2.3906016716897908E-2</v>
      </c>
      <c r="C636" s="10"/>
      <c r="D636" s="42">
        <f>0.01*Input!$F$60*(C636*$C$632)+10*(B636*$B$632)</f>
        <v>-187.97540004663995</v>
      </c>
      <c r="E636" s="37">
        <f t="shared" si="49"/>
        <v>-2.3906016716897915E-2</v>
      </c>
      <c r="F636" s="46">
        <f t="shared" si="50"/>
        <v>-1.2842773858800269</v>
      </c>
      <c r="G636" s="17"/>
    </row>
    <row r="637" spans="1:8" x14ac:dyDescent="0.25">
      <c r="A637" s="4" t="s">
        <v>482</v>
      </c>
      <c r="B637" s="38">
        <f>Yard!$E$42</f>
        <v>-0.11492275208024409</v>
      </c>
      <c r="C637" s="10"/>
      <c r="D637" s="42">
        <f>0.01*Input!$F$60*(C637*$C$632)+10*(B637*$B$632)</f>
        <v>-903.64909188216734</v>
      </c>
      <c r="E637" s="37">
        <f t="shared" si="49"/>
        <v>-0.11492275208024412</v>
      </c>
      <c r="F637" s="46">
        <f t="shared" si="50"/>
        <v>-6.1738721832077017</v>
      </c>
      <c r="G637" s="17"/>
    </row>
    <row r="638" spans="1:8" x14ac:dyDescent="0.25">
      <c r="A638" s="4" t="s">
        <v>483</v>
      </c>
      <c r="B638" s="38">
        <f>Yard!$F$42</f>
        <v>-3.6830335542166338E-2</v>
      </c>
      <c r="C638" s="10"/>
      <c r="D638" s="42">
        <f>0.01*Input!$F$60*(C638*$C$632)+10*(B638*$B$632)</f>
        <v>-289.60061140160809</v>
      </c>
      <c r="E638" s="37">
        <f t="shared" si="49"/>
        <v>-3.6830335542166338E-2</v>
      </c>
      <c r="F638" s="46">
        <f t="shared" si="50"/>
        <v>-1.9785967529146533</v>
      </c>
      <c r="G638" s="17"/>
    </row>
    <row r="639" spans="1:8" x14ac:dyDescent="0.25">
      <c r="A639" s="4" t="s">
        <v>484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485</v>
      </c>
      <c r="B640" s="38">
        <f>Yard!$H$42</f>
        <v>-0.1044528116782546</v>
      </c>
      <c r="C640" s="10"/>
      <c r="D640" s="42">
        <f>0.01*Input!$F$60*(C640*$C$632)+10*(B640*$B$632)</f>
        <v>-821.32290350728363</v>
      </c>
      <c r="E640" s="37">
        <f t="shared" si="49"/>
        <v>-0.1044528116782546</v>
      </c>
      <c r="F640" s="46">
        <f t="shared" si="50"/>
        <v>-5.6114067650235731</v>
      </c>
      <c r="G640" s="17"/>
    </row>
    <row r="641" spans="1:7" x14ac:dyDescent="0.25">
      <c r="A641" s="4" t="s">
        <v>486</v>
      </c>
      <c r="B641" s="38">
        <f>Yard!$I$42</f>
        <v>-1.1670570192985666E-2</v>
      </c>
      <c r="C641" s="10"/>
      <c r="D641" s="42">
        <f>0.01*Input!$F$60*(C641*$C$632)+10*(B641*$B$632)</f>
        <v>-91.766860484465582</v>
      </c>
      <c r="E641" s="37">
        <f t="shared" si="49"/>
        <v>-1.1670570192985667E-2</v>
      </c>
      <c r="F641" s="46">
        <f t="shared" si="50"/>
        <v>-0.6269655692402567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-6.9385606468374134E-2</v>
      </c>
      <c r="C645" s="10"/>
      <c r="D645" s="42">
        <f>0.01*Input!$F$60*(C645*$C$632)+10*(B645*$B$632)</f>
        <v>-545.58596222147253</v>
      </c>
      <c r="E645" s="37">
        <f t="shared" si="49"/>
        <v>-6.9385606468374134E-2</v>
      </c>
      <c r="F645" s="46">
        <f t="shared" si="50"/>
        <v>-3.7275287785570885</v>
      </c>
      <c r="G645" s="17"/>
    </row>
    <row r="646" spans="1:7" x14ac:dyDescent="0.25">
      <c r="A646" s="4" t="s">
        <v>1579</v>
      </c>
      <c r="B646" s="38">
        <f>Yard!$L$42</f>
        <v>-2.8692477725070015E-2</v>
      </c>
      <c r="C646" s="10"/>
      <c r="D646" s="42">
        <f>0.01*Input!$F$60*(C646*$C$632)+10*(B646*$B$632)</f>
        <v>-225.61182159999802</v>
      </c>
      <c r="E646" s="37">
        <f t="shared" si="49"/>
        <v>-2.8692477725070015E-2</v>
      </c>
      <c r="F646" s="46">
        <f t="shared" si="50"/>
        <v>-1.5414153149624095</v>
      </c>
      <c r="G646" s="17"/>
    </row>
    <row r="647" spans="1:7" x14ac:dyDescent="0.25">
      <c r="A647" s="4" t="s">
        <v>1580</v>
      </c>
      <c r="B647" s="38">
        <f>Yard!$M$42</f>
        <v>-1.1441797503809029E-2</v>
      </c>
      <c r="C647" s="10"/>
      <c r="D647" s="42">
        <f>0.01*Input!$F$60*(C647*$C$632)+10*(B647*$B$632)</f>
        <v>-89.967997952200776</v>
      </c>
      <c r="E647" s="37">
        <f t="shared" si="49"/>
        <v>-1.1441797503809029E-2</v>
      </c>
      <c r="F647" s="46">
        <f t="shared" si="50"/>
        <v>-0.61467545856661876</v>
      </c>
      <c r="G647" s="17"/>
    </row>
    <row r="648" spans="1:7" x14ac:dyDescent="0.25">
      <c r="A648" s="4" t="s">
        <v>1581</v>
      </c>
      <c r="B648" s="38">
        <f>Yard!$N$42</f>
        <v>-5.6649987757871577E-2</v>
      </c>
      <c r="C648" s="10"/>
      <c r="D648" s="42">
        <f>0.01*Input!$F$60*(C648*$C$632)+10*(B648*$B$632)</f>
        <v>-445.44451873891995</v>
      </c>
      <c r="E648" s="37">
        <f t="shared" si="49"/>
        <v>-5.6649987757871584E-2</v>
      </c>
      <c r="F648" s="46">
        <f t="shared" si="50"/>
        <v>-3.0433467461096786</v>
      </c>
      <c r="G648" s="17"/>
    </row>
    <row r="649" spans="1:7" x14ac:dyDescent="0.25">
      <c r="A649" s="4" t="s">
        <v>1582</v>
      </c>
      <c r="B649" s="38">
        <f>Yard!$O$42</f>
        <v>-2.0291033031003235E-2</v>
      </c>
      <c r="C649" s="10"/>
      <c r="D649" s="42">
        <f>0.01*Input!$F$60*(C649*$C$632)+10*(B649*$B$632)</f>
        <v>-159.55042182608153</v>
      </c>
      <c r="E649" s="37">
        <f t="shared" si="49"/>
        <v>-2.0291033031003235E-2</v>
      </c>
      <c r="F649" s="46">
        <f t="shared" si="50"/>
        <v>-1.0900734809342851</v>
      </c>
      <c r="G649" s="17"/>
    </row>
    <row r="650" spans="1:7" x14ac:dyDescent="0.25">
      <c r="A650" s="4" t="s">
        <v>1583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1584</v>
      </c>
      <c r="B651" s="38">
        <f>Yard!$Q$42</f>
        <v>-9.9388010580759398E-2</v>
      </c>
      <c r="C651" s="10"/>
      <c r="D651" s="42">
        <f>0.01*Input!$F$60*(C651*$C$632)+10*(B651*$B$632)</f>
        <v>-781.49786599756919</v>
      </c>
      <c r="E651" s="37">
        <f t="shared" si="49"/>
        <v>-9.9388010580759412E-2</v>
      </c>
      <c r="F651" s="46">
        <f t="shared" si="50"/>
        <v>-5.3393158688059836</v>
      </c>
      <c r="G651" s="17"/>
    </row>
    <row r="652" spans="1:7" x14ac:dyDescent="0.25">
      <c r="A652" s="4" t="s">
        <v>1585</v>
      </c>
      <c r="B652" s="38">
        <f>Yard!$R$42</f>
        <v>-3.3581614110884672E-2</v>
      </c>
      <c r="C652" s="10"/>
      <c r="D652" s="42">
        <f>0.01*Input!$F$60*(C652*$C$632)+10*(B652*$B$632)</f>
        <v>-264.05558991529722</v>
      </c>
      <c r="E652" s="37">
        <f t="shared" si="49"/>
        <v>-3.3581614110884672E-2</v>
      </c>
      <c r="F652" s="46">
        <f t="shared" si="50"/>
        <v>-1.8040691636207962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2.2195423552640037E-4</v>
      </c>
      <c r="C657" s="48">
        <f>Adjust!$E$97</f>
        <v>0</v>
      </c>
      <c r="D657" s="42">
        <f>0.01*Input!$F$60*(C657*$C$632)+10*(B657*$B$632)</f>
        <v>1.7452483493676385</v>
      </c>
      <c r="E657" s="37">
        <f t="shared" si="49"/>
        <v>2.2195423552640037E-4</v>
      </c>
      <c r="F657" s="46">
        <f t="shared" si="50"/>
        <v>1.1923810175593066E-2</v>
      </c>
      <c r="G657" s="17"/>
    </row>
    <row r="659" spans="1:7" x14ac:dyDescent="0.25">
      <c r="A659" s="4" t="s">
        <v>1591</v>
      </c>
      <c r="B659" s="37">
        <f>SUM($B$635:$B$657)</f>
        <v>-0.67100000000000004</v>
      </c>
      <c r="C659" s="46">
        <f>SUM($C$635:$C$657)</f>
        <v>0</v>
      </c>
      <c r="D659" s="42">
        <f>SUM($D$635:$D$657)</f>
        <v>-5276.1401000000005</v>
      </c>
      <c r="E659" s="37">
        <f>SUM($E$635:$E$657)</f>
        <v>-0.67100000000000004</v>
      </c>
      <c r="F659" s="46">
        <f>SUM($F$635:$F$657)</f>
        <v>-36.0474158506035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-5.7046890750543026E-2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481</v>
      </c>
      <c r="B668" s="38">
        <f>Yard!$D$43</f>
        <v>-2.2726012235442249E-2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482</v>
      </c>
      <c r="B669" s="38">
        <f>Yard!$E$43</f>
        <v>-0.10925014822984813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483</v>
      </c>
      <c r="B670" s="38">
        <f>Yard!$F$43</f>
        <v>-3.5012384793284272E-2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484</v>
      </c>
      <c r="B671" s="38">
        <f>Yard!$G$43</f>
        <v>0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485</v>
      </c>
      <c r="B672" s="38">
        <f>Yard!$H$43</f>
        <v>-9.9297005617353509E-2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1578</v>
      </c>
      <c r="B677" s="38">
        <f>Yard!$K$43</f>
        <v>-6.5960722785291692E-2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1579</v>
      </c>
      <c r="B678" s="38">
        <f>Yard!$L$43</f>
        <v>-2.7276212828220122E-2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1580</v>
      </c>
      <c r="B679" s="38">
        <f>Yard!$M$43</f>
        <v>-1.0877028705631984E-2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1581</v>
      </c>
      <c r="B680" s="38">
        <f>Yard!$N$43</f>
        <v>-5.3853736076952867E-2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1582</v>
      </c>
      <c r="B681" s="38">
        <f>Yard!$O$43</f>
        <v>-1.928946467298296E-2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1583</v>
      </c>
      <c r="B682" s="38">
        <f>Yard!$P$43</f>
        <v>0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1584</v>
      </c>
      <c r="B683" s="38">
        <f>Yard!$Q$43</f>
        <v>-9.4482203842769424E-2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1590</v>
      </c>
      <c r="B689" s="38">
        <f>Adjust!$B$98</f>
        <v>7.1810538320282724E-5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1591</v>
      </c>
      <c r="B691" s="37">
        <f>SUM($B$667:$B$689)</f>
        <v>-0.59499999999999997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19577.821799999998</v>
      </c>
      <c r="C696" s="44">
        <f>Loads!E$355</f>
        <v>208</v>
      </c>
      <c r="D696" s="44">
        <f>Loads!H$355</f>
        <v>788.34299999999996</v>
      </c>
      <c r="E696" s="44">
        <f>Multi!B$149</f>
        <v>19577.821799999998</v>
      </c>
      <c r="F696" s="37">
        <f>IF(C696,E696/C696,"")</f>
        <v>94.124143269230757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-6.0008940847205844E-2</v>
      </c>
      <c r="C699" s="10"/>
      <c r="D699" s="38">
        <f>Reactive!$C$77</f>
        <v>7.7993277978677944E-3</v>
      </c>
      <c r="E699" s="42">
        <f>0.01*Input!$F$60*(C699*$C$696)+10*(B699*$B$696+D699*$D$696)</f>
        <v>-11686.958048391825</v>
      </c>
      <c r="F699" s="37">
        <f t="shared" ref="F699:F721" si="53">IF($E$696&lt;&gt;0,0.1*E699/$E$696,"")</f>
        <v>-5.9694884179566018E-2</v>
      </c>
      <c r="G699" s="46">
        <f t="shared" ref="G699:G721" si="54">IF($C$696&lt;&gt;0,E699/$C$696,"")</f>
        <v>-56.187298309576086</v>
      </c>
      <c r="H699" s="17"/>
    </row>
    <row r="700" spans="1:8" x14ac:dyDescent="0.25">
      <c r="A700" s="4" t="s">
        <v>481</v>
      </c>
      <c r="B700" s="38">
        <f>Yard!$D$44</f>
        <v>-2.3906016716897908E-2</v>
      </c>
      <c r="C700" s="10"/>
      <c r="D700" s="38">
        <f>Reactive!$D$77</f>
        <v>5.738374727857716E-3</v>
      </c>
      <c r="E700" s="42">
        <f>0.01*Input!$F$60*(C700*$C$696)+10*(B700*$B$696+D700*$D$696)</f>
        <v>-4635.0392768316469</v>
      </c>
      <c r="F700" s="37">
        <f t="shared" si="53"/>
        <v>-2.3674948746502777E-2</v>
      </c>
      <c r="G700" s="46">
        <f t="shared" si="54"/>
        <v>-22.283842677075224</v>
      </c>
      <c r="H700" s="17"/>
    </row>
    <row r="701" spans="1:8" x14ac:dyDescent="0.25">
      <c r="A701" s="4" t="s">
        <v>482</v>
      </c>
      <c r="B701" s="38">
        <f>Yard!$E$44</f>
        <v>-0.11492275208024409</v>
      </c>
      <c r="C701" s="10"/>
      <c r="D701" s="38">
        <f>Reactive!$E$77</f>
        <v>2.7585934704336831E-2</v>
      </c>
      <c r="E701" s="42">
        <f>0.01*Input!$F$60*(C701*$C$696)+10*(B701*$B$696+D701*$D$696)</f>
        <v>-22281.899824699765</v>
      </c>
      <c r="F701" s="37">
        <f t="shared" si="53"/>
        <v>-0.11381194523233309</v>
      </c>
      <c r="G701" s="46">
        <f t="shared" si="54"/>
        <v>-107.12451838797963</v>
      </c>
      <c r="H701" s="17"/>
    </row>
    <row r="702" spans="1:8" x14ac:dyDescent="0.25">
      <c r="A702" s="4" t="s">
        <v>483</v>
      </c>
      <c r="B702" s="38">
        <f>Yard!$F$44</f>
        <v>-3.6830335542166338E-2</v>
      </c>
      <c r="C702" s="10"/>
      <c r="D702" s="38">
        <f>Reactive!$F$77</f>
        <v>8.5158115875798059E-3</v>
      </c>
      <c r="E702" s="42">
        <f>0.01*Input!$F$60*(C702*$C$696)+10*(B702*$B$696+D702*$D$696)</f>
        <v>-7143.4436562435149</v>
      </c>
      <c r="F702" s="37">
        <f t="shared" si="53"/>
        <v>-3.6487428117480958E-2</v>
      </c>
      <c r="G702" s="46">
        <f t="shared" si="54"/>
        <v>-34.343479116555358</v>
      </c>
      <c r="H702" s="17"/>
    </row>
    <row r="703" spans="1:8" x14ac:dyDescent="0.25">
      <c r="A703" s="4" t="s">
        <v>484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485</v>
      </c>
      <c r="B704" s="38">
        <f>Yard!$H$44</f>
        <v>-0.1044528116782546</v>
      </c>
      <c r="C704" s="10"/>
      <c r="D704" s="38">
        <f>Reactive!$H$77</f>
        <v>2.4151299491328278E-2</v>
      </c>
      <c r="E704" s="42">
        <f>0.01*Input!$F$60*(C704*$C$696)+10*(B704*$B$696+D704*$D$696)</f>
        <v>-20259.190256509351</v>
      </c>
      <c r="F704" s="37">
        <f t="shared" si="53"/>
        <v>-0.10348030778638181</v>
      </c>
      <c r="G704" s="46">
        <f t="shared" si="54"/>
        <v>-97.399953156294956</v>
      </c>
      <c r="H704" s="17"/>
    </row>
    <row r="705" spans="1:8" x14ac:dyDescent="0.25">
      <c r="A705" s="4" t="s">
        <v>486</v>
      </c>
      <c r="B705" s="38">
        <f>Yard!$I$44</f>
        <v>-1.1670570192985666E-2</v>
      </c>
      <c r="C705" s="10"/>
      <c r="D705" s="38">
        <f>Reactive!$I$77</f>
        <v>2.6984379973760374E-3</v>
      </c>
      <c r="E705" s="42">
        <f>0.01*Input!$F$60*(C705*$C$696)+10*(B705*$B$696+D705*$D$696)</f>
        <v>-2263.5704883649951</v>
      </c>
      <c r="F705" s="37">
        <f t="shared" si="53"/>
        <v>-1.1561911797383893E-2</v>
      </c>
      <c r="G705" s="46">
        <f t="shared" si="54"/>
        <v>-10.882550424831708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0</v>
      </c>
      <c r="E706" s="42">
        <f>0.01*Input!$F$60*(C706*$C$696)+10*(B706*$B$696+D706*$D$696)</f>
        <v>0</v>
      </c>
      <c r="F706" s="37">
        <f t="shared" si="53"/>
        <v>0</v>
      </c>
      <c r="G706" s="46">
        <f t="shared" si="54"/>
        <v>0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-6.9385606468374134E-2</v>
      </c>
      <c r="C709" s="10"/>
      <c r="D709" s="38">
        <f>Reactive!$K$77</f>
        <v>9.0180076778659472E-3</v>
      </c>
      <c r="E709" s="42">
        <f>0.01*Input!$F$60*(C709*$C$696)+10*(B709*$B$696+D709*$D$696)</f>
        <v>-13513.097556959641</v>
      </c>
      <c r="F709" s="37">
        <f t="shared" si="53"/>
        <v>-6.9022477040625849E-2</v>
      </c>
      <c r="G709" s="46">
        <f t="shared" si="54"/>
        <v>-64.966815177690577</v>
      </c>
      <c r="H709" s="17"/>
    </row>
    <row r="710" spans="1:8" x14ac:dyDescent="0.25">
      <c r="A710" s="4" t="s">
        <v>1579</v>
      </c>
      <c r="B710" s="38">
        <f>Yard!$L$44</f>
        <v>-2.8692477725070015E-2</v>
      </c>
      <c r="C710" s="10"/>
      <c r="D710" s="38">
        <f>Reactive!$L$77</f>
        <v>3.7291449565929279E-3</v>
      </c>
      <c r="E710" s="42">
        <f>0.01*Input!$F$60*(C710*$C$696)+10*(B710*$B$696+D710*$D$696)</f>
        <v>-5587.9637057937471</v>
      </c>
      <c r="F710" s="37">
        <f t="shared" si="53"/>
        <v>-2.8542315702320614E-2</v>
      </c>
      <c r="G710" s="46">
        <f t="shared" si="54"/>
        <v>-26.865210124008399</v>
      </c>
      <c r="H710" s="17"/>
    </row>
    <row r="711" spans="1:8" x14ac:dyDescent="0.25">
      <c r="A711" s="4" t="s">
        <v>1580</v>
      </c>
      <c r="B711" s="38">
        <f>Yard!$M$44</f>
        <v>-1.1441797503809029E-2</v>
      </c>
      <c r="C711" s="10"/>
      <c r="D711" s="38">
        <f>Reactive!$M$77</f>
        <v>2.7464768562097388E-3</v>
      </c>
      <c r="E711" s="42">
        <f>0.01*Input!$F$60*(C711*$C$696)+10*(B711*$B$696+D711*$D$696)</f>
        <v>-2218.40306797003</v>
      </c>
      <c r="F711" s="37">
        <f t="shared" si="53"/>
        <v>-1.1331204720486475E-2</v>
      </c>
      <c r="G711" s="46">
        <f t="shared" si="54"/>
        <v>-10.665399365240528</v>
      </c>
      <c r="H711" s="17"/>
    </row>
    <row r="712" spans="1:8" x14ac:dyDescent="0.25">
      <c r="A712" s="4" t="s">
        <v>1581</v>
      </c>
      <c r="B712" s="38">
        <f>Yard!$N$44</f>
        <v>-5.6649987757871577E-2</v>
      </c>
      <c r="C712" s="10"/>
      <c r="D712" s="38">
        <f>Reactive!$N$77</f>
        <v>1.3598202575230279E-2</v>
      </c>
      <c r="E712" s="42">
        <f>0.01*Input!$F$60*(C712*$C$696)+10*(B712*$B$696+D712*$D$696)</f>
        <v>-10983.633174830264</v>
      </c>
      <c r="F712" s="37">
        <f t="shared" si="53"/>
        <v>-5.6102426955537334E-2</v>
      </c>
      <c r="G712" s="46">
        <f t="shared" si="54"/>
        <v>-52.805928725145499</v>
      </c>
      <c r="H712" s="17"/>
    </row>
    <row r="713" spans="1:8" x14ac:dyDescent="0.25">
      <c r="A713" s="4" t="s">
        <v>1582</v>
      </c>
      <c r="B713" s="38">
        <f>Yard!$O$44</f>
        <v>-2.0291033031003235E-2</v>
      </c>
      <c r="C713" s="10"/>
      <c r="D713" s="38">
        <f>Reactive!$O$77</f>
        <v>4.6916383374121786E-3</v>
      </c>
      <c r="E713" s="42">
        <f>0.01*Input!$F$60*(C713*$C$696)+10*(B713*$B$696+D713*$D$696)</f>
        <v>-3935.556085770646</v>
      </c>
      <c r="F713" s="37">
        <f t="shared" si="53"/>
        <v>-2.0102114147196124E-2</v>
      </c>
      <c r="G713" s="46">
        <f t="shared" si="54"/>
        <v>-18.920942720051183</v>
      </c>
      <c r="H713" s="17"/>
    </row>
    <row r="714" spans="1:8" x14ac:dyDescent="0.25">
      <c r="A714" s="4" t="s">
        <v>1583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1584</v>
      </c>
      <c r="B715" s="38">
        <f>Yard!$Q$44</f>
        <v>-9.9388010580759398E-2</v>
      </c>
      <c r="C715" s="10"/>
      <c r="D715" s="38">
        <f>Reactive!$Q$77</f>
        <v>2.2980229740267859E-2</v>
      </c>
      <c r="E715" s="42">
        <f>0.01*Input!$F$60*(C715*$C$696)+10*(B715*$B$696+D715*$D$696)</f>
        <v>-19276.844569524899</v>
      </c>
      <c r="F715" s="37">
        <f t="shared" si="53"/>
        <v>-9.8462662325003406E-2</v>
      </c>
      <c r="G715" s="46">
        <f t="shared" si="54"/>
        <v>-92.677137353485094</v>
      </c>
      <c r="H715" s="17"/>
    </row>
    <row r="716" spans="1:8" x14ac:dyDescent="0.25">
      <c r="A716" s="4" t="s">
        <v>1585</v>
      </c>
      <c r="B716" s="38">
        <f>Yard!$R$44</f>
        <v>-3.3581614110884672E-2</v>
      </c>
      <c r="C716" s="10"/>
      <c r="D716" s="38">
        <f>Reactive!$R$77</f>
        <v>7.7646509152135834E-3</v>
      </c>
      <c r="E716" s="42">
        <f>0.01*Input!$F$60*(C716*$C$696)+10*(B716*$B$696+D716*$D$696)</f>
        <v>-6513.3364862281323</v>
      </c>
      <c r="F716" s="37">
        <f t="shared" si="53"/>
        <v>-3.3268953782325944E-2</v>
      </c>
      <c r="G716" s="46">
        <f t="shared" si="54"/>
        <v>-31.314117722250636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0</v>
      </c>
      <c r="E717" s="42">
        <f>0.01*Input!$F$60*(C717*$C$696)+10*(B717*$B$696+D717*$D$696)</f>
        <v>0</v>
      </c>
      <c r="F717" s="37">
        <f t="shared" si="53"/>
        <v>0</v>
      </c>
      <c r="G717" s="46">
        <f t="shared" si="54"/>
        <v>0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2.2195423552640037E-4</v>
      </c>
      <c r="C721" s="48">
        <f>Adjust!$E$99</f>
        <v>0</v>
      </c>
      <c r="D721" s="38">
        <f>Adjust!$H$99</f>
        <v>-1.7537365139014272E-5</v>
      </c>
      <c r="E721" s="42">
        <f>0.01*Input!$F$60*(C721*$C$696)+10*(B721*$B$696+D721*$D$696)</f>
        <v>43.315550118453096</v>
      </c>
      <c r="F721" s="37">
        <f t="shared" si="53"/>
        <v>2.2124805589175962E-4</v>
      </c>
      <c r="G721" s="46">
        <f t="shared" si="54"/>
        <v>0.20824783710794759</v>
      </c>
      <c r="H721" s="17"/>
    </row>
    <row r="723" spans="1:8" x14ac:dyDescent="0.25">
      <c r="A723" s="4" t="s">
        <v>1591</v>
      </c>
      <c r="B723" s="37">
        <f>SUM($B$699:$B$721)</f>
        <v>-0.67100000000000004</v>
      </c>
      <c r="C723" s="46">
        <f>SUM($C$699:$C$721)</f>
        <v>0</v>
      </c>
      <c r="D723" s="37">
        <f>SUM($D$699:$D$721)</f>
        <v>0.14099999999999999</v>
      </c>
      <c r="E723" s="42">
        <f>SUM($E$699:$E$721)</f>
        <v>-130255.620648</v>
      </c>
      <c r="F723" s="37">
        <f>SUM($F$699:$F$721)</f>
        <v>-0.6653223324772527</v>
      </c>
      <c r="G723" s="46">
        <f>SUM($G$699:$G$721)</f>
        <v>-626.22894542307711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-6.0008940847205844E-2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-2.3906016716897908E-2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-0.11492275208024409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-3.6830335542166338E-2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-0.1044528116782546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-1.1670570192985666E-2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-6.9385606468374134E-2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-2.8692477725070015E-2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-1.1441797503809029E-2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-5.6649987757871577E-2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-2.0291033031003235E-2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-9.9388010580759398E-2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-3.3581614110884672E-2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2.2195423552640037E-4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-0.67100000000000004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1952.4705999999999</v>
      </c>
      <c r="C760" s="44">
        <f>Loads!C$357</f>
        <v>5688.3548999999994</v>
      </c>
      <c r="D760" s="44">
        <f>Loads!D$357</f>
        <v>10592.906299999999</v>
      </c>
      <c r="E760" s="44">
        <f>Loads!E$357</f>
        <v>18</v>
      </c>
      <c r="F760" s="44">
        <f>Loads!H$357</f>
        <v>410.03300000000002</v>
      </c>
      <c r="G760" s="44">
        <f>Multi!B$151</f>
        <v>18233.731799999998</v>
      </c>
      <c r="H760" s="37">
        <f>IF(E760,G760/E760,"")</f>
        <v>1012.9850999999999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-0.36514216000553079</v>
      </c>
      <c r="C763" s="38">
        <f>Yard!$C$114</f>
        <v>-5.5256512939087919E-2</v>
      </c>
      <c r="D763" s="38">
        <f>Yard!$C$137</f>
        <v>-7.8718742340409473E-3</v>
      </c>
      <c r="E763" s="10"/>
      <c r="F763" s="38">
        <f>Reactive!$C$78</f>
        <v>7.7993277978677944E-3</v>
      </c>
      <c r="G763" s="37">
        <f t="shared" ref="G763:G785" si="57">IF(G$760&lt;&gt;0,(($B763*B$760+$C763*C$760+$D763*D$760+$F763*F$760))/G$760,0)</f>
        <v>-6.0735566635728724E-2</v>
      </c>
      <c r="H763" s="42">
        <f>0.01*Input!$F$60*(E763*$E$760)+10*(B763*$B$760+C763*$C$760+D763*$D$760+F763*$F$760)</f>
        <v>-11074.360327569057</v>
      </c>
      <c r="I763" s="37">
        <f t="shared" ref="I763:I785" si="58">IF($G$760&lt;&gt;0,0.1*H763/$G$760,"")</f>
        <v>-6.0735566635728724E-2</v>
      </c>
      <c r="J763" s="46">
        <f t="shared" ref="J763:J785" si="59">IF($E$760&lt;&gt;0,H763/$E$760,"")</f>
        <v>-615.24224042050309</v>
      </c>
      <c r="K763" s="17"/>
    </row>
    <row r="764" spans="1:11" x14ac:dyDescent="0.25">
      <c r="A764" s="4" t="s">
        <v>481</v>
      </c>
      <c r="B764" s="38">
        <f>Yard!$D$86</f>
        <v>-0.14546323360984426</v>
      </c>
      <c r="C764" s="38">
        <f>Yard!$D$114</f>
        <v>-2.2012771820165006E-2</v>
      </c>
      <c r="D764" s="38">
        <f>Yard!$D$137</f>
        <v>-3.1359519827463028E-3</v>
      </c>
      <c r="E764" s="10"/>
      <c r="F764" s="38">
        <f>Reactive!$D$78</f>
        <v>5.738374727857716E-3</v>
      </c>
      <c r="G764" s="37">
        <f t="shared" si="57"/>
        <v>-2.4136313552649353E-2</v>
      </c>
      <c r="H764" s="42">
        <f>0.01*Input!$F$60*(E764*$E$760)+10*(B764*$B$760+C764*$C$760+D764*$D$760+F764*$F$760)</f>
        <v>-4400.9506795971347</v>
      </c>
      <c r="I764" s="37">
        <f t="shared" si="58"/>
        <v>-2.4136313552649356E-2</v>
      </c>
      <c r="J764" s="46">
        <f t="shared" si="59"/>
        <v>-244.4972599776186</v>
      </c>
      <c r="K764" s="17"/>
    </row>
    <row r="765" spans="1:11" x14ac:dyDescent="0.25">
      <c r="A765" s="4" t="s">
        <v>482</v>
      </c>
      <c r="B765" s="38">
        <f>Yard!$E$86</f>
        <v>-0.74433052501330588</v>
      </c>
      <c r="C765" s="38">
        <f>Yard!$E$114</f>
        <v>-0.10829875065669821</v>
      </c>
      <c r="D765" s="38">
        <f>Yard!$E$137</f>
        <v>-5.6685886980230868E-3</v>
      </c>
      <c r="E765" s="10"/>
      <c r="F765" s="38">
        <f>Reactive!$E$78</f>
        <v>2.7585934704336831E-2</v>
      </c>
      <c r="G765" s="37">
        <f t="shared" si="57"/>
        <v>-0.11616167794569218</v>
      </c>
      <c r="H765" s="42">
        <f>0.01*Input!$F$60*(E765*$E$760)+10*(B765*$B$760+C765*$C$760+D765*$D$760+F765*$F$760)</f>
        <v>-21180.608810997259</v>
      </c>
      <c r="I765" s="37">
        <f t="shared" si="58"/>
        <v>-0.11616167794569218</v>
      </c>
      <c r="J765" s="46">
        <f t="shared" si="59"/>
        <v>-1176.7004894998477</v>
      </c>
      <c r="K765" s="17"/>
    </row>
    <row r="766" spans="1:11" x14ac:dyDescent="0.25">
      <c r="A766" s="4" t="s">
        <v>483</v>
      </c>
      <c r="B766" s="38">
        <f>Yard!$F$86</f>
        <v>-0.23854234687466655</v>
      </c>
      <c r="C766" s="38">
        <f>Yard!$F$114</f>
        <v>-3.4707481793496656E-2</v>
      </c>
      <c r="D766" s="38">
        <f>Yard!$F$137</f>
        <v>-1.8166639766244506E-3</v>
      </c>
      <c r="E766" s="10"/>
      <c r="F766" s="38">
        <f>Reactive!$F$78</f>
        <v>8.5158115875798059E-3</v>
      </c>
      <c r="G766" s="37">
        <f t="shared" si="57"/>
        <v>-3.7234691626031484E-2</v>
      </c>
      <c r="H766" s="42">
        <f>0.01*Input!$F$60*(E766*$E$760)+10*(B766*$B$760+C766*$C$760+D766*$D$760+F766*$F$760)</f>
        <v>-6789.2738076476398</v>
      </c>
      <c r="I766" s="37">
        <f t="shared" si="58"/>
        <v>-3.7234691626031491E-2</v>
      </c>
      <c r="J766" s="46">
        <f t="shared" si="59"/>
        <v>-377.18187820264666</v>
      </c>
      <c r="K766" s="17"/>
    </row>
    <row r="767" spans="1:11" x14ac:dyDescent="0.25">
      <c r="A767" s="4" t="s">
        <v>484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485</v>
      </c>
      <c r="B768" s="38">
        <f>Yard!$H$86</f>
        <v>-0.67651892030313177</v>
      </c>
      <c r="C768" s="38">
        <f>Yard!$H$114</f>
        <v>-9.8432284317693131E-2</v>
      </c>
      <c r="D768" s="38">
        <f>Yard!$H$137</f>
        <v>-5.1521567055987103E-3</v>
      </c>
      <c r="E768" s="10"/>
      <c r="F768" s="38">
        <f>Reactive!$H$78</f>
        <v>2.4151299491328278E-2</v>
      </c>
      <c r="G768" s="37">
        <f t="shared" si="57"/>
        <v>-0.10559958727117763</v>
      </c>
      <c r="H768" s="42">
        <f>0.01*Input!$F$60*(E768*$E$760)+10*(B768*$B$760+C768*$C$760+D768*$D$760+F768*$F$760)</f>
        <v>-19254.745524933463</v>
      </c>
      <c r="I768" s="37">
        <f t="shared" si="58"/>
        <v>-0.10559958727117763</v>
      </c>
      <c r="J768" s="46">
        <f t="shared" si="59"/>
        <v>-1069.7080847185257</v>
      </c>
      <c r="K768" s="17"/>
    </row>
    <row r="769" spans="1:11" x14ac:dyDescent="0.25">
      <c r="A769" s="4" t="s">
        <v>486</v>
      </c>
      <c r="B769" s="38">
        <f>Yard!$I$86</f>
        <v>-7.5587831666998215E-2</v>
      </c>
      <c r="C769" s="38">
        <f>Yard!$I$114</f>
        <v>-1.0997893354217034E-2</v>
      </c>
      <c r="D769" s="38">
        <f>Yard!$I$137</f>
        <v>-5.7565330709493333E-4</v>
      </c>
      <c r="E769" s="10"/>
      <c r="F769" s="38">
        <f>Reactive!$I$78</f>
        <v>2.6984379973760374E-3</v>
      </c>
      <c r="G769" s="37">
        <f t="shared" si="57"/>
        <v>-1.1798700061753929E-2</v>
      </c>
      <c r="H769" s="42">
        <f>0.01*Input!$F$60*(E769*$E$760)+10*(B769*$B$760+C769*$C$760+D769*$D$760+F769*$F$760)</f>
        <v>-2151.3433251466454</v>
      </c>
      <c r="I769" s="37">
        <f t="shared" si="58"/>
        <v>-1.1798700061753929E-2</v>
      </c>
      <c r="J769" s="46">
        <f t="shared" si="59"/>
        <v>-119.51907361925808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0</v>
      </c>
      <c r="G770" s="37">
        <f t="shared" si="57"/>
        <v>0</v>
      </c>
      <c r="H770" s="42">
        <f>0.01*Input!$F$60*(E770*$E$760)+10*(B770*$B$760+C770*$C$760+D770*$D$760+F770*$F$760)</f>
        <v>0</v>
      </c>
      <c r="I770" s="37">
        <f t="shared" si="58"/>
        <v>0</v>
      </c>
      <c r="J770" s="46">
        <f t="shared" si="59"/>
        <v>0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-0.59588511803742794</v>
      </c>
      <c r="C773" s="38">
        <f>Yard!$K$114</f>
        <v>-1.9002002440198274E-2</v>
      </c>
      <c r="D773" s="38">
        <f>Yard!$K$137</f>
        <v>-2.1075068930593442E-3</v>
      </c>
      <c r="E773" s="10"/>
      <c r="F773" s="38">
        <f>Reactive!$K$78</f>
        <v>9.0180076778659472E-3</v>
      </c>
      <c r="G773" s="37">
        <f t="shared" si="57"/>
        <v>-7.0757059722613938E-2</v>
      </c>
      <c r="H773" s="42">
        <f>0.01*Input!$F$60*(E773*$E$760)+10*(B773*$B$760+C773*$C$760+D773*$D$760+F773*$F$760)</f>
        <v>-12901.652499387248</v>
      </c>
      <c r="I773" s="37">
        <f t="shared" si="58"/>
        <v>-7.0757059722613938E-2</v>
      </c>
      <c r="J773" s="46">
        <f t="shared" si="59"/>
        <v>-716.75847218818046</v>
      </c>
      <c r="K773" s="17"/>
    </row>
    <row r="774" spans="1:11" x14ac:dyDescent="0.25">
      <c r="A774" s="4" t="s">
        <v>1579</v>
      </c>
      <c r="B774" s="38">
        <f>Yard!$L$86</f>
        <v>-0.17458787214922938</v>
      </c>
      <c r="C774" s="38">
        <f>Yard!$L$114</f>
        <v>-2.642016746648921E-2</v>
      </c>
      <c r="D774" s="38">
        <f>Yard!$L$137</f>
        <v>-3.763832071121936E-3</v>
      </c>
      <c r="E774" s="10"/>
      <c r="F774" s="38">
        <f>Reactive!$L$78</f>
        <v>3.7291449565929279E-3</v>
      </c>
      <c r="G774" s="37">
        <f t="shared" si="57"/>
        <v>-2.9039904191148443E-2</v>
      </c>
      <c r="H774" s="42">
        <f>0.01*Input!$F$60*(E774*$E$760)+10*(B774*$B$760+C774*$C$760+D774*$D$760+F774*$F$760)</f>
        <v>-5295.0582451909659</v>
      </c>
      <c r="I774" s="37">
        <f t="shared" si="58"/>
        <v>-2.9039904191148443E-2</v>
      </c>
      <c r="J774" s="46">
        <f t="shared" si="59"/>
        <v>-294.16990251060923</v>
      </c>
      <c r="K774" s="17"/>
    </row>
    <row r="775" spans="1:11" x14ac:dyDescent="0.25">
      <c r="A775" s="4" t="s">
        <v>1580</v>
      </c>
      <c r="B775" s="38">
        <f>Yard!$M$86</f>
        <v>-6.9621003068932721E-2</v>
      </c>
      <c r="C775" s="38">
        <f>Yard!$M$114</f>
        <v>-1.0535660568071597E-2</v>
      </c>
      <c r="D775" s="38">
        <f>Yard!$M$137</f>
        <v>-1.500916191650167E-3</v>
      </c>
      <c r="E775" s="10"/>
      <c r="F775" s="38">
        <f>Reactive!$M$78</f>
        <v>2.7464768562097388E-3</v>
      </c>
      <c r="G775" s="37">
        <f t="shared" si="57"/>
        <v>-1.1552021209901123E-2</v>
      </c>
      <c r="H775" s="42">
        <f>0.01*Input!$F$60*(E775*$E$760)+10*(B775*$B$760+C775*$C$760+D775*$D$760+F775*$F$760)</f>
        <v>-2106.3645648924858</v>
      </c>
      <c r="I775" s="37">
        <f t="shared" si="58"/>
        <v>-1.1552021209901125E-2</v>
      </c>
      <c r="J775" s="46">
        <f t="shared" si="59"/>
        <v>-117.02025360513809</v>
      </c>
      <c r="K775" s="17"/>
    </row>
    <row r="776" spans="1:11" x14ac:dyDescent="0.25">
      <c r="A776" s="4" t="s">
        <v>1581</v>
      </c>
      <c r="B776" s="38">
        <f>Yard!$N$86</f>
        <v>-0.36691007103947121</v>
      </c>
      <c r="C776" s="38">
        <f>Yard!$N$114</f>
        <v>-5.3384754435839891E-2</v>
      </c>
      <c r="D776" s="38">
        <f>Yard!$N$137</f>
        <v>-2.7942724528837695E-3</v>
      </c>
      <c r="E776" s="10"/>
      <c r="F776" s="38">
        <f>Reactive!$N$78</f>
        <v>1.3598202575230279E-2</v>
      </c>
      <c r="G776" s="37">
        <f t="shared" si="57"/>
        <v>-5.726070351119375E-2</v>
      </c>
      <c r="H776" s="42">
        <f>0.01*Input!$F$60*(E776*$E$760)+10*(B776*$B$760+C776*$C$760+D776*$D$760+F776*$F$760)</f>
        <v>-10440.763105024251</v>
      </c>
      <c r="I776" s="37">
        <f t="shared" si="58"/>
        <v>-5.726070351119375E-2</v>
      </c>
      <c r="J776" s="46">
        <f t="shared" si="59"/>
        <v>-580.04239472356949</v>
      </c>
      <c r="K776" s="17"/>
    </row>
    <row r="777" spans="1:11" x14ac:dyDescent="0.25">
      <c r="A777" s="4" t="s">
        <v>1582</v>
      </c>
      <c r="B777" s="38">
        <f>Yard!$O$86</f>
        <v>-0.1314207586891343</v>
      </c>
      <c r="C777" s="38">
        <f>Yard!$O$114</f>
        <v>-1.912148366632449E-2</v>
      </c>
      <c r="D777" s="38">
        <f>Yard!$O$137</f>
        <v>-1.0008594332168881E-3</v>
      </c>
      <c r="E777" s="10"/>
      <c r="F777" s="38">
        <f>Reactive!$O$78</f>
        <v>4.6916383374121786E-3</v>
      </c>
      <c r="G777" s="37">
        <f t="shared" si="57"/>
        <v>-2.0513805985232798E-2</v>
      </c>
      <c r="H777" s="42">
        <f>0.01*Input!$F$60*(E777*$E$760)+10*(B777*$B$760+C777*$C$760+D777*$D$760+F777*$F$760)</f>
        <v>-3740.4323653196957</v>
      </c>
      <c r="I777" s="37">
        <f t="shared" si="58"/>
        <v>-2.0513805985232798E-2</v>
      </c>
      <c r="J777" s="46">
        <f t="shared" si="59"/>
        <v>-207.80179807331643</v>
      </c>
      <c r="K777" s="17"/>
    </row>
    <row r="778" spans="1:11" x14ac:dyDescent="0.25">
      <c r="A778" s="4" t="s">
        <v>1583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1584</v>
      </c>
      <c r="B779" s="38">
        <f>Yard!$Q$86</f>
        <v>-0.64371526748637453</v>
      </c>
      <c r="C779" s="38">
        <f>Yard!$Q$114</f>
        <v>-9.3659411920759855E-2</v>
      </c>
      <c r="D779" s="38">
        <f>Yard!$Q$137</f>
        <v>-4.9023343358824906E-3</v>
      </c>
      <c r="E779" s="10"/>
      <c r="F779" s="38">
        <f>Reactive!$Q$78</f>
        <v>2.2980229740267859E-2</v>
      </c>
      <c r="G779" s="37">
        <f t="shared" si="57"/>
        <v>-0.10047918029588652</v>
      </c>
      <c r="H779" s="42">
        <f>0.01*Input!$F$60*(E779*$E$760)+10*(B779*$B$760+C779*$C$760+D779*$D$760+F779*$F$760)</f>
        <v>-18321.104249990392</v>
      </c>
      <c r="I779" s="37">
        <f t="shared" si="58"/>
        <v>-0.10047918029588652</v>
      </c>
      <c r="J779" s="46">
        <f t="shared" si="59"/>
        <v>-1017.8391249994662</v>
      </c>
      <c r="K779" s="17"/>
    </row>
    <row r="780" spans="1:11" x14ac:dyDescent="0.25">
      <c r="A780" s="4" t="s">
        <v>1585</v>
      </c>
      <c r="B780" s="38">
        <f>Yard!$R$86</f>
        <v>-0.21750106057759436</v>
      </c>
      <c r="C780" s="38">
        <f>Yard!$R$114</f>
        <v>-3.1646012538098206E-2</v>
      </c>
      <c r="D780" s="38">
        <f>Yard!$R$137</f>
        <v>-1.6564201149430839E-3</v>
      </c>
      <c r="E780" s="10"/>
      <c r="F780" s="38">
        <f>Reactive!$R$78</f>
        <v>7.7646509152135834E-3</v>
      </c>
      <c r="G780" s="37">
        <f t="shared" si="57"/>
        <v>-3.3950302849986735E-2</v>
      </c>
      <c r="H780" s="42">
        <f>0.01*Input!$F$60*(E780*$E$760)+10*(B780*$B$760+C780*$C$760+D780*$D$760+F780*$F$760)</f>
        <v>-6190.4071669543373</v>
      </c>
      <c r="I780" s="37">
        <f t="shared" si="58"/>
        <v>-3.3950302849986735E-2</v>
      </c>
      <c r="J780" s="46">
        <f t="shared" si="59"/>
        <v>-343.91150927524097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0</v>
      </c>
      <c r="G781" s="37">
        <f t="shared" si="57"/>
        <v>0</v>
      </c>
      <c r="H781" s="42">
        <f>0.01*Input!$F$60*(E781*$E$760)+10*(B781*$B$760+C781*$C$760+D781*$D$760+F781*$F$760)</f>
        <v>0</v>
      </c>
      <c r="I781" s="37">
        <f t="shared" si="58"/>
        <v>0</v>
      </c>
      <c r="J781" s="46">
        <f t="shared" si="59"/>
        <v>0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2.2616852164070167E-4</v>
      </c>
      <c r="C785" s="38">
        <f>Adjust!$C$101</f>
        <v>4.7518791713951902E-4</v>
      </c>
      <c r="D785" s="38">
        <f>Adjust!$D$101</f>
        <v>-5.2969603113899033E-5</v>
      </c>
      <c r="E785" s="48">
        <f>Adjust!$E$101</f>
        <v>0</v>
      </c>
      <c r="F785" s="38">
        <f>Adjust!$H$101</f>
        <v>-1.7537365139014272E-5</v>
      </c>
      <c r="G785" s="37">
        <f t="shared" si="57"/>
        <v>1.4129482616699146E-4</v>
      </c>
      <c r="H785" s="42">
        <f>0.01*Input!$F$60*(E785*$E$760)+10*(B785*$B$760+C785*$C$760+D785*$D$760+F785*$F$760)</f>
        <v>25.763319650565442</v>
      </c>
      <c r="I785" s="37">
        <f t="shared" si="58"/>
        <v>1.4129482616699149E-4</v>
      </c>
      <c r="J785" s="46">
        <f t="shared" si="59"/>
        <v>1.4312955361425246</v>
      </c>
      <c r="K785" s="17"/>
    </row>
    <row r="787" spans="1:11" x14ac:dyDescent="0.25">
      <c r="A787" s="4" t="s">
        <v>1591</v>
      </c>
      <c r="B787" s="37">
        <f>SUM($B$763:$B$785)</f>
        <v>-4.4450000000000003</v>
      </c>
      <c r="C787" s="37">
        <f>SUM($C$763:$C$785)</f>
        <v>-0.58299999999999996</v>
      </c>
      <c r="D787" s="37">
        <f>SUM($D$763:$D$785)</f>
        <v>-4.2000000000000003E-2</v>
      </c>
      <c r="E787" s="46">
        <f>SUM($E$763:$E$785)</f>
        <v>0</v>
      </c>
      <c r="F787" s="37">
        <f>SUM($F$763:$F$785)</f>
        <v>0.14099999999999999</v>
      </c>
      <c r="G787" s="37">
        <f>SUM(G$763:G$785)</f>
        <v>-0.67907822003282958</v>
      </c>
      <c r="H787" s="42">
        <f>SUM($H$763:$H$785)</f>
        <v>-123821.301353</v>
      </c>
      <c r="I787" s="37">
        <f>SUM($I$763:$I$785)</f>
        <v>-0.67907822003282958</v>
      </c>
      <c r="J787" s="46">
        <f>SUM($J$763:$J$785)</f>
        <v>-6878.9611862777783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-0.36514216000553079</v>
      </c>
      <c r="C795" s="38">
        <f>Yard!$C$115</f>
        <v>-5.5256512939087919E-2</v>
      </c>
      <c r="D795" s="38">
        <f>Yard!$C$138</f>
        <v>-7.8718742340409473E-3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-0.14546323360984426</v>
      </c>
      <c r="C796" s="38">
        <f>Yard!$D$115</f>
        <v>-2.2012771820165006E-2</v>
      </c>
      <c r="D796" s="38">
        <f>Yard!$D$138</f>
        <v>-3.1359519827463028E-3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-0.74433052501330588</v>
      </c>
      <c r="C797" s="38">
        <f>Yard!$E$115</f>
        <v>-0.10829875065669821</v>
      </c>
      <c r="D797" s="38">
        <f>Yard!$E$138</f>
        <v>-5.6685886980230868E-3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-0.23854234687466655</v>
      </c>
      <c r="C798" s="38">
        <f>Yard!$F$115</f>
        <v>-3.4707481793496656E-2</v>
      </c>
      <c r="D798" s="38">
        <f>Yard!$F$138</f>
        <v>-1.8166639766244506E-3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-0.67651892030313177</v>
      </c>
      <c r="C800" s="38">
        <f>Yard!$H$115</f>
        <v>-9.8432284317693131E-2</v>
      </c>
      <c r="D800" s="38">
        <f>Yard!$H$138</f>
        <v>-5.1521567055987103E-3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-7.5587831666998215E-2</v>
      </c>
      <c r="C801" s="38">
        <f>Yard!$I$115</f>
        <v>-1.0997893354217034E-2</v>
      </c>
      <c r="D801" s="38">
        <f>Yard!$I$138</f>
        <v>-5.7565330709493333E-4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-0.59588511803742794</v>
      </c>
      <c r="C805" s="38">
        <f>Yard!$K$115</f>
        <v>-1.9002002440198274E-2</v>
      </c>
      <c r="D805" s="38">
        <f>Yard!$K$138</f>
        <v>-2.1075068930593442E-3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-0.17458787214922938</v>
      </c>
      <c r="C806" s="38">
        <f>Yard!$L$115</f>
        <v>-2.642016746648921E-2</v>
      </c>
      <c r="D806" s="38">
        <f>Yard!$L$138</f>
        <v>-3.763832071121936E-3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-6.9621003068932721E-2</v>
      </c>
      <c r="C807" s="38">
        <f>Yard!$M$115</f>
        <v>-1.0535660568071597E-2</v>
      </c>
      <c r="D807" s="38">
        <f>Yard!$M$138</f>
        <v>-1.500916191650167E-3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-0.36691007103947121</v>
      </c>
      <c r="C808" s="38">
        <f>Yard!$N$115</f>
        <v>-5.3384754435839891E-2</v>
      </c>
      <c r="D808" s="38">
        <f>Yard!$N$138</f>
        <v>-2.7942724528837695E-3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-0.1314207586891343</v>
      </c>
      <c r="C809" s="38">
        <f>Yard!$O$115</f>
        <v>-1.912148366632449E-2</v>
      </c>
      <c r="D809" s="38">
        <f>Yard!$O$138</f>
        <v>-1.0008594332168881E-3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-0.64371526748637453</v>
      </c>
      <c r="C811" s="38">
        <f>Yard!$Q$115</f>
        <v>-9.3659411920759855E-2</v>
      </c>
      <c r="D811" s="38">
        <f>Yard!$Q$138</f>
        <v>-4.9023343358824906E-3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-0.21750106057759436</v>
      </c>
      <c r="C812" s="38">
        <f>Yard!$R$115</f>
        <v>-3.1646012538098206E-2</v>
      </c>
      <c r="D812" s="38">
        <f>Yard!$R$138</f>
        <v>-1.6564201149430839E-3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2.2616852164070167E-4</v>
      </c>
      <c r="C817" s="38">
        <f>Adjust!$C$102</f>
        <v>4.7518791713951902E-4</v>
      </c>
      <c r="D817" s="38">
        <f>Adjust!$D$102</f>
        <v>-5.2969603113899033E-5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-4.4450000000000003</v>
      </c>
      <c r="C819" s="37">
        <f>SUM($C$795:$C$817)</f>
        <v>-0.58299999999999996</v>
      </c>
      <c r="D819" s="37">
        <f>SUM($D$795:$D$817)</f>
        <v>-4.2000000000000003E-2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527.0557</v>
      </c>
      <c r="C824" s="44">
        <f>Loads!E$359</f>
        <v>5</v>
      </c>
      <c r="D824" s="44">
        <f>Loads!H$359</f>
        <v>18.777999999999999</v>
      </c>
      <c r="E824" s="44">
        <f>Multi!B$153</f>
        <v>527.0557</v>
      </c>
      <c r="F824" s="37">
        <f>IF(C824,E824/C824,"")</f>
        <v>105.41114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-5.7046890750543026E-2</v>
      </c>
      <c r="C827" s="10"/>
      <c r="D827" s="38">
        <f>Reactive!$C$79</f>
        <v>7.4143518370955262E-3</v>
      </c>
      <c r="E827" s="42">
        <f>0.01*Input!$F$60*(C827*$C$824)+10*(B827*$B$824+D827*$D$824)</f>
        <v>-299.27662238554001</v>
      </c>
      <c r="F827" s="37">
        <f t="shared" ref="F827:F849" si="63">IF($E$824&lt;&gt;0,0.1*E827/$E$824,"")</f>
        <v>-5.6782731385988244E-2</v>
      </c>
      <c r="G827" s="46">
        <f t="shared" ref="G827:G849" si="64">IF($C$824&lt;&gt;0,E827/$C$824,"")</f>
        <v>-59.855324477107999</v>
      </c>
      <c r="H827" s="17"/>
    </row>
    <row r="828" spans="1:10" x14ac:dyDescent="0.25">
      <c r="A828" s="4" t="s">
        <v>481</v>
      </c>
      <c r="B828" s="38">
        <f>Yard!$D$48</f>
        <v>-2.2726012235442249E-2</v>
      </c>
      <c r="C828" s="10"/>
      <c r="D828" s="38">
        <f>Reactive!$D$79</f>
        <v>5.4551277120402416E-3</v>
      </c>
      <c r="E828" s="42">
        <f>0.01*Input!$F$60*(C828*$C$824)+10*(B828*$B$824+D828*$D$824)</f>
        <v>-118.75437898782889</v>
      </c>
      <c r="F828" s="37">
        <f t="shared" si="63"/>
        <v>-2.2531656329270112E-2</v>
      </c>
      <c r="G828" s="46">
        <f t="shared" si="64"/>
        <v>-23.750875797565776</v>
      </c>
      <c r="H828" s="17"/>
    </row>
    <row r="829" spans="1:10" x14ac:dyDescent="0.25">
      <c r="A829" s="4" t="s">
        <v>482</v>
      </c>
      <c r="B829" s="38">
        <f>Yard!$E$48</f>
        <v>-0.10925014822984813</v>
      </c>
      <c r="C829" s="10"/>
      <c r="D829" s="38">
        <f>Reactive!$E$79</f>
        <v>2.6224288932824778E-2</v>
      </c>
      <c r="E829" s="42">
        <f>0.01*Input!$F$60*(C829*$C$824)+10*(B829*$B$824+D829*$D$824)</f>
        <v>-570.88473652805783</v>
      </c>
      <c r="F829" s="37">
        <f t="shared" si="63"/>
        <v>-0.10831582630224051</v>
      </c>
      <c r="G829" s="46">
        <f t="shared" si="64"/>
        <v>-114.17694730561156</v>
      </c>
      <c r="H829" s="17"/>
    </row>
    <row r="830" spans="1:10" x14ac:dyDescent="0.25">
      <c r="A830" s="4" t="s">
        <v>483</v>
      </c>
      <c r="B830" s="38">
        <f>Yard!$F$48</f>
        <v>-3.5012384793284272E-2</v>
      </c>
      <c r="C830" s="10"/>
      <c r="D830" s="38">
        <f>Reactive!$F$79</f>
        <v>8.0954698821599624E-3</v>
      </c>
      <c r="E830" s="42">
        <f>0.01*Input!$F$60*(C830*$C$824)+10*(B830*$B$824+D830*$D$824)</f>
        <v>-183.01460242446595</v>
      </c>
      <c r="F830" s="37">
        <f t="shared" si="63"/>
        <v>-3.4723958478101259E-2</v>
      </c>
      <c r="G830" s="46">
        <f t="shared" si="64"/>
        <v>-36.60292048489319</v>
      </c>
      <c r="H830" s="17"/>
    </row>
    <row r="831" spans="1:10" x14ac:dyDescent="0.25">
      <c r="A831" s="4" t="s">
        <v>484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485</v>
      </c>
      <c r="B832" s="38">
        <f>Yard!$H$48</f>
        <v>-9.9297005617353509E-2</v>
      </c>
      <c r="C832" s="10"/>
      <c r="D832" s="38">
        <f>Reactive!$H$79</f>
        <v>2.2959187816253571E-2</v>
      </c>
      <c r="E832" s="42">
        <f>0.01*Input!$F$60*(C832*$C$824)+10*(B832*$B$824+D832*$D$824)</f>
        <v>-519.03925174744575</v>
      </c>
      <c r="F832" s="37">
        <f t="shared" si="63"/>
        <v>-9.8479013081054959E-2</v>
      </c>
      <c r="G832" s="46">
        <f t="shared" si="64"/>
        <v>-103.80785034948914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2.5652427031728326E-3</v>
      </c>
      <c r="E833" s="42">
        <f>0.01*Input!$F$60*(C833*$C$824)+10*(B833*$B$824+D833*$D$824)</f>
        <v>0.48170127480179448</v>
      </c>
      <c r="F833" s="37">
        <f t="shared" si="63"/>
        <v>9.1394756721499169E-5</v>
      </c>
      <c r="G833" s="46">
        <f t="shared" si="64"/>
        <v>9.634025496035889E-2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-6.5960722785291692E-2</v>
      </c>
      <c r="C837" s="10"/>
      <c r="D837" s="38">
        <f>Reactive!$K$79</f>
        <v>8.5728774999822566E-3</v>
      </c>
      <c r="E837" s="42">
        <f>0.01*Input!$F$60*(C837*$C$824)+10*(B837*$B$824+D837*$D$824)</f>
        <v>-346.03993426413194</v>
      </c>
      <c r="F837" s="37">
        <f t="shared" si="63"/>
        <v>-6.565528733758727E-2</v>
      </c>
      <c r="G837" s="46">
        <f t="shared" si="64"/>
        <v>-69.207986852826394</v>
      </c>
      <c r="H837" s="17"/>
    </row>
    <row r="838" spans="1:8" x14ac:dyDescent="0.25">
      <c r="A838" s="4" t="s">
        <v>1579</v>
      </c>
      <c r="B838" s="38">
        <f>Yard!$L$48</f>
        <v>-2.7276212828220122E-2</v>
      </c>
      <c r="C838" s="10"/>
      <c r="D838" s="38">
        <f>Reactive!$L$79</f>
        <v>3.5450738161395298E-3</v>
      </c>
      <c r="E838" s="42">
        <f>0.01*Input!$F$60*(C838*$C$824)+10*(B838*$B$824+D838*$D$824)</f>
        <v>-143.09514049407068</v>
      </c>
      <c r="F838" s="37">
        <f t="shared" si="63"/>
        <v>-2.7149908537953519E-2</v>
      </c>
      <c r="G838" s="46">
        <f t="shared" si="64"/>
        <v>-28.619028098814134</v>
      </c>
      <c r="H838" s="17"/>
    </row>
    <row r="839" spans="1:8" x14ac:dyDescent="0.25">
      <c r="A839" s="4" t="s">
        <v>1580</v>
      </c>
      <c r="B839" s="38">
        <f>Yard!$M$48</f>
        <v>-1.0877028705631984E-2</v>
      </c>
      <c r="C839" s="10"/>
      <c r="D839" s="38">
        <f>Reactive!$M$79</f>
        <v>2.6109103569087098E-3</v>
      </c>
      <c r="E839" s="42">
        <f>0.01*Input!$F$60*(C839*$C$824)+10*(B839*$B$824+D839*$D$824)</f>
        <v>-56.837723036849269</v>
      </c>
      <c r="F839" s="37">
        <f t="shared" si="63"/>
        <v>-1.0784006896585934E-2</v>
      </c>
      <c r="G839" s="46">
        <f t="shared" si="64"/>
        <v>-11.367544607369855</v>
      </c>
      <c r="H839" s="17"/>
    </row>
    <row r="840" spans="1:8" x14ac:dyDescent="0.25">
      <c r="A840" s="4" t="s">
        <v>1581</v>
      </c>
      <c r="B840" s="38">
        <f>Yard!$N$48</f>
        <v>-5.3853736076952867E-2</v>
      </c>
      <c r="C840" s="10"/>
      <c r="D840" s="38">
        <f>Reactive!$N$79</f>
        <v>1.292699330734871E-2</v>
      </c>
      <c r="E840" s="42">
        <f>0.01*Input!$F$60*(C840*$C$824)+10*(B840*$B$824+D840*$D$824)</f>
        <v>-281.41175485328256</v>
      </c>
      <c r="F840" s="37">
        <f t="shared" si="63"/>
        <v>-5.3393171699553307E-2</v>
      </c>
      <c r="G840" s="46">
        <f t="shared" si="64"/>
        <v>-56.282350970656509</v>
      </c>
      <c r="H840" s="17"/>
    </row>
    <row r="841" spans="1:8" x14ac:dyDescent="0.25">
      <c r="A841" s="4" t="s">
        <v>1582</v>
      </c>
      <c r="B841" s="38">
        <f>Yard!$O$48</f>
        <v>-1.928946467298296E-2</v>
      </c>
      <c r="C841" s="10"/>
      <c r="D841" s="38">
        <f>Reactive!$O$79</f>
        <v>4.4600583829146846E-3</v>
      </c>
      <c r="E841" s="42">
        <f>0.01*Input!$F$60*(C841*$C$824)+10*(B841*$B$824+D841*$D$824)</f>
        <v>-100.82871329529934</v>
      </c>
      <c r="F841" s="37">
        <f t="shared" si="63"/>
        <v>-1.9130561209242086E-2</v>
      </c>
      <c r="G841" s="46">
        <f t="shared" si="64"/>
        <v>-20.165742659059866</v>
      </c>
      <c r="H841" s="17"/>
    </row>
    <row r="842" spans="1:8" x14ac:dyDescent="0.25">
      <c r="A842" s="4" t="s">
        <v>1583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1584</v>
      </c>
      <c r="B843" s="38">
        <f>Yard!$Q$48</f>
        <v>-9.4482203842769424E-2</v>
      </c>
      <c r="C843" s="10"/>
      <c r="D843" s="38">
        <f>Reactive!$Q$79</f>
        <v>2.1845922239377123E-2</v>
      </c>
      <c r="E843" s="42">
        <f>0.01*Input!$F$60*(C843*$C$824)+10*(B843*$B$824+D843*$D$824)</f>
        <v>-493.87161356082504</v>
      </c>
      <c r="F843" s="37">
        <f t="shared" si="63"/>
        <v>-9.3703874858164907E-2</v>
      </c>
      <c r="G843" s="46">
        <f t="shared" si="64"/>
        <v>-98.774322712165002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7.3813866104406999E-3</v>
      </c>
      <c r="E844" s="42">
        <f>0.01*Input!$F$60*(C844*$C$824)+10*(B844*$B$824+D844*$D$824)</f>
        <v>1.3860767777085545</v>
      </c>
      <c r="F844" s="37">
        <f t="shared" si="63"/>
        <v>2.6298487573676833E-4</v>
      </c>
      <c r="G844" s="46">
        <f t="shared" si="64"/>
        <v>0.27721535554171089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7.1810538320282724E-5</v>
      </c>
      <c r="C849" s="48">
        <f>Adjust!$E$103</f>
        <v>0</v>
      </c>
      <c r="D849" s="38">
        <f>Adjust!$H$103</f>
        <v>-5.6891096658601148E-5</v>
      </c>
      <c r="E849" s="42">
        <f>0.01*Input!$F$60*(C849*$C$824)+10*(B849*$B$824+D849*$D$824)</f>
        <v>0.36779852528718227</v>
      </c>
      <c r="F849" s="37">
        <f t="shared" si="63"/>
        <v>6.9783615903818566E-5</v>
      </c>
      <c r="G849" s="46">
        <f t="shared" si="64"/>
        <v>7.3559705057436447E-2</v>
      </c>
      <c r="H849" s="17"/>
    </row>
    <row r="851" spans="1:8" x14ac:dyDescent="0.25">
      <c r="A851" s="4" t="s">
        <v>1591</v>
      </c>
      <c r="B851" s="37">
        <f>SUM($B$827:$B$849)</f>
        <v>-0.59499999999999997</v>
      </c>
      <c r="C851" s="46">
        <f>SUM($C$827:$C$849)</f>
        <v>0</v>
      </c>
      <c r="D851" s="37">
        <f>SUM($D$827:$D$849)</f>
        <v>0.13400000000000001</v>
      </c>
      <c r="E851" s="42">
        <f>SUM($E$827:$E$849)</f>
        <v>-3110.8188949999999</v>
      </c>
      <c r="F851" s="37">
        <f>SUM($F$827:$F$849)</f>
        <v>-0.59022583286738006</v>
      </c>
      <c r="G851" s="46">
        <f>SUM($G$827:$G$849)</f>
        <v>-622.16377900000009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-5.7046890750543026E-2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-2.2726012235442249E-2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-0.10925014822984813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-3.5012384793284272E-2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-9.9297005617353509E-2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-6.5960722785291692E-2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-2.7276212828220122E-2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-1.0877028705631984E-2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-5.3853736076952867E-2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-1.928946467298296E-2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-9.4482203842769424E-2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7.1810538320282724E-5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-0.59499999999999997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14.552399999999999</v>
      </c>
      <c r="C888" s="44">
        <f>Loads!C$361</f>
        <v>29.837799999999998</v>
      </c>
      <c r="D888" s="44">
        <f>Loads!D$361</f>
        <v>44.9818</v>
      </c>
      <c r="E888" s="44">
        <f>Loads!E$361</f>
        <v>1</v>
      </c>
      <c r="F888" s="44">
        <f>Loads!H$361</f>
        <v>158.749</v>
      </c>
      <c r="G888" s="44">
        <f>Multi!B$155</f>
        <v>89.371999999999986</v>
      </c>
      <c r="H888" s="37">
        <f>IF(E888,G888/E888,"")</f>
        <v>89.371999999999986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-0.34711868958478237</v>
      </c>
      <c r="C891" s="38">
        <f>Yard!$C$116</f>
        <v>-5.2529043379023248E-2</v>
      </c>
      <c r="D891" s="38">
        <f>Yard!$C$139</f>
        <v>-7.4833173705690917E-3</v>
      </c>
      <c r="E891" s="10"/>
      <c r="F891" s="38">
        <f>Reactive!$C$80</f>
        <v>7.4143518370955262E-3</v>
      </c>
      <c r="G891" s="37">
        <f t="shared" ref="G891:G913" si="67">IF(G$888&lt;&gt;0,(($B891*B$888+$C891*C$888+$D891*D$888+$F891*F$888))/G$888,0)</f>
        <v>-6.4655073785532327E-2</v>
      </c>
      <c r="H891" s="42">
        <f>0.01*Input!$F$60*(E891*$E$888)+10*(B891*$B$888+C891*$C$888+D891*$D$888+F891*$F$888)</f>
        <v>-57.783532543605943</v>
      </c>
      <c r="I891" s="37">
        <f t="shared" ref="I891:I913" si="68">IF($G$888&lt;&gt;0,0.1*H891/$G$888,"")</f>
        <v>-6.4655073785532341E-2</v>
      </c>
      <c r="J891" s="46">
        <f t="shared" ref="J891:J913" si="69">IF($E$888&lt;&gt;0,H891/$E$888,"")</f>
        <v>-57.783532543605943</v>
      </c>
      <c r="K891" s="17"/>
    </row>
    <row r="892" spans="1:11" x14ac:dyDescent="0.25">
      <c r="A892" s="4" t="s">
        <v>481</v>
      </c>
      <c r="B892" s="38">
        <f>Yard!$D$88</f>
        <v>-0.13828314712453202</v>
      </c>
      <c r="C892" s="38">
        <f>Yard!$D$116</f>
        <v>-2.0926218183703476E-2</v>
      </c>
      <c r="D892" s="38">
        <f>Yard!$D$139</f>
        <v>-2.9811609342378022E-3</v>
      </c>
      <c r="E892" s="10"/>
      <c r="F892" s="38">
        <f>Reactive!$D$80</f>
        <v>5.4551277120402416E-3</v>
      </c>
      <c r="G892" s="37">
        <f t="shared" si="67"/>
        <v>-2.1313676530566275E-2</v>
      </c>
      <c r="H892" s="42">
        <f>0.01*Input!$F$60*(E892*$E$888)+10*(B892*$B$888+C892*$C$888+D892*$D$888+F892*$F$888)</f>
        <v>-19.048458988897689</v>
      </c>
      <c r="I892" s="37">
        <f t="shared" si="68"/>
        <v>-2.1313676530566275E-2</v>
      </c>
      <c r="J892" s="46">
        <f t="shared" si="69"/>
        <v>-19.048458988897689</v>
      </c>
      <c r="K892" s="17"/>
    </row>
    <row r="893" spans="1:11" x14ac:dyDescent="0.25">
      <c r="A893" s="4" t="s">
        <v>482</v>
      </c>
      <c r="B893" s="38">
        <f>Yard!$E$88</f>
        <v>-0.70759026143860881</v>
      </c>
      <c r="C893" s="38">
        <f>Yard!$E$116</f>
        <v>-0.10295310848534381</v>
      </c>
      <c r="D893" s="38">
        <f>Yard!$E$139</f>
        <v>-5.3887863308446152E-3</v>
      </c>
      <c r="E893" s="10"/>
      <c r="F893" s="38">
        <f>Reactive!$E$80</f>
        <v>2.6224288932824778E-2</v>
      </c>
      <c r="G893" s="37">
        <f t="shared" si="67"/>
        <v>-0.10571933543059334</v>
      </c>
      <c r="H893" s="42">
        <f>0.01*Input!$F$60*(E893*$E$888)+10*(B893*$B$888+C893*$C$888+D893*$D$888+F893*$F$888)</f>
        <v>-94.48348446102986</v>
      </c>
      <c r="I893" s="37">
        <f t="shared" si="68"/>
        <v>-0.10571933543059334</v>
      </c>
      <c r="J893" s="46">
        <f t="shared" si="69"/>
        <v>-94.48348446102986</v>
      </c>
      <c r="K893" s="17"/>
    </row>
    <row r="894" spans="1:11" x14ac:dyDescent="0.25">
      <c r="A894" s="4" t="s">
        <v>483</v>
      </c>
      <c r="B894" s="38">
        <f>Yard!$F$88</f>
        <v>-0.22676786174556968</v>
      </c>
      <c r="C894" s="38">
        <f>Yard!$F$116</f>
        <v>-3.2994315416121134E-2</v>
      </c>
      <c r="D894" s="38">
        <f>Yard!$F$139</f>
        <v>-1.7269931770470097E-3</v>
      </c>
      <c r="E894" s="10"/>
      <c r="F894" s="38">
        <f>Reactive!$F$80</f>
        <v>8.0954698821599624E-3</v>
      </c>
      <c r="G894" s="37">
        <f t="shared" si="67"/>
        <v>-3.4429462573934214E-2</v>
      </c>
      <c r="H894" s="42">
        <f>0.01*Input!$F$60*(E894*$E$888)+10*(B894*$B$888+C894*$C$888+D894*$D$888+F894*$F$888)</f>
        <v>-30.770299291576482</v>
      </c>
      <c r="I894" s="37">
        <f t="shared" si="68"/>
        <v>-3.4429462573934214E-2</v>
      </c>
      <c r="J894" s="46">
        <f t="shared" si="69"/>
        <v>-30.770299291576482</v>
      </c>
      <c r="K894" s="17"/>
    </row>
    <row r="895" spans="1:11" x14ac:dyDescent="0.25">
      <c r="A895" s="4" t="s">
        <v>484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>
        <f t="shared" si="68"/>
        <v>0</v>
      </c>
      <c r="J895" s="46">
        <f t="shared" si="69"/>
        <v>0</v>
      </c>
      <c r="K895" s="17"/>
    </row>
    <row r="896" spans="1:11" x14ac:dyDescent="0.25">
      <c r="A896" s="4" t="s">
        <v>485</v>
      </c>
      <c r="B896" s="38">
        <f>Yard!$H$88</f>
        <v>-0.64312584745453083</v>
      </c>
      <c r="C896" s="38">
        <f>Yard!$H$116</f>
        <v>-9.357365236782525E-2</v>
      </c>
      <c r="D896" s="38">
        <f>Yard!$H$139</f>
        <v>-4.8978454970956646E-3</v>
      </c>
      <c r="E896" s="10"/>
      <c r="F896" s="38">
        <f>Reactive!$H$80</f>
        <v>2.2959187816253571E-2</v>
      </c>
      <c r="G896" s="37">
        <f t="shared" si="67"/>
        <v>-9.7643806864083041E-2</v>
      </c>
      <c r="H896" s="42">
        <f>0.01*Input!$F$60*(E896*$E$888)+10*(B896*$B$888+C896*$C$888+D896*$D$888+F896*$F$888)</f>
        <v>-87.266223070568287</v>
      </c>
      <c r="I896" s="37">
        <f t="shared" si="68"/>
        <v>-9.7643806864083041E-2</v>
      </c>
      <c r="J896" s="46">
        <f t="shared" si="69"/>
        <v>-87.266223070568287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2.5652427031728326E-3</v>
      </c>
      <c r="G897" s="37">
        <f t="shared" si="67"/>
        <v>4.5565693269254805E-3</v>
      </c>
      <c r="H897" s="42">
        <f>0.01*Input!$F$60*(E897*$E$888)+10*(B897*$B$888+C897*$C$888+D897*$D$888+F897*$F$888)</f>
        <v>4.0722971388598399</v>
      </c>
      <c r="I897" s="37">
        <f t="shared" si="68"/>
        <v>4.5565693269254805E-3</v>
      </c>
      <c r="J897" s="46">
        <f t="shared" si="69"/>
        <v>4.0722971388598399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-0.56647214146154024</v>
      </c>
      <c r="C901" s="38">
        <f>Yard!$K$116</f>
        <v>-1.8064060820663808E-2</v>
      </c>
      <c r="D901" s="38">
        <f>Yard!$K$139</f>
        <v>-2.0034800445902358E-3</v>
      </c>
      <c r="E901" s="10"/>
      <c r="F901" s="38">
        <f>Reactive!$K$80</f>
        <v>8.5728774999822566E-3</v>
      </c>
      <c r="G901" s="37">
        <f t="shared" si="67"/>
        <v>-8.4049875059132473E-2</v>
      </c>
      <c r="H901" s="42">
        <f>0.01*Input!$F$60*(E901*$E$888)+10*(B901*$B$888+C901*$C$888+D901*$D$888+F901*$F$888)</f>
        <v>-75.117054337847861</v>
      </c>
      <c r="I901" s="37">
        <f t="shared" si="68"/>
        <v>-8.4049875059132487E-2</v>
      </c>
      <c r="J901" s="46">
        <f t="shared" si="69"/>
        <v>-75.117054337847861</v>
      </c>
      <c r="K901" s="17"/>
    </row>
    <row r="902" spans="1:11" x14ac:dyDescent="0.25">
      <c r="A902" s="4" t="s">
        <v>1579</v>
      </c>
      <c r="B902" s="38">
        <f>Yard!$L$88</f>
        <v>-0.16597018924606813</v>
      </c>
      <c r="C902" s="38">
        <f>Yard!$L$116</f>
        <v>-2.5116064136333435E-2</v>
      </c>
      <c r="D902" s="38">
        <f>Yard!$L$139</f>
        <v>-3.5780487696223154E-3</v>
      </c>
      <c r="E902" s="10"/>
      <c r="F902" s="38">
        <f>Reactive!$L$80</f>
        <v>3.5450738161395298E-3</v>
      </c>
      <c r="G902" s="37">
        <f t="shared" si="67"/>
        <v>-3.0913964456190244E-2</v>
      </c>
      <c r="H902" s="42">
        <f>0.01*Input!$F$60*(E902*$E$888)+10*(B902*$B$888+C902*$C$888+D902*$D$888+F902*$F$888)</f>
        <v>-27.62842831378634</v>
      </c>
      <c r="I902" s="37">
        <f t="shared" si="68"/>
        <v>-3.0913964456190247E-2</v>
      </c>
      <c r="J902" s="46">
        <f t="shared" si="69"/>
        <v>-27.62842831378634</v>
      </c>
      <c r="K902" s="17"/>
    </row>
    <row r="903" spans="1:11" x14ac:dyDescent="0.25">
      <c r="A903" s="4" t="s">
        <v>1580</v>
      </c>
      <c r="B903" s="38">
        <f>Yard!$M$88</f>
        <v>-6.6184500175219402E-2</v>
      </c>
      <c r="C903" s="38">
        <f>Yard!$M$116</f>
        <v>-1.001561882156715E-2</v>
      </c>
      <c r="D903" s="38">
        <f>Yard!$M$139</f>
        <v>-1.4268307489178919E-3</v>
      </c>
      <c r="E903" s="10"/>
      <c r="F903" s="38">
        <f>Reactive!$M$80</f>
        <v>2.6109103569087098E-3</v>
      </c>
      <c r="G903" s="37">
        <f t="shared" si="67"/>
        <v>-1.0201062511265199E-2</v>
      </c>
      <c r="H903" s="42">
        <f>0.01*Input!$F$60*(E903*$E$888)+10*(B903*$B$888+C903*$C$888+D903*$D$888+F903*$F$888)</f>
        <v>-9.1168935875679313</v>
      </c>
      <c r="I903" s="37">
        <f t="shared" si="68"/>
        <v>-1.0201062511265199E-2</v>
      </c>
      <c r="J903" s="46">
        <f t="shared" si="69"/>
        <v>-9.1168935875679313</v>
      </c>
      <c r="K903" s="17"/>
    </row>
    <row r="904" spans="1:11" x14ac:dyDescent="0.25">
      <c r="A904" s="4" t="s">
        <v>1581</v>
      </c>
      <c r="B904" s="38">
        <f>Yard!$N$88</f>
        <v>-0.34879933627152659</v>
      </c>
      <c r="C904" s="38">
        <f>Yard!$N$116</f>
        <v>-5.07496751492445E-2</v>
      </c>
      <c r="D904" s="38">
        <f>Yard!$N$139</f>
        <v>-2.6563467559406946E-3</v>
      </c>
      <c r="E904" s="10"/>
      <c r="F904" s="38">
        <f>Reactive!$N$80</f>
        <v>1.292699330734871E-2</v>
      </c>
      <c r="G904" s="37">
        <f t="shared" si="67"/>
        <v>-5.2113258249607976E-2</v>
      </c>
      <c r="H904" s="42">
        <f>0.01*Input!$F$60*(E904*$E$888)+10*(B904*$B$888+C904*$C$888+D904*$D$888+F904*$F$888)</f>
        <v>-46.574661162839632</v>
      </c>
      <c r="I904" s="37">
        <f t="shared" si="68"/>
        <v>-5.2113258249607976E-2</v>
      </c>
      <c r="J904" s="46">
        <f t="shared" si="69"/>
        <v>-46.574661162839632</v>
      </c>
      <c r="K904" s="17"/>
    </row>
    <row r="905" spans="1:11" x14ac:dyDescent="0.25">
      <c r="A905" s="4" t="s">
        <v>1582</v>
      </c>
      <c r="B905" s="38">
        <f>Yard!$O$88</f>
        <v>-0.12493381081965235</v>
      </c>
      <c r="C905" s="38">
        <f>Yard!$O$116</f>
        <v>-1.8177644435994029E-2</v>
      </c>
      <c r="D905" s="38">
        <f>Yard!$O$139</f>
        <v>-9.5145686521532315E-4</v>
      </c>
      <c r="E905" s="10"/>
      <c r="F905" s="38">
        <f>Reactive!$O$80</f>
        <v>4.4600583829146846E-3</v>
      </c>
      <c r="G905" s="37">
        <f t="shared" si="67"/>
        <v>-1.8968313810976942E-2</v>
      </c>
      <c r="H905" s="42">
        <f>0.01*Input!$F$60*(E905*$E$888)+10*(B905*$B$888+C905*$C$888+D905*$D$888+F905*$F$888)</f>
        <v>-16.95236141914631</v>
      </c>
      <c r="I905" s="37">
        <f t="shared" si="68"/>
        <v>-1.8968313810976942E-2</v>
      </c>
      <c r="J905" s="46">
        <f t="shared" si="69"/>
        <v>-16.95236141914631</v>
      </c>
      <c r="K905" s="17"/>
    </row>
    <row r="906" spans="1:11" x14ac:dyDescent="0.25">
      <c r="A906" s="4" t="s">
        <v>1583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>
        <f t="shared" si="68"/>
        <v>0</v>
      </c>
      <c r="J906" s="46">
        <f t="shared" si="69"/>
        <v>0</v>
      </c>
      <c r="K906" s="17"/>
    </row>
    <row r="907" spans="1:11" x14ac:dyDescent="0.25">
      <c r="A907" s="4" t="s">
        <v>1584</v>
      </c>
      <c r="B907" s="38">
        <f>Yard!$Q$88</f>
        <v>-0.61194138773841822</v>
      </c>
      <c r="C907" s="38">
        <f>Yard!$Q$116</f>
        <v>-8.9036369650448088E-2</v>
      </c>
      <c r="D907" s="38">
        <f>Yard!$Q$139</f>
        <v>-4.6603543960857296E-3</v>
      </c>
      <c r="E907" s="10"/>
      <c r="F907" s="38">
        <f>Reactive!$Q$80</f>
        <v>2.1845922239377123E-2</v>
      </c>
      <c r="G907" s="37">
        <f t="shared" si="67"/>
        <v>-9.290916686518895E-2</v>
      </c>
      <c r="H907" s="42">
        <f>0.01*Input!$F$60*(E907*$E$888)+10*(B907*$B$888+C907*$C$888+D907*$D$888+F907*$F$888)</f>
        <v>-83.034780610756656</v>
      </c>
      <c r="I907" s="37">
        <f t="shared" si="68"/>
        <v>-9.290916686518895E-2</v>
      </c>
      <c r="J907" s="46">
        <f t="shared" si="69"/>
        <v>-83.034780610756656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7.3813866104406999E-3</v>
      </c>
      <c r="G908" s="37">
        <f t="shared" si="67"/>
        <v>1.3111351911346403E-2</v>
      </c>
      <c r="H908" s="42">
        <f>0.01*Input!$F$60*(E908*$E$888)+10*(B908*$B$888+C908*$C$888+D908*$D$888+F908*$F$888)</f>
        <v>11.717877430208505</v>
      </c>
      <c r="I908" s="37">
        <f t="shared" si="68"/>
        <v>1.3111351911346403E-2</v>
      </c>
      <c r="J908" s="46">
        <f t="shared" si="69"/>
        <v>11.717877430208505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1.8717306044857551E-4</v>
      </c>
      <c r="C913" s="38">
        <f>Adjust!$C$105</f>
        <v>1.3577084626792413E-4</v>
      </c>
      <c r="D913" s="38">
        <f>Adjust!$D$105</f>
        <v>-2.4537910983361833E-4</v>
      </c>
      <c r="E913" s="48">
        <f>Adjust!$E$105</f>
        <v>0</v>
      </c>
      <c r="F913" s="38">
        <f>Adjust!$H$105</f>
        <v>-5.6891096658601148E-5</v>
      </c>
      <c r="G913" s="37">
        <f t="shared" si="67"/>
        <v>-1.4874992329281221E-4</v>
      </c>
      <c r="H913" s="42">
        <f>0.01*Input!$F$60*(E913*$E$888)+10*(B913*$B$888+C913*$C$888+D913*$D$888+F913*$F$888)</f>
        <v>-0.13294078144525209</v>
      </c>
      <c r="I913" s="37">
        <f t="shared" si="68"/>
        <v>-1.4874992329281221E-4</v>
      </c>
      <c r="J913" s="46">
        <f t="shared" si="69"/>
        <v>-0.13294078144525209</v>
      </c>
      <c r="K913" s="17"/>
    </row>
    <row r="915" spans="1:11" x14ac:dyDescent="0.25">
      <c r="A915" s="4" t="s">
        <v>1591</v>
      </c>
      <c r="B915" s="37">
        <f>SUM($B$891:$B$913)</f>
        <v>-3.9470000000000001</v>
      </c>
      <c r="C915" s="37">
        <f>SUM($C$891:$C$913)</f>
        <v>-0.51400000000000001</v>
      </c>
      <c r="D915" s="37">
        <f>SUM($D$891:$D$913)</f>
        <v>-3.7999999999999999E-2</v>
      </c>
      <c r="E915" s="46">
        <f>SUM($E$891:$E$913)</f>
        <v>0</v>
      </c>
      <c r="F915" s="37">
        <f>SUM($F$891:$F$913)</f>
        <v>0.13400000000000001</v>
      </c>
      <c r="G915" s="37">
        <f>SUM(G$891:G$913)</f>
        <v>-0.59539782482209191</v>
      </c>
      <c r="H915" s="42">
        <f>SUM($H$891:$H$913)</f>
        <v>-532.11894399999971</v>
      </c>
      <c r="I915" s="37">
        <f>SUM($I$891:$I$913)</f>
        <v>-0.59539782482209191</v>
      </c>
      <c r="J915" s="46">
        <f>SUM($J$891:$J$913)</f>
        <v>-532.11894399999971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-0.34711868958478237</v>
      </c>
      <c r="C923" s="38">
        <f>Yard!$C$117</f>
        <v>-5.2529043379023248E-2</v>
      </c>
      <c r="D923" s="38">
        <f>Yard!$C$140</f>
        <v>-7.4833173705690917E-3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-0.13828314712453202</v>
      </c>
      <c r="C924" s="38">
        <f>Yard!$D$117</f>
        <v>-2.0926218183703476E-2</v>
      </c>
      <c r="D924" s="38">
        <f>Yard!$D$140</f>
        <v>-2.9811609342378022E-3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-0.70759026143860881</v>
      </c>
      <c r="C925" s="38">
        <f>Yard!$E$117</f>
        <v>-0.10295310848534381</v>
      </c>
      <c r="D925" s="38">
        <f>Yard!$E$140</f>
        <v>-5.3887863308446152E-3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-0.22676786174556968</v>
      </c>
      <c r="C926" s="38">
        <f>Yard!$F$117</f>
        <v>-3.2994315416121134E-2</v>
      </c>
      <c r="D926" s="38">
        <f>Yard!$F$140</f>
        <v>-1.7269931770470097E-3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-0.64312584745453083</v>
      </c>
      <c r="C928" s="38">
        <f>Yard!$H$117</f>
        <v>-9.357365236782525E-2</v>
      </c>
      <c r="D928" s="38">
        <f>Yard!$H$140</f>
        <v>-4.8978454970956646E-3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-0.56647214146154024</v>
      </c>
      <c r="C933" s="38">
        <f>Yard!$K$117</f>
        <v>-1.8064060820663808E-2</v>
      </c>
      <c r="D933" s="38">
        <f>Yard!$K$140</f>
        <v>-2.0034800445902358E-3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-0.16597018924606813</v>
      </c>
      <c r="C934" s="38">
        <f>Yard!$L$117</f>
        <v>-2.5116064136333435E-2</v>
      </c>
      <c r="D934" s="38">
        <f>Yard!$L$140</f>
        <v>-3.5780487696223154E-3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-6.6184500175219402E-2</v>
      </c>
      <c r="C935" s="38">
        <f>Yard!$M$117</f>
        <v>-1.001561882156715E-2</v>
      </c>
      <c r="D935" s="38">
        <f>Yard!$M$140</f>
        <v>-1.4268307489178919E-3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-0.34879933627152659</v>
      </c>
      <c r="C936" s="38">
        <f>Yard!$N$117</f>
        <v>-5.07496751492445E-2</v>
      </c>
      <c r="D936" s="38">
        <f>Yard!$N$140</f>
        <v>-2.6563467559406946E-3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-0.12493381081965235</v>
      </c>
      <c r="C937" s="38">
        <f>Yard!$O$117</f>
        <v>-1.8177644435994029E-2</v>
      </c>
      <c r="D937" s="38">
        <f>Yard!$O$140</f>
        <v>-9.5145686521532315E-4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-0.61194138773841822</v>
      </c>
      <c r="C939" s="38">
        <f>Yard!$Q$117</f>
        <v>-8.9036369650448088E-2</v>
      </c>
      <c r="D939" s="38">
        <f>Yard!$Q$140</f>
        <v>-4.6603543960857296E-3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1.8717306044857551E-4</v>
      </c>
      <c r="C945" s="38">
        <f>Adjust!$C$106</f>
        <v>1.3577084626792413E-4</v>
      </c>
      <c r="D945" s="38">
        <f>Adjust!$D$106</f>
        <v>-2.4537910983361833E-4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-3.9470000000000001</v>
      </c>
      <c r="C947" s="37">
        <f>SUM($C$923:$C$945)</f>
        <v>-0.51400000000000001</v>
      </c>
      <c r="D947" s="37">
        <f>SUM($D$923:$D$945)</f>
        <v>-3.7999999999999999E-2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471290.90969999996</v>
      </c>
      <c r="C952" s="44">
        <f>Loads!E$363</f>
        <v>86</v>
      </c>
      <c r="D952" s="44">
        <f>Loads!H$363</f>
        <v>1559.7139999999999</v>
      </c>
      <c r="E952" s="44">
        <f>Multi!B$157</f>
        <v>471290.90969999996</v>
      </c>
      <c r="F952" s="37">
        <f>IF(C952,E952/C952,"")</f>
        <v>5480.1268569767435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-5.6111538298152651E-2</v>
      </c>
      <c r="C955" s="10"/>
      <c r="D955" s="38">
        <f>Reactive!$C$81</f>
        <v>7.2927846126163128E-3</v>
      </c>
      <c r="E955" s="42">
        <f>0.01*Input!$F$60*(C955*$C$952)+10*(B955*$B$952+D955*$D$952)</f>
        <v>-264334.83270943468</v>
      </c>
      <c r="F955" s="37">
        <f t="shared" ref="F955:F977" si="73">IF($E$952&lt;&gt;0,0.1*E955/$E$952,"")</f>
        <v>-5.6087403187491336E-2</v>
      </c>
      <c r="G955" s="46">
        <f t="shared" ref="G955:G977" si="74">IF($C$952&lt;&gt;0,E955/$C$952,"")</f>
        <v>-3073.6608454585426</v>
      </c>
      <c r="H955" s="17"/>
    </row>
    <row r="956" spans="1:10" x14ac:dyDescent="0.25">
      <c r="A956" s="4" t="s">
        <v>481</v>
      </c>
      <c r="B956" s="38">
        <f>Yard!$D$52</f>
        <v>-2.1859598345974417E-2</v>
      </c>
      <c r="C956" s="10"/>
      <c r="D956" s="38">
        <f>Reactive!$D$81</f>
        <v>5.2471546470974385E-3</v>
      </c>
      <c r="E956" s="42">
        <f>0.01*Input!$F$60*(C956*$C$952)+10*(B956*$B$952+D956*$D$952)</f>
        <v>-102940.45929587656</v>
      </c>
      <c r="F956" s="37">
        <f t="shared" si="73"/>
        <v>-2.1842233146699832E-2</v>
      </c>
      <c r="G956" s="46">
        <f t="shared" si="74"/>
        <v>-1196.982084835774</v>
      </c>
      <c r="H956" s="17"/>
    </row>
    <row r="957" spans="1:10" x14ac:dyDescent="0.25">
      <c r="A957" s="4" t="s">
        <v>482</v>
      </c>
      <c r="B957" s="38">
        <f>Yard!$E$52</f>
        <v>-0.10145175435341515</v>
      </c>
      <c r="C957" s="10"/>
      <c r="D957" s="38">
        <f>Reactive!$E$81</f>
        <v>2.4352370793205468E-2</v>
      </c>
      <c r="E957" s="42">
        <f>0.01*Input!$F$60*(C957*$C$952)+10*(B957*$B$952+D957*$D$952)</f>
        <v>-477753.06866222608</v>
      </c>
      <c r="F957" s="37">
        <f t="shared" si="73"/>
        <v>-0.10137116138444929</v>
      </c>
      <c r="G957" s="46">
        <f t="shared" si="74"/>
        <v>-5555.2682402584433</v>
      </c>
      <c r="H957" s="17"/>
    </row>
    <row r="958" spans="1:10" x14ac:dyDescent="0.25">
      <c r="A958" s="4" t="s">
        <v>483</v>
      </c>
      <c r="B958" s="38">
        <f>Yard!$F$52</f>
        <v>-2.503477928516791E-2</v>
      </c>
      <c r="C958" s="10"/>
      <c r="D958" s="38">
        <f>Reactive!$F$81</f>
        <v>5.7884746470761046E-3</v>
      </c>
      <c r="E958" s="42">
        <f>0.01*Input!$F$60*(C958*$C$952)+10*(B958*$B$952+D958*$D$952)</f>
        <v>-117896.35538499808</v>
      </c>
      <c r="F958" s="37">
        <f t="shared" si="73"/>
        <v>-2.5015622614076086E-2</v>
      </c>
      <c r="G958" s="46">
        <f t="shared" si="74"/>
        <v>-1370.8878533139311</v>
      </c>
      <c r="H958" s="17"/>
    </row>
    <row r="959" spans="1:10" x14ac:dyDescent="0.25">
      <c r="A959" s="4" t="s">
        <v>484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7.7530355731027928E-3</v>
      </c>
      <c r="E960" s="42">
        <f>0.01*Input!$F$60*(C960*$C$952)+10*(B960*$B$952+D960*$D$952)</f>
        <v>120.92518125866448</v>
      </c>
      <c r="F960" s="37">
        <f t="shared" si="73"/>
        <v>2.5658288494390727E-5</v>
      </c>
      <c r="G960" s="46">
        <f t="shared" si="74"/>
        <v>1.40610675882168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-6.5009366206657676E-2</v>
      </c>
      <c r="C965" s="10"/>
      <c r="D965" s="38">
        <f>Reactive!$K$81</f>
        <v>8.4492302283478964E-3</v>
      </c>
      <c r="E965" s="42">
        <f>0.01*Input!$F$60*(C965*$C$952)+10*(B965*$B$952+D965*$D$952)</f>
        <v>-306251.44955879753</v>
      </c>
      <c r="F965" s="37">
        <f t="shared" si="73"/>
        <v>-6.4981403896319956E-2</v>
      </c>
      <c r="G965" s="46">
        <f t="shared" si="74"/>
        <v>-3561.0633669627618</v>
      </c>
      <c r="H965" s="17"/>
    </row>
    <row r="966" spans="1:8" x14ac:dyDescent="0.25">
      <c r="A966" s="4" t="s">
        <v>1579</v>
      </c>
      <c r="B966" s="38">
        <f>Yard!$L$52</f>
        <v>-2.6882805912428476E-2</v>
      </c>
      <c r="C966" s="10"/>
      <c r="D966" s="38">
        <f>Reactive!$L$81</f>
        <v>3.4939429437913631E-3</v>
      </c>
      <c r="E966" s="42">
        <f>0.01*Input!$F$60*(C966*$C$952)+10*(B966*$B$952+D966*$D$952)</f>
        <v>-126641.72502032321</v>
      </c>
      <c r="F966" s="37">
        <f t="shared" si="73"/>
        <v>-2.6871242880737282E-2</v>
      </c>
      <c r="G966" s="46">
        <f t="shared" si="74"/>
        <v>-1472.5781979107351</v>
      </c>
      <c r="H966" s="17"/>
    </row>
    <row r="967" spans="1:8" x14ac:dyDescent="0.25">
      <c r="A967" s="4" t="s">
        <v>1580</v>
      </c>
      <c r="B967" s="38">
        <f>Yard!$M$52</f>
        <v>-1.0720148483916137E-2</v>
      </c>
      <c r="C967" s="10"/>
      <c r="D967" s="38">
        <f>Reactive!$M$81</f>
        <v>2.5732529959917572E-3</v>
      </c>
      <c r="E967" s="42">
        <f>0.01*Input!$F$60*(C967*$C$952)+10*(B967*$B$952+D967*$D$952)</f>
        <v>-50482.949923805209</v>
      </c>
      <c r="F967" s="37">
        <f t="shared" si="73"/>
        <v>-1.0711632430156591E-2</v>
      </c>
      <c r="G967" s="46">
        <f t="shared" si="74"/>
        <v>-587.01104562564194</v>
      </c>
      <c r="H967" s="17"/>
    </row>
    <row r="968" spans="1:8" x14ac:dyDescent="0.25">
      <c r="A968" s="4" t="s">
        <v>1581</v>
      </c>
      <c r="B968" s="38">
        <f>Yard!$N$52</f>
        <v>-5.3076999498919891E-2</v>
      </c>
      <c r="C968" s="10"/>
      <c r="D968" s="38">
        <f>Reactive!$N$81</f>
        <v>1.2740546288492719E-2</v>
      </c>
      <c r="E968" s="42">
        <f>0.01*Input!$F$60*(C968*$C$952)+10*(B968*$B$952+D968*$D$952)</f>
        <v>-249948.35769578585</v>
      </c>
      <c r="F968" s="37">
        <f t="shared" si="73"/>
        <v>-5.3034835289925364E-2</v>
      </c>
      <c r="G968" s="46">
        <f t="shared" si="74"/>
        <v>-2906.3762522765796</v>
      </c>
      <c r="H968" s="17"/>
    </row>
    <row r="969" spans="1:8" x14ac:dyDescent="0.25">
      <c r="A969" s="4" t="s">
        <v>1582</v>
      </c>
      <c r="B969" s="38">
        <f>Yard!$O$52</f>
        <v>-1.9011251240199555E-2</v>
      </c>
      <c r="C969" s="10"/>
      <c r="D969" s="38">
        <f>Reactive!$O$81</f>
        <v>4.395730617776491E-3</v>
      </c>
      <c r="E969" s="42">
        <f>0.01*Input!$F$60*(C969*$C$952)+10*(B969*$B$952+D969*$D$952)</f>
        <v>-89529.738089441249</v>
      </c>
      <c r="F969" s="37">
        <f t="shared" si="73"/>
        <v>-1.8996703786718774E-2</v>
      </c>
      <c r="G969" s="46">
        <f t="shared" si="74"/>
        <v>-1041.0434661562936</v>
      </c>
      <c r="H969" s="17"/>
    </row>
    <row r="970" spans="1:8" x14ac:dyDescent="0.25">
      <c r="A970" s="4" t="s">
        <v>1583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2.1530836822463026E-2</v>
      </c>
      <c r="E971" s="42">
        <f>0.01*Input!$F$60*(C971*$C$952)+10*(B971*$B$952+D971*$D$952)</f>
        <v>335.81947623711096</v>
      </c>
      <c r="F971" s="37">
        <f t="shared" si="73"/>
        <v>7.125524157698622E-5</v>
      </c>
      <c r="G971" s="46">
        <f t="shared" si="74"/>
        <v>3.9048776306640809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84.918063739030828</v>
      </c>
      <c r="D975" s="10"/>
      <c r="E975" s="42">
        <f>0.01*Input!$F$60*(C975*$C$952)+10*(B975*$B$952+D975*$D$952)</f>
        <v>26728.809742497346</v>
      </c>
      <c r="F975" s="37">
        <f t="shared" si="73"/>
        <v>5.6714036261619307E-3</v>
      </c>
      <c r="G975" s="46">
        <f t="shared" si="74"/>
        <v>310.80011328485284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1.5824162483180082E-4</v>
      </c>
      <c r="C977" s="48">
        <f>Adjust!$E$107</f>
        <v>1.9362609691739863E-3</v>
      </c>
      <c r="D977" s="38">
        <f>Adjust!$H$107</f>
        <v>3.8263983003861135E-4</v>
      </c>
      <c r="E977" s="42">
        <f>0.01*Input!$F$60*(C977*$C$952)+10*(B977*$B$952+D977*$D$952)</f>
        <v>752.35593769520085</v>
      </c>
      <c r="F977" s="37">
        <f t="shared" si="73"/>
        <v>1.5963726908590551E-4</v>
      </c>
      <c r="G977" s="46">
        <f t="shared" si="74"/>
        <v>8.7483248569209398</v>
      </c>
      <c r="H977" s="17"/>
    </row>
    <row r="979" spans="1:8" x14ac:dyDescent="0.25">
      <c r="A979" s="4" t="s">
        <v>1591</v>
      </c>
      <c r="B979" s="37">
        <f>SUM($B$955:$B$977)</f>
        <v>-0.379</v>
      </c>
      <c r="C979" s="46">
        <f>SUM($C$955:$C$977)</f>
        <v>84.92</v>
      </c>
      <c r="D979" s="37">
        <f>SUM($D$955:$D$977)</f>
        <v>0.104</v>
      </c>
      <c r="E979" s="42">
        <f>SUM($E$955:$E$977)</f>
        <v>-1757841.0260030003</v>
      </c>
      <c r="F979" s="37">
        <f>SUM($F$955:$F$977)</f>
        <v>-0.37298428419125534</v>
      </c>
      <c r="G979" s="46">
        <f>SUM($G$955:$G$977)</f>
        <v>-20440.011930267443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-5.6111538298152651E-2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-2.1859598345974417E-2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-0.10145175435341515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-2.503477928516791E-2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-6.5009366206657676E-2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-2.6882805912428476E-2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-1.0720148483916137E-2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-5.3076999498919891E-2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-1.9011251240199555E-2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84.918063739030828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1.5824162483180082E-4</v>
      </c>
      <c r="C1009" s="48">
        <f>Adjust!$E$108</f>
        <v>1.9362609691739863E-3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-0.379</v>
      </c>
      <c r="C1011" s="46">
        <f>SUM($C$987:$C$1009)</f>
        <v>84.92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35804.342899999996</v>
      </c>
      <c r="C1016" s="44">
        <f>Loads!C$365</f>
        <v>98999.868700000006</v>
      </c>
      <c r="D1016" s="44">
        <f>Loads!D$365</f>
        <v>164457.0398</v>
      </c>
      <c r="E1016" s="44">
        <f>Loads!E$365</f>
        <v>60</v>
      </c>
      <c r="F1016" s="44">
        <f>Loads!H$365</f>
        <v>2871.0120000000002</v>
      </c>
      <c r="G1016" s="44">
        <f>Multi!B$159</f>
        <v>299261.25140000001</v>
      </c>
      <c r="H1016" s="37">
        <f>IF(E1016,G1016/E1016,"")</f>
        <v>4987.687523333333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-0.34142726077416713</v>
      </c>
      <c r="C1019" s="38">
        <f>Yard!$C$118</f>
        <v>-5.1667766473308237E-2</v>
      </c>
      <c r="D1019" s="38">
        <f>Yard!$C$141</f>
        <v>-7.3606193731412337E-3</v>
      </c>
      <c r="E1019" s="10"/>
      <c r="F1019" s="38">
        <f>Reactive!$C$82</f>
        <v>7.2927846126163128E-3</v>
      </c>
      <c r="G1019" s="37">
        <f t="shared" ref="G1019:G1041" si="77">IF(G$1016&lt;&gt;0,(($B1019*B$1016+$C1019*C$1016+$D1019*D$1016+$F1019*F$1016))/G$1016,0)</f>
        <v>-6.1916632144748435E-2</v>
      </c>
      <c r="H1019" s="42">
        <f>0.01*Input!$F$60*(E1019*$E$1016)+10*(B1019*$B$1016+C1019*$C$1016+D1019*$D$1016+F1019*$F$1016)</f>
        <v>-185292.48818110881</v>
      </c>
      <c r="I1019" s="37">
        <f t="shared" ref="I1019:I1041" si="78">IF($G$1016&lt;&gt;0,0.1*H1019/$G$1016,"")</f>
        <v>-6.1916632144748435E-2</v>
      </c>
      <c r="J1019" s="46">
        <f t="shared" ref="J1019:J1041" si="79">IF($E$1016&lt;&gt;0,H1019/$E$1016,"")</f>
        <v>-3088.2081363518137</v>
      </c>
      <c r="K1019" s="17"/>
    </row>
    <row r="1020" spans="1:11" x14ac:dyDescent="0.25">
      <c r="A1020" s="4" t="s">
        <v>481</v>
      </c>
      <c r="B1020" s="38">
        <f>Yard!$D$90</f>
        <v>-0.13301119540212783</v>
      </c>
      <c r="C1020" s="38">
        <f>Yard!$D$118</f>
        <v>-2.0128420228630688E-2</v>
      </c>
      <c r="D1020" s="38">
        <f>Yard!$D$141</f>
        <v>-2.8675061841917583E-3</v>
      </c>
      <c r="E1020" s="10"/>
      <c r="F1020" s="38">
        <f>Reactive!$D$82</f>
        <v>5.2471546470974385E-3</v>
      </c>
      <c r="G1020" s="37">
        <f t="shared" si="77"/>
        <v>-2.4098029098170937E-2</v>
      </c>
      <c r="H1020" s="42">
        <f>0.01*Input!$F$60*(E1020*$E$1016)+10*(B1020*$B$1016+C1020*$C$1016+D1020*$D$1016+F1020*$F$1016)</f>
        <v>-72116.063441922481</v>
      </c>
      <c r="I1020" s="37">
        <f t="shared" si="78"/>
        <v>-2.409802909817094E-2</v>
      </c>
      <c r="J1020" s="46">
        <f t="shared" si="79"/>
        <v>-1201.9343906987081</v>
      </c>
      <c r="K1020" s="17"/>
    </row>
    <row r="1021" spans="1:11" x14ac:dyDescent="0.25">
      <c r="A1021" s="4" t="s">
        <v>482</v>
      </c>
      <c r="B1021" s="38">
        <f>Yard!$E$90</f>
        <v>-0.65708170240016106</v>
      </c>
      <c r="C1021" s="38">
        <f>Yard!$E$118</f>
        <v>-9.5604204124292366E-2</v>
      </c>
      <c r="D1021" s="38">
        <f>Yard!$E$141</f>
        <v>-5.0041289275846064E-3</v>
      </c>
      <c r="E1021" s="10"/>
      <c r="F1021" s="38">
        <f>Reactive!$E$82</f>
        <v>2.4352370793205468E-2</v>
      </c>
      <c r="G1021" s="37">
        <f t="shared" si="77"/>
        <v>-0.11275843553114417</v>
      </c>
      <c r="H1021" s="42">
        <f>0.01*Input!$F$60*(E1021*$E$1016)+10*(B1021*$B$1016+C1021*$C$1016+D1021*$D$1016+F1021*$F$1016)</f>
        <v>-337442.30522956431</v>
      </c>
      <c r="I1021" s="37">
        <f t="shared" si="78"/>
        <v>-0.11275843553114417</v>
      </c>
      <c r="J1021" s="46">
        <f t="shared" si="79"/>
        <v>-5624.0384204927386</v>
      </c>
      <c r="K1021" s="17"/>
    </row>
    <row r="1022" spans="1:11" x14ac:dyDescent="0.25">
      <c r="A1022" s="4" t="s">
        <v>483</v>
      </c>
      <c r="B1022" s="38">
        <f>Yard!$F$90</f>
        <v>-0.16214500672512691</v>
      </c>
      <c r="C1022" s="38">
        <f>Yard!$F$118</f>
        <v>-2.3591806413205015E-2</v>
      </c>
      <c r="D1022" s="38">
        <f>Yard!$F$141</f>
        <v>-1.2348457058730742E-3</v>
      </c>
      <c r="E1022" s="10"/>
      <c r="F1022" s="38">
        <f>Reactive!$F$82</f>
        <v>5.7884746470761046E-3</v>
      </c>
      <c r="G1022" s="37">
        <f t="shared" si="77"/>
        <v>-2.7826995335609759E-2</v>
      </c>
      <c r="H1022" s="42">
        <f>0.01*Input!$F$60*(E1022*$E$1016)+10*(B1022*$B$1016+C1022*$C$1016+D1022*$D$1016+F1022*$F$1016)</f>
        <v>-83275.414468365401</v>
      </c>
      <c r="I1022" s="37">
        <f t="shared" si="78"/>
        <v>-2.7826995335609759E-2</v>
      </c>
      <c r="J1022" s="46">
        <f t="shared" si="79"/>
        <v>-1387.9235744727566</v>
      </c>
      <c r="K1022" s="17"/>
    </row>
    <row r="1023" spans="1:11" x14ac:dyDescent="0.25">
      <c r="A1023" s="4" t="s">
        <v>484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7.7530355731027928E-3</v>
      </c>
      <c r="G1024" s="37">
        <f t="shared" si="77"/>
        <v>7.4380021010648614E-5</v>
      </c>
      <c r="H1024" s="42">
        <f>0.01*Input!$F$60*(E1024*$E$1016)+10*(B1024*$B$1016+C1024*$C$1016+D1024*$D$1016+F1024*$F$1016)</f>
        <v>222.59058166804999</v>
      </c>
      <c r="I1024" s="37">
        <f t="shared" si="78"/>
        <v>7.4380021010648627E-5</v>
      </c>
      <c r="J1024" s="46">
        <f t="shared" si="79"/>
        <v>3.7098430278008334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-0.55830187019046029</v>
      </c>
      <c r="C1029" s="38">
        <f>Yard!$K$118</f>
        <v>-1.7803521481904228E-2</v>
      </c>
      <c r="D1029" s="38">
        <f>Yard!$K$141</f>
        <v>-1.9745836977932609E-3</v>
      </c>
      <c r="E1029" s="10"/>
      <c r="F1029" s="38">
        <f>Reactive!$K$82</f>
        <v>8.4492302283478964E-3</v>
      </c>
      <c r="G1029" s="37">
        <f t="shared" si="77"/>
        <v>-7.3690309508331941E-2</v>
      </c>
      <c r="H1029" s="42">
        <f>0.01*Input!$F$60*(E1029*$E$1016)+10*(B1029*$B$1016+C1029*$C$1016+D1029*$D$1016+F1029*$F$1016)</f>
        <v>-220526.54239516737</v>
      </c>
      <c r="I1029" s="37">
        <f t="shared" si="78"/>
        <v>-7.3690309508331941E-2</v>
      </c>
      <c r="J1029" s="46">
        <f t="shared" si="79"/>
        <v>-3675.4423732527894</v>
      </c>
      <c r="K1029" s="17"/>
    </row>
    <row r="1030" spans="1:11" x14ac:dyDescent="0.25">
      <c r="A1030" s="4" t="s">
        <v>1579</v>
      </c>
      <c r="B1030" s="38">
        <f>Yard!$L$90</f>
        <v>-0.1635763884396344</v>
      </c>
      <c r="C1030" s="38">
        <f>Yard!$L$118</f>
        <v>-2.4753813211290155E-2</v>
      </c>
      <c r="D1030" s="38">
        <f>Yard!$L$141</f>
        <v>-3.5264422969835305E-3</v>
      </c>
      <c r="E1030" s="10"/>
      <c r="F1030" s="38">
        <f>Reactive!$L$82</f>
        <v>3.4939429437913631E-3</v>
      </c>
      <c r="G1030" s="37">
        <f t="shared" si="77"/>
        <v>-2.9664002363544221E-2</v>
      </c>
      <c r="H1030" s="42">
        <f>0.01*Input!$F$60*(E1030*$E$1016)+10*(B1030*$B$1016+C1030*$C$1016+D1030*$D$1016+F1030*$F$1016)</f>
        <v>-88772.86468846802</v>
      </c>
      <c r="I1030" s="37">
        <f t="shared" si="78"/>
        <v>-2.9664002363544221E-2</v>
      </c>
      <c r="J1030" s="46">
        <f t="shared" si="79"/>
        <v>-1479.5477448078004</v>
      </c>
      <c r="K1030" s="17"/>
    </row>
    <row r="1031" spans="1:11" x14ac:dyDescent="0.25">
      <c r="A1031" s="4" t="s">
        <v>1580</v>
      </c>
      <c r="B1031" s="38">
        <f>Yard!$M$90</f>
        <v>-6.5229916038076791E-2</v>
      </c>
      <c r="C1031" s="38">
        <f>Yard!$M$118</f>
        <v>-9.8711627808714675E-3</v>
      </c>
      <c r="D1031" s="38">
        <f>Yard!$M$141</f>
        <v>-1.4062514592700372E-3</v>
      </c>
      <c r="E1031" s="10"/>
      <c r="F1031" s="38">
        <f>Reactive!$M$82</f>
        <v>2.5732529959917572E-3</v>
      </c>
      <c r="G1031" s="37">
        <f t="shared" si="77"/>
        <v>-1.1817895553863093E-2</v>
      </c>
      <c r="H1031" s="42">
        <f>0.01*Input!$F$60*(E1031*$E$1016)+10*(B1031*$B$1016+C1031*$C$1016+D1031*$D$1016+F1031*$F$1016)</f>
        <v>-35366.382123635653</v>
      </c>
      <c r="I1031" s="37">
        <f t="shared" si="78"/>
        <v>-1.1817895553863093E-2</v>
      </c>
      <c r="J1031" s="46">
        <f t="shared" si="79"/>
        <v>-589.43970206059419</v>
      </c>
      <c r="K1031" s="17"/>
    </row>
    <row r="1032" spans="1:11" x14ac:dyDescent="0.25">
      <c r="A1032" s="4" t="s">
        <v>1581</v>
      </c>
      <c r="B1032" s="38">
        <f>Yard!$N$90</f>
        <v>-0.34376857661376414</v>
      </c>
      <c r="C1032" s="38">
        <f>Yard!$N$118</f>
        <v>-5.0017708680745787E-2</v>
      </c>
      <c r="D1032" s="38">
        <f>Yard!$N$141</f>
        <v>-2.6180340623453962E-3</v>
      </c>
      <c r="E1032" s="10"/>
      <c r="F1032" s="38">
        <f>Reactive!$N$82</f>
        <v>1.2740546288492719E-2</v>
      </c>
      <c r="G1032" s="37">
        <f t="shared" si="77"/>
        <v>-5.8992369962738475E-2</v>
      </c>
      <c r="H1032" s="42">
        <f>0.01*Input!$F$60*(E1032*$E$1016)+10*(B1032*$B$1016+C1032*$C$1016+D1032*$D$1016+F1032*$F$1016)</f>
        <v>-176541.30458100888</v>
      </c>
      <c r="I1032" s="37">
        <f t="shared" si="78"/>
        <v>-5.8992369962738475E-2</v>
      </c>
      <c r="J1032" s="46">
        <f t="shared" si="79"/>
        <v>-2942.355076350148</v>
      </c>
      <c r="K1032" s="17"/>
    </row>
    <row r="1033" spans="1:11" x14ac:dyDescent="0.25">
      <c r="A1033" s="4" t="s">
        <v>1582</v>
      </c>
      <c r="B1033" s="38">
        <f>Yard!$O$90</f>
        <v>-0.12313188085590737</v>
      </c>
      <c r="C1033" s="38">
        <f>Yard!$O$118</f>
        <v>-1.7915466872013345E-2</v>
      </c>
      <c r="D1033" s="38">
        <f>Yard!$O$141</f>
        <v>-9.3773392965933286E-4</v>
      </c>
      <c r="E1033" s="10"/>
      <c r="F1033" s="38">
        <f>Reactive!$O$82</f>
        <v>4.395730617776491E-3</v>
      </c>
      <c r="G1033" s="37">
        <f t="shared" si="77"/>
        <v>-2.1131642246934628E-2</v>
      </c>
      <c r="H1033" s="42">
        <f>0.01*Input!$F$60*(E1033*$E$1016)+10*(B1033*$B$1016+C1033*$C$1016+D1033*$D$1016+F1033*$F$1016)</f>
        <v>-63238.817029547645</v>
      </c>
      <c r="I1033" s="37">
        <f t="shared" si="78"/>
        <v>-2.1131642246934628E-2</v>
      </c>
      <c r="J1033" s="46">
        <f t="shared" si="79"/>
        <v>-1053.980283825794</v>
      </c>
      <c r="K1033" s="17"/>
    </row>
    <row r="1034" spans="1:11" x14ac:dyDescent="0.25">
      <c r="A1034" s="4" t="s">
        <v>1583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2.1530836822463026E-2</v>
      </c>
      <c r="G1035" s="37">
        <f t="shared" si="77"/>
        <v>2.0655962172900683E-4</v>
      </c>
      <c r="H1035" s="42">
        <f>0.01*Input!$F$60*(E1035*$E$1016)+10*(B1035*$B$1016+C1035*$C$1016+D1035*$D$1016+F1035*$F$1016)</f>
        <v>618.15290887333219</v>
      </c>
      <c r="I1035" s="37">
        <f t="shared" si="78"/>
        <v>2.0655962172900683E-4</v>
      </c>
      <c r="J1035" s="46">
        <f t="shared" si="79"/>
        <v>10.302548481222203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84.918063739030828</v>
      </c>
      <c r="F1039" s="10"/>
      <c r="G1039" s="37">
        <f t="shared" si="77"/>
        <v>0</v>
      </c>
      <c r="H1039" s="42">
        <f>0.01*Input!$F$60*(E1039*$E$1016)+10*(B1039*$B$1016+C1039*$C$1016+D1039*$D$1016+F1039*$F$1016)</f>
        <v>18648.00679709117</v>
      </c>
      <c r="I1039" s="37">
        <f t="shared" si="78"/>
        <v>6.2313469284286929E-3</v>
      </c>
      <c r="J1039" s="46">
        <f t="shared" si="79"/>
        <v>310.80011328485284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-3.2620256057436237E-4</v>
      </c>
      <c r="C1041" s="38">
        <f>Adjust!$C$109</f>
        <v>3.5387026626132467E-4</v>
      </c>
      <c r="D1041" s="38">
        <f>Adjust!$D$109</f>
        <v>-6.9854363157772353E-5</v>
      </c>
      <c r="E1041" s="48">
        <f>Adjust!$E$109</f>
        <v>1.9362609691739863E-3</v>
      </c>
      <c r="F1041" s="38">
        <f>Adjust!$H$109</f>
        <v>3.8263983003861135E-4</v>
      </c>
      <c r="G1041" s="37">
        <f t="shared" si="77"/>
        <v>4.3320554412144271E-5</v>
      </c>
      <c r="H1041" s="42">
        <f>0.01*Input!$F$60*(E1041*$E$1016)+10*(B1041*$B$1016+C1041*$C$1016+D1041*$D$1016+F1041*$F$1016)</f>
        <v>130.06683615603148</v>
      </c>
      <c r="I1041" s="37">
        <f t="shared" si="78"/>
        <v>4.3462638596729294E-5</v>
      </c>
      <c r="J1041" s="46">
        <f t="shared" si="79"/>
        <v>2.1677806026005246</v>
      </c>
      <c r="K1041" s="17"/>
    </row>
    <row r="1043" spans="1:11" x14ac:dyDescent="0.25">
      <c r="A1043" s="4" t="s">
        <v>1591</v>
      </c>
      <c r="B1043" s="37">
        <f>SUM($B$1019:$B$1041)</f>
        <v>-2.548</v>
      </c>
      <c r="C1043" s="37">
        <f>SUM($C$1019:$C$1041)</f>
        <v>-0.311</v>
      </c>
      <c r="D1043" s="37">
        <f>SUM($D$1019:$D$1041)</f>
        <v>-2.7E-2</v>
      </c>
      <c r="E1043" s="46">
        <f>SUM($E$1019:$E$1041)</f>
        <v>84.92</v>
      </c>
      <c r="F1043" s="37">
        <f>SUM($F$1019:$F$1041)</f>
        <v>0.104</v>
      </c>
      <c r="G1043" s="37">
        <f>SUM(G$1019:G$1041)</f>
        <v>-0.42157205154793387</v>
      </c>
      <c r="H1043" s="42">
        <f>SUM($H$1019:$H$1041)</f>
        <v>-1242953.3650150001</v>
      </c>
      <c r="I1043" s="37">
        <f>SUM($I$1019:$I$1041)</f>
        <v>-0.41534056253532059</v>
      </c>
      <c r="J1043" s="46">
        <f>SUM($J$1019:$J$1041)</f>
        <v>-20715.889416916667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-0.34142726077416713</v>
      </c>
      <c r="C1051" s="38">
        <f>Yard!$C$119</f>
        <v>-5.1667766473308237E-2</v>
      </c>
      <c r="D1051" s="38">
        <f>Yard!$C$142</f>
        <v>-7.3606193731412337E-3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-0.13301119540212783</v>
      </c>
      <c r="C1052" s="38">
        <f>Yard!$D$119</f>
        <v>-2.0128420228630688E-2</v>
      </c>
      <c r="D1052" s="38">
        <f>Yard!$D$142</f>
        <v>-2.8675061841917583E-3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-0.65708170240016106</v>
      </c>
      <c r="C1053" s="38">
        <f>Yard!$E$119</f>
        <v>-9.5604204124292366E-2</v>
      </c>
      <c r="D1053" s="38">
        <f>Yard!$E$142</f>
        <v>-5.0041289275846064E-3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-0.16214500672512691</v>
      </c>
      <c r="C1054" s="38">
        <f>Yard!$F$119</f>
        <v>-2.3591806413205015E-2</v>
      </c>
      <c r="D1054" s="38">
        <f>Yard!$F$142</f>
        <v>-1.2348457058730742E-3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-0.55830187019046029</v>
      </c>
      <c r="C1061" s="38">
        <f>Yard!$K$119</f>
        <v>-1.7803521481904228E-2</v>
      </c>
      <c r="D1061" s="38">
        <f>Yard!$K$142</f>
        <v>-1.9745836977932609E-3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-0.1635763884396344</v>
      </c>
      <c r="C1062" s="38">
        <f>Yard!$L$119</f>
        <v>-2.4753813211290155E-2</v>
      </c>
      <c r="D1062" s="38">
        <f>Yard!$L$142</f>
        <v>-3.5264422969835305E-3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-6.5229916038076791E-2</v>
      </c>
      <c r="C1063" s="38">
        <f>Yard!$M$119</f>
        <v>-9.8711627808714675E-3</v>
      </c>
      <c r="D1063" s="38">
        <f>Yard!$M$142</f>
        <v>-1.4062514592700372E-3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-0.34376857661376414</v>
      </c>
      <c r="C1064" s="38">
        <f>Yard!$N$119</f>
        <v>-5.0017708680745787E-2</v>
      </c>
      <c r="D1064" s="38">
        <f>Yard!$N$142</f>
        <v>-2.6180340623453962E-3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-0.12313188085590737</v>
      </c>
      <c r="C1065" s="38">
        <f>Yard!$O$119</f>
        <v>-1.7915466872013345E-2</v>
      </c>
      <c r="D1065" s="38">
        <f>Yard!$O$142</f>
        <v>-9.3773392965933286E-4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84.918063739030828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-3.2620256057436237E-4</v>
      </c>
      <c r="C1073" s="38">
        <f>Adjust!$C$110</f>
        <v>3.5387026626132467E-4</v>
      </c>
      <c r="D1073" s="38">
        <f>Adjust!$D$110</f>
        <v>-6.9854363157772353E-5</v>
      </c>
      <c r="E1073" s="48">
        <f>Adjust!$E$110</f>
        <v>1.9362609691739863E-3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-2.548</v>
      </c>
      <c r="C1075" s="37">
        <f>SUM($C$1051:$C$1073)</f>
        <v>-0.311</v>
      </c>
      <c r="D1075" s="37">
        <f>SUM($D$1051:$D$1073)</f>
        <v>-2.7E-2</v>
      </c>
      <c r="E1075" s="46">
        <f>SUM($E$1051:$E$1073)</f>
        <v>84.92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(Northeast) in 2019/20 (April 2019 - Final Charges)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5032801.1664152713</v>
      </c>
      <c r="C8" s="44">
        <f>'M-ATW'!$D$46</f>
        <v>2004938.3828234801</v>
      </c>
      <c r="D8" s="44">
        <f>'M-ATW'!$D$47</f>
        <v>9824961.6326518878</v>
      </c>
      <c r="E8" s="44">
        <f>'M-ATW'!$D$48</f>
        <v>3148694.4671044364</v>
      </c>
      <c r="F8" s="44">
        <f>'M-ATW'!$D$49</f>
        <v>0</v>
      </c>
      <c r="G8" s="44">
        <f>'M-ATW'!$D$50</f>
        <v>8929866.7895187102</v>
      </c>
      <c r="H8" s="44">
        <f>'M-ATW'!$D$51</f>
        <v>997738.9359523186</v>
      </c>
      <c r="I8" s="44">
        <f>'M-ATW'!$D$52</f>
        <v>609803.46853163152</v>
      </c>
      <c r="J8" s="44">
        <f>'M-ATW'!$D$53</f>
        <v>0</v>
      </c>
      <c r="K8" s="44">
        <f>'M-ATW'!$D$54</f>
        <v>0</v>
      </c>
      <c r="L8" s="44">
        <f>'M-ATW'!$D$55</f>
        <v>6246960.8908511242</v>
      </c>
      <c r="M8" s="44">
        <f>'M-ATW'!$D$56</f>
        <v>2406367.0067058075</v>
      </c>
      <c r="N8" s="44">
        <f>'M-ATW'!$D$57</f>
        <v>959595.20381601085</v>
      </c>
      <c r="O8" s="44">
        <f>'M-ATW'!$D$58</f>
        <v>4843113.7101786081</v>
      </c>
      <c r="P8" s="44">
        <f>'M-ATW'!$D$59</f>
        <v>1734718.4731294801</v>
      </c>
      <c r="Q8" s="44">
        <f>'M-ATW'!$D$60</f>
        <v>0</v>
      </c>
      <c r="R8" s="44">
        <f>'M-ATW'!$D$61</f>
        <v>8496867.4437916111</v>
      </c>
      <c r="S8" s="44">
        <f>'M-ATW'!$D$62</f>
        <v>2870955.1784105022</v>
      </c>
      <c r="T8" s="44">
        <f>'M-ATW'!$D$63</f>
        <v>5022032.0098467516</v>
      </c>
      <c r="U8" s="44">
        <f>'M-ATW'!$D$64</f>
        <v>23071079.209111776</v>
      </c>
      <c r="V8" s="44">
        <f>'M-ATW'!$D$65</f>
        <v>0</v>
      </c>
      <c r="W8" s="44">
        <f>'M-ATW'!$D$66</f>
        <v>46690903.704067186</v>
      </c>
      <c r="X8" s="44">
        <f>'M-ATW'!$D$67</f>
        <v>-74.627778297035547</v>
      </c>
      <c r="Y8" s="42">
        <f t="shared" ref="Y8:Y40" si="0">SUM($B8:$X8)</f>
        <v>132891323.0451283</v>
      </c>
      <c r="Z8" s="17"/>
    </row>
    <row r="9" spans="1:26" x14ac:dyDescent="0.25">
      <c r="A9" s="4" t="s">
        <v>182</v>
      </c>
      <c r="B9" s="44">
        <f>'M-ATW'!$F$77</f>
        <v>318012.59138219355</v>
      </c>
      <c r="C9" s="44">
        <f>'M-ATW'!$F$78</f>
        <v>126688.02712455683</v>
      </c>
      <c r="D9" s="44">
        <f>'M-ATW'!$F$79</f>
        <v>596406.01298431412</v>
      </c>
      <c r="E9" s="44">
        <f>'M-ATW'!$F$80</f>
        <v>191135.63833069708</v>
      </c>
      <c r="F9" s="44">
        <f>'M-ATW'!$F$81</f>
        <v>0</v>
      </c>
      <c r="G9" s="44">
        <f>'M-ATW'!$F$82</f>
        <v>542070.94618245156</v>
      </c>
      <c r="H9" s="44">
        <f>'M-ATW'!$F$83</f>
        <v>60565.885449663634</v>
      </c>
      <c r="I9" s="44">
        <f>'M-ATW'!$F$84</f>
        <v>34314.877249403035</v>
      </c>
      <c r="J9" s="44">
        <f>'M-ATW'!$F$85</f>
        <v>0</v>
      </c>
      <c r="K9" s="44">
        <f>'M-ATW'!$F$86</f>
        <v>0</v>
      </c>
      <c r="L9" s="44">
        <f>'M-ATW'!$F$87</f>
        <v>376122.75993194908</v>
      </c>
      <c r="M9" s="44">
        <f>'M-ATW'!$F$88</f>
        <v>152053.49512430601</v>
      </c>
      <c r="N9" s="44">
        <f>'M-ATW'!$F$89</f>
        <v>60634.892449131548</v>
      </c>
      <c r="O9" s="44">
        <f>'M-ATW'!$F$90</f>
        <v>293992.20539629308</v>
      </c>
      <c r="P9" s="44">
        <f>'M-ATW'!$F$91</f>
        <v>105302.85683468255</v>
      </c>
      <c r="Q9" s="44">
        <f>'M-ATW'!$F$92</f>
        <v>0</v>
      </c>
      <c r="R9" s="44">
        <f>'M-ATW'!$F$93</f>
        <v>515786.5266533533</v>
      </c>
      <c r="S9" s="44">
        <f>'M-ATW'!$F$94</f>
        <v>174275.99164581348</v>
      </c>
      <c r="T9" s="44">
        <f>'M-ATW'!$F$95</f>
        <v>282599.92088176362</v>
      </c>
      <c r="U9" s="44">
        <f>'M-ATW'!$F$96</f>
        <v>1298256.3923065963</v>
      </c>
      <c r="V9" s="44">
        <f>'M-ATW'!$F$97</f>
        <v>0</v>
      </c>
      <c r="W9" s="44">
        <f>'M-ATW'!$F$98</f>
        <v>4430090.031459637</v>
      </c>
      <c r="X9" s="44">
        <f>'M-ATW'!$F$99</f>
        <v>353.04520867750006</v>
      </c>
      <c r="Y9" s="42">
        <f t="shared" si="0"/>
        <v>9558662.0965954848</v>
      </c>
      <c r="Z9" s="17"/>
    </row>
    <row r="10" spans="1:26" x14ac:dyDescent="0.25">
      <c r="A10" s="4" t="s">
        <v>227</v>
      </c>
      <c r="B10" s="44">
        <f>'M-ATW'!$C$109</f>
        <v>9906.5649839312919</v>
      </c>
      <c r="C10" s="44">
        <f>'M-ATW'!$C$110</f>
        <v>3946.5203812862187</v>
      </c>
      <c r="D10" s="44">
        <f>'M-ATW'!$C$111</f>
        <v>15761.660795796142</v>
      </c>
      <c r="E10" s="44">
        <f>'M-ATW'!$C$112</f>
        <v>5051.2822335271348</v>
      </c>
      <c r="F10" s="44">
        <f>'M-ATW'!$C$113</f>
        <v>0</v>
      </c>
      <c r="G10" s="44">
        <f>'M-ATW'!$C$114</f>
        <v>14325.707982439104</v>
      </c>
      <c r="H10" s="44">
        <f>'M-ATW'!$C$115</f>
        <v>1600.6192450641015</v>
      </c>
      <c r="I10" s="44">
        <f>'M-ATW'!$C$116</f>
        <v>0</v>
      </c>
      <c r="J10" s="10"/>
      <c r="K10" s="10"/>
      <c r="L10" s="44">
        <f>'M-ATW'!$C$117</f>
        <v>6732.9815062135085</v>
      </c>
      <c r="M10" s="44">
        <f>'M-ATW'!$C$118</f>
        <v>4736.6924181705872</v>
      </c>
      <c r="N10" s="44">
        <f>'M-ATW'!$C$119</f>
        <v>1888.8670405477551</v>
      </c>
      <c r="O10" s="44">
        <f>'M-ATW'!$C$120</f>
        <v>7769.5484572290407</v>
      </c>
      <c r="P10" s="44">
        <f>'M-ATW'!$C$121</f>
        <v>2782.9161244559791</v>
      </c>
      <c r="Q10" s="44">
        <f>'M-ATW'!$C$122</f>
        <v>0</v>
      </c>
      <c r="R10" s="44">
        <f>'M-ATW'!$C$123</f>
        <v>13631.070276224456</v>
      </c>
      <c r="S10" s="44">
        <f>'M-ATW'!$C$124</f>
        <v>4605.7199380458942</v>
      </c>
      <c r="T10" s="44">
        <f>'M-ATW'!$C$125</f>
        <v>0</v>
      </c>
      <c r="U10" s="10"/>
      <c r="V10" s="10"/>
      <c r="W10" s="44">
        <f>'M-ATW'!$C$126</f>
        <v>503441.14469474216</v>
      </c>
      <c r="X10" s="44">
        <f>'M-ATW'!$C$127</f>
        <v>41.92648365705157</v>
      </c>
      <c r="Y10" s="42">
        <f t="shared" si="0"/>
        <v>596223.22256133042</v>
      </c>
      <c r="Z10" s="17"/>
    </row>
    <row r="11" spans="1:26" x14ac:dyDescent="0.25">
      <c r="A11" s="4" t="s">
        <v>183</v>
      </c>
      <c r="B11" s="44">
        <f>'M-ATW'!$D$137</f>
        <v>1007447.9748013823</v>
      </c>
      <c r="C11" s="44">
        <f>'M-ATW'!$D$138</f>
        <v>401341.32992497558</v>
      </c>
      <c r="D11" s="44">
        <f>'M-ATW'!$D$139</f>
        <v>1968225.7207352524</v>
      </c>
      <c r="E11" s="44">
        <f>'M-ATW'!$D$140</f>
        <v>630775.12855579332</v>
      </c>
      <c r="F11" s="44">
        <f>'M-ATW'!$D$141</f>
        <v>0</v>
      </c>
      <c r="G11" s="44">
        <f>'M-ATW'!$D$142</f>
        <v>1788912.1764566391</v>
      </c>
      <c r="H11" s="44">
        <f>'M-ATW'!$D$143</f>
        <v>199876.14300640556</v>
      </c>
      <c r="I11" s="44">
        <f>'M-ATW'!$D$144</f>
        <v>32871.950354654946</v>
      </c>
      <c r="J11" s="44">
        <f>'M-ATW'!$D$145</f>
        <v>0</v>
      </c>
      <c r="K11" s="44">
        <f>'M-ATW'!$D$146</f>
        <v>0</v>
      </c>
      <c r="L11" s="44">
        <f>'M-ATW'!$D$147</f>
        <v>1121843.2653261095</v>
      </c>
      <c r="M11" s="44">
        <f>'M-ATW'!$D$148</f>
        <v>481697.86315269547</v>
      </c>
      <c r="N11" s="44">
        <f>'M-ATW'!$D$149</f>
        <v>192088.30485193676</v>
      </c>
      <c r="O11" s="44">
        <f>'M-ATW'!$D$150</f>
        <v>970216.61042824516</v>
      </c>
      <c r="P11" s="44">
        <f>'M-ATW'!$D$151</f>
        <v>347514.59035738336</v>
      </c>
      <c r="Q11" s="44">
        <f>'M-ATW'!$D$152</f>
        <v>0</v>
      </c>
      <c r="R11" s="44">
        <f>'M-ATW'!$D$153</f>
        <v>1702169.807255999</v>
      </c>
      <c r="S11" s="44">
        <f>'M-ATW'!$D$154</f>
        <v>575135.86683599302</v>
      </c>
      <c r="T11" s="44">
        <f>'M-ATW'!$D$155</f>
        <v>270716.70698214014</v>
      </c>
      <c r="U11" s="44">
        <f>'M-ATW'!$D$156</f>
        <v>1342487.2038134618</v>
      </c>
      <c r="V11" s="44">
        <f>'M-ATW'!$D$157</f>
        <v>0</v>
      </c>
      <c r="W11" s="44">
        <f>'M-ATW'!$D$158</f>
        <v>9078411.9618592765</v>
      </c>
      <c r="X11" s="44">
        <f>'M-ATW'!$D$159</f>
        <v>-2902.0717832110172</v>
      </c>
      <c r="Y11" s="42">
        <f t="shared" si="0"/>
        <v>22108830.532915134</v>
      </c>
      <c r="Z11" s="17"/>
    </row>
    <row r="12" spans="1:26" x14ac:dyDescent="0.25">
      <c r="A12" s="4" t="s">
        <v>184</v>
      </c>
      <c r="B12" s="44">
        <f>'M-ATW'!$F$169</f>
        <v>327055.24586632277</v>
      </c>
      <c r="C12" s="44">
        <f>'M-ATW'!$F$170</f>
        <v>130290.38780966116</v>
      </c>
      <c r="D12" s="44">
        <f>'M-ATW'!$F$171</f>
        <v>630662.6300698322</v>
      </c>
      <c r="E12" s="44">
        <f>'M-ATW'!$F$172</f>
        <v>202114.16676793972</v>
      </c>
      <c r="F12" s="44">
        <f>'M-ATW'!$F$173</f>
        <v>0</v>
      </c>
      <c r="G12" s="44">
        <f>'M-ATW'!$F$174</f>
        <v>573206.64306055312</v>
      </c>
      <c r="H12" s="44">
        <f>'M-ATW'!$F$175</f>
        <v>64044.694014843299</v>
      </c>
      <c r="I12" s="44">
        <f>'M-ATW'!$F$176</f>
        <v>7302.7013617819712</v>
      </c>
      <c r="J12" s="44">
        <f>'M-ATW'!$F$177</f>
        <v>0</v>
      </c>
      <c r="K12" s="44">
        <f>'M-ATW'!$F$178</f>
        <v>0</v>
      </c>
      <c r="L12" s="44">
        <f>'M-ATW'!$F$179</f>
        <v>370842.51959482254</v>
      </c>
      <c r="M12" s="44">
        <f>'M-ATW'!$F$180</f>
        <v>156377.12021580705</v>
      </c>
      <c r="N12" s="44">
        <f>'M-ATW'!$F$181</f>
        <v>62359.039218656384</v>
      </c>
      <c r="O12" s="44">
        <f>'M-ATW'!$F$182</f>
        <v>310878.65219114232</v>
      </c>
      <c r="P12" s="44">
        <f>'M-ATW'!$F$183</f>
        <v>111351.28620337124</v>
      </c>
      <c r="Q12" s="44">
        <f>'M-ATW'!$F$184</f>
        <v>0</v>
      </c>
      <c r="R12" s="44">
        <f>'M-ATW'!$F$185</f>
        <v>545412.48809029476</v>
      </c>
      <c r="S12" s="44">
        <f>'M-ATW'!$F$186</f>
        <v>184286.1286716563</v>
      </c>
      <c r="T12" s="44">
        <f>'M-ATW'!$F$187</f>
        <v>60141.343711163499</v>
      </c>
      <c r="U12" s="44">
        <f>'M-ATW'!$F$188</f>
        <v>298241.60190346418</v>
      </c>
      <c r="V12" s="44">
        <f>'M-ATW'!$F$189</f>
        <v>0</v>
      </c>
      <c r="W12" s="44">
        <f>'M-ATW'!$F$190</f>
        <v>3758502.8572268095</v>
      </c>
      <c r="X12" s="44">
        <f>'M-ATW'!$F$191</f>
        <v>423.35964965286485</v>
      </c>
      <c r="Y12" s="42">
        <f t="shared" si="0"/>
        <v>7793492.865627775</v>
      </c>
      <c r="Z12" s="17"/>
    </row>
    <row r="13" spans="1:26" x14ac:dyDescent="0.25">
      <c r="A13" s="4" t="s">
        <v>228</v>
      </c>
      <c r="B13" s="44">
        <f>'M-ATW'!$C$201</f>
        <v>1433.2710305004966</v>
      </c>
      <c r="C13" s="44">
        <f>'M-ATW'!$C$202</f>
        <v>570.97826975870998</v>
      </c>
      <c r="D13" s="44">
        <f>'M-ATW'!$C$203</f>
        <v>2403.8510425675249</v>
      </c>
      <c r="E13" s="44">
        <f>'M-ATW'!$C$204</f>
        <v>770.38392214389</v>
      </c>
      <c r="F13" s="44">
        <f>'M-ATW'!$C$205</f>
        <v>0</v>
      </c>
      <c r="G13" s="44">
        <f>'M-ATW'!$C$206</f>
        <v>2184.8502207514166</v>
      </c>
      <c r="H13" s="44">
        <f>'M-ATW'!$C$207</f>
        <v>244.11451882197633</v>
      </c>
      <c r="I13" s="44">
        <f>'M-ATW'!$C$208</f>
        <v>0</v>
      </c>
      <c r="J13" s="10"/>
      <c r="K13" s="10"/>
      <c r="L13" s="44">
        <f>'M-ATW'!$C$209</f>
        <v>1314.7517079689922</v>
      </c>
      <c r="M13" s="44">
        <f>'M-ATW'!$C$210</f>
        <v>685.29949930850148</v>
      </c>
      <c r="N13" s="44">
        <f>'M-ATW'!$C$211</f>
        <v>273.27922585432481</v>
      </c>
      <c r="O13" s="44">
        <f>'M-ATW'!$C$212</f>
        <v>1184.9536290090891</v>
      </c>
      <c r="P13" s="44">
        <f>'M-ATW'!$C$213</f>
        <v>424.4296279320846</v>
      </c>
      <c r="Q13" s="44">
        <f>'M-ATW'!$C$214</f>
        <v>0</v>
      </c>
      <c r="R13" s="44">
        <f>'M-ATW'!$C$215</f>
        <v>2078.9092545090675</v>
      </c>
      <c r="S13" s="44">
        <f>'M-ATW'!$C$216</f>
        <v>702.43008134006902</v>
      </c>
      <c r="T13" s="44">
        <f>'M-ATW'!$C$217</f>
        <v>0</v>
      </c>
      <c r="U13" s="10"/>
      <c r="V13" s="10"/>
      <c r="W13" s="44">
        <f>'M-ATW'!$C$218</f>
        <v>59020.526231188778</v>
      </c>
      <c r="X13" s="44">
        <f>'M-ATW'!$C$219</f>
        <v>16.74251139748284</v>
      </c>
      <c r="Y13" s="42">
        <f t="shared" si="0"/>
        <v>73308.770773052413</v>
      </c>
      <c r="Z13" s="17"/>
    </row>
    <row r="14" spans="1:26" x14ac:dyDescent="0.25">
      <c r="A14" s="4" t="s">
        <v>185</v>
      </c>
      <c r="B14" s="44">
        <f>'M-ATW'!$F$229</f>
        <v>9.8017313602575835E-4</v>
      </c>
      <c r="C14" s="44">
        <f>'M-ATW'!$F$230</f>
        <v>3.9047573652313642E-4</v>
      </c>
      <c r="D14" s="44">
        <f>'M-ATW'!$F$231</f>
        <v>1.9072581173525222E-3</v>
      </c>
      <c r="E14" s="44">
        <f>'M-ATW'!$F$232</f>
        <v>6.1123628834232726E-4</v>
      </c>
      <c r="F14" s="44">
        <f>'M-ATW'!$F$233</f>
        <v>0</v>
      </c>
      <c r="G14" s="44">
        <f>'M-ATW'!$F$234</f>
        <v>1.7334989751597869E-3</v>
      </c>
      <c r="H14" s="44">
        <f>'M-ATW'!$F$235</f>
        <v>1.9368479549778135E-4</v>
      </c>
      <c r="I14" s="44">
        <f>'M-ATW'!$F$236</f>
        <v>7.9601313770286174E-5</v>
      </c>
      <c r="J14" s="44">
        <f>'M-ATW'!$F$237</f>
        <v>0</v>
      </c>
      <c r="K14" s="44">
        <f>'M-ATW'!$F$238</f>
        <v>0</v>
      </c>
      <c r="L14" s="44">
        <f>'M-ATW'!$F$239</f>
        <v>1.1263083665652711E-3</v>
      </c>
      <c r="M14" s="44">
        <f>'M-ATW'!$F$240</f>
        <v>4.6865676139392471E-4</v>
      </c>
      <c r="N14" s="44">
        <f>'M-ATW'!$F$241</f>
        <v>1.8688786008797534E-4</v>
      </c>
      <c r="O14" s="44">
        <f>'M-ATW'!$F$242</f>
        <v>9.4016325786976476E-4</v>
      </c>
      <c r="P14" s="44">
        <f>'M-ATW'!$F$243</f>
        <v>3.3675000604603393E-4</v>
      </c>
      <c r="Q14" s="44">
        <f>'M-ATW'!$F$244</f>
        <v>0</v>
      </c>
      <c r="R14" s="44">
        <f>'M-ATW'!$F$245</f>
        <v>1.6494435306884541E-3</v>
      </c>
      <c r="S14" s="44">
        <f>'M-ATW'!$F$246</f>
        <v>5.5732050396829259E-4</v>
      </c>
      <c r="T14" s="44">
        <f>'M-ATW'!$F$247</f>
        <v>6.5555603798520532E-4</v>
      </c>
      <c r="U14" s="44">
        <f>'M-ATW'!$F$248</f>
        <v>8.0087590435852908E-4</v>
      </c>
      <c r="V14" s="44">
        <f>'M-ATW'!$F$249</f>
        <v>0</v>
      </c>
      <c r="W14" s="44">
        <f>'M-ATW'!$F$250</f>
        <v>1.0554795704954194E-2</v>
      </c>
      <c r="X14" s="44">
        <f>'M-ATW'!$F$251</f>
        <v>-1.534453938441502E-6</v>
      </c>
      <c r="Y14" s="42">
        <f t="shared" si="0"/>
        <v>2.3171151842650804E-2</v>
      </c>
      <c r="Z14" s="17"/>
    </row>
    <row r="15" spans="1:26" x14ac:dyDescent="0.25">
      <c r="A15" s="4" t="s">
        <v>186</v>
      </c>
      <c r="B15" s="44">
        <f>'M-ATW'!$F$261</f>
        <v>1.0472021981050524E-3</v>
      </c>
      <c r="C15" s="44">
        <f>'M-ATW'!$F$262</f>
        <v>4.1717838876066888E-4</v>
      </c>
      <c r="D15" s="44">
        <f>'M-ATW'!$F$263</f>
        <v>2.0384787380776856E-3</v>
      </c>
      <c r="E15" s="44">
        <f>'M-ATW'!$F$264</f>
        <v>6.5328974950539247E-4</v>
      </c>
      <c r="F15" s="44">
        <f>'M-ATW'!$F$265</f>
        <v>0</v>
      </c>
      <c r="G15" s="44">
        <f>'M-ATW'!$F$266</f>
        <v>1.8527648519057484E-3</v>
      </c>
      <c r="H15" s="44">
        <f>'M-ATW'!$F$267</f>
        <v>1.1375173122415247E-4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1.2103157138285822E-3</v>
      </c>
      <c r="M15" s="44">
        <f>'M-ATW'!$F$272</f>
        <v>5.0070581680950669E-4</v>
      </c>
      <c r="N15" s="44">
        <f>'M-ATW'!$F$273</f>
        <v>1.9966817156079878E-4</v>
      </c>
      <c r="O15" s="44">
        <f>'M-ATW'!$F$274</f>
        <v>1.0048471122249955E-3</v>
      </c>
      <c r="P15" s="44">
        <f>'M-ATW'!$F$275</f>
        <v>3.5991862932807899E-4</v>
      </c>
      <c r="Q15" s="44">
        <f>'M-ATW'!$F$276</f>
        <v>0</v>
      </c>
      <c r="R15" s="44">
        <f>'M-ATW'!$F$277</f>
        <v>1.7629263372256657E-3</v>
      </c>
      <c r="S15" s="44">
        <f>'M-ATW'!$F$278</f>
        <v>3.2731620471384209E-4</v>
      </c>
      <c r="T15" s="44">
        <f>'M-ATW'!$F$279</f>
        <v>0</v>
      </c>
      <c r="U15" s="44">
        <f>'M-ATW'!$F$280</f>
        <v>4.8028375146362795E-4</v>
      </c>
      <c r="V15" s="44">
        <f>'M-ATW'!$F$281</f>
        <v>0</v>
      </c>
      <c r="W15" s="44">
        <f>'M-ATW'!$F$282</f>
        <v>1.0554795704954189E-2</v>
      </c>
      <c r="X15" s="44">
        <f>'M-ATW'!$F$283</f>
        <v>1.7809221381630486E-6</v>
      </c>
      <c r="Y15" s="42">
        <f t="shared" si="0"/>
        <v>2.2525224021826152E-2</v>
      </c>
      <c r="Z15" s="17"/>
    </row>
    <row r="16" spans="1:26" x14ac:dyDescent="0.25">
      <c r="A16" s="4" t="s">
        <v>206</v>
      </c>
      <c r="B16" s="44">
        <f>'M-ATW'!$F$293</f>
        <v>9.599396963640061E-4</v>
      </c>
      <c r="C16" s="44">
        <f>'M-ATW'!$F$294</f>
        <v>3.7396758020381458E-4</v>
      </c>
      <c r="D16" s="44">
        <f>'M-ATW'!$F$295</f>
        <v>1.6965308606207111E-3</v>
      </c>
      <c r="E16" s="44">
        <f>'M-ATW'!$F$296</f>
        <v>3.4909983585883556E-4</v>
      </c>
      <c r="F16" s="44">
        <f>'M-ATW'!$F$297</f>
        <v>0</v>
      </c>
      <c r="G16" s="44">
        <f>'M-ATW'!$F$298</f>
        <v>3.4894139055115112E-4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1.1212294533836957E-3</v>
      </c>
      <c r="M16" s="44">
        <f>'M-ATW'!$F$304</f>
        <v>4.5990313806525433E-4</v>
      </c>
      <c r="N16" s="44">
        <f>'M-ATW'!$F$305</f>
        <v>1.833971477657086E-4</v>
      </c>
      <c r="O16" s="44">
        <f>'M-ATW'!$F$306</f>
        <v>8.8758216368918226E-4</v>
      </c>
      <c r="P16" s="44">
        <f>'M-ATW'!$F$307</f>
        <v>2.6510418213899725E-4</v>
      </c>
      <c r="Q16" s="44">
        <f>'M-ATW'!$F$308</f>
        <v>0</v>
      </c>
      <c r="R16" s="44">
        <f>'M-ATW'!$F$309</f>
        <v>9.6903981282178556E-4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2.6804628485646775E-3</v>
      </c>
      <c r="W16" s="44">
        <f>'M-ATW'!$F$314</f>
        <v>1.0554795704954191E-2</v>
      </c>
      <c r="X16" s="44">
        <f>'M-ATW'!$F$315</f>
        <v>5.2290905888200158E-7</v>
      </c>
      <c r="Y16" s="42">
        <f t="shared" si="0"/>
        <v>2.0850516724040893E-2</v>
      </c>
      <c r="Z16" s="17"/>
    </row>
    <row r="17" spans="1:26" x14ac:dyDescent="0.25">
      <c r="A17" s="4" t="s">
        <v>187</v>
      </c>
      <c r="B17" s="44">
        <f>'M-ATW'!$G$325</f>
        <v>155.84249308051687</v>
      </c>
      <c r="C17" s="44">
        <f>'M-ATW'!$G$326</f>
        <v>62.083636074695924</v>
      </c>
      <c r="D17" s="44">
        <f>'M-ATW'!$G$327</f>
        <v>301.87912281007647</v>
      </c>
      <c r="E17" s="44">
        <f>'M-ATW'!$G$328</f>
        <v>96.745937466818276</v>
      </c>
      <c r="F17" s="44">
        <f>'M-ATW'!$G$329</f>
        <v>0</v>
      </c>
      <c r="G17" s="44">
        <f>'M-ATW'!$G$330</f>
        <v>274.3766799324514</v>
      </c>
      <c r="H17" s="44">
        <f>'M-ATW'!$G$331</f>
        <v>30.656257605908642</v>
      </c>
      <c r="I17" s="44">
        <f>'M-ATW'!$G$332</f>
        <v>25.842218651838646</v>
      </c>
      <c r="J17" s="44">
        <f>'M-ATW'!$G$333</f>
        <v>0</v>
      </c>
      <c r="K17" s="44">
        <f>'M-ATW'!$G$334</f>
        <v>0</v>
      </c>
      <c r="L17" s="44">
        <f>'M-ATW'!$G$335</f>
        <v>180.1764566405659</v>
      </c>
      <c r="M17" s="44">
        <f>'M-ATW'!$G$336</f>
        <v>74.514017381466772</v>
      </c>
      <c r="N17" s="44">
        <f>'M-ATW'!$G$337</f>
        <v>29.714209635130729</v>
      </c>
      <c r="O17" s="44">
        <f>'M-ATW'!$G$338</f>
        <v>148.80820639943306</v>
      </c>
      <c r="P17" s="44">
        <f>'M-ATW'!$G$339</f>
        <v>53.300492212651598</v>
      </c>
      <c r="Q17" s="44">
        <f>'M-ATW'!$G$340</f>
        <v>0</v>
      </c>
      <c r="R17" s="44">
        <f>'M-ATW'!$G$341</f>
        <v>261.07245875045453</v>
      </c>
      <c r="S17" s="44">
        <f>'M-ATW'!$G$342</f>
        <v>88.212194946931319</v>
      </c>
      <c r="T17" s="44">
        <f>'M-ATW'!$G$343</f>
        <v>212.8234029030626</v>
      </c>
      <c r="U17" s="44">
        <f>'M-ATW'!$G$344</f>
        <v>977.70495614166703</v>
      </c>
      <c r="V17" s="44">
        <f>'M-ATW'!$G$345</f>
        <v>0</v>
      </c>
      <c r="W17" s="44">
        <f>'M-ATW'!$G$346</f>
        <v>1657.5149428334146</v>
      </c>
      <c r="X17" s="44">
        <f>'M-ATW'!$G$347</f>
        <v>0.4892080051710298</v>
      </c>
      <c r="Y17" s="42">
        <f t="shared" si="0"/>
        <v>4631.756891472256</v>
      </c>
      <c r="Z17" s="17"/>
    </row>
    <row r="18" spans="1:26" x14ac:dyDescent="0.25">
      <c r="A18" s="4" t="s">
        <v>188</v>
      </c>
      <c r="B18" s="44">
        <f>'M-ATW'!$G$357</f>
        <v>462580.17201211734</v>
      </c>
      <c r="C18" s="44">
        <f>'M-ATW'!$G$358</f>
        <v>184280.02842416597</v>
      </c>
      <c r="D18" s="44">
        <f>'M-ATW'!$G$359</f>
        <v>899262.43320123618</v>
      </c>
      <c r="E18" s="44">
        <f>'M-ATW'!$G$360</f>
        <v>288194.77915165602</v>
      </c>
      <c r="F18" s="44">
        <f>'M-ATW'!$G$361</f>
        <v>0</v>
      </c>
      <c r="G18" s="44">
        <f>'M-ATW'!$G$362</f>
        <v>817335.8876657543</v>
      </c>
      <c r="H18" s="44">
        <f>'M-ATW'!$G$363</f>
        <v>91321.389008001701</v>
      </c>
      <c r="I18" s="44">
        <f>'M-ATW'!$G$364</f>
        <v>4143.3576921197382</v>
      </c>
      <c r="J18" s="44">
        <f>'M-ATW'!$G$365</f>
        <v>0</v>
      </c>
      <c r="K18" s="44">
        <f>'M-ATW'!$G$366</f>
        <v>0</v>
      </c>
      <c r="L18" s="44">
        <f>'M-ATW'!$G$367</f>
        <v>527026.72738295072</v>
      </c>
      <c r="M18" s="44">
        <f>'M-ATW'!$G$368</f>
        <v>221176.56292770134</v>
      </c>
      <c r="N18" s="44">
        <f>'M-ATW'!$G$369</f>
        <v>88199.334677746403</v>
      </c>
      <c r="O18" s="44">
        <f>'M-ATW'!$G$370</f>
        <v>443282.16049327684</v>
      </c>
      <c r="P18" s="44">
        <f>'M-ATW'!$G$371</f>
        <v>158775.90298991266</v>
      </c>
      <c r="Q18" s="44">
        <f>'M-ATW'!$G$372</f>
        <v>0</v>
      </c>
      <c r="R18" s="44">
        <f>'M-ATW'!$G$373</f>
        <v>777704.17613631207</v>
      </c>
      <c r="S18" s="44">
        <f>'M-ATW'!$G$374</f>
        <v>262773.76298031106</v>
      </c>
      <c r="T18" s="44">
        <f>'M-ATW'!$G$375</f>
        <v>34122.592001935685</v>
      </c>
      <c r="U18" s="44">
        <f>'M-ATW'!$G$376</f>
        <v>169214.31866622242</v>
      </c>
      <c r="V18" s="44">
        <f>'M-ATW'!$G$377</f>
        <v>0</v>
      </c>
      <c r="W18" s="44">
        <f>'M-ATW'!$G$378</f>
        <v>4508656.1293934584</v>
      </c>
      <c r="X18" s="44">
        <f>'M-ATW'!$G$379</f>
        <v>-1122.0367012509371</v>
      </c>
      <c r="Y18" s="42">
        <f t="shared" si="0"/>
        <v>9936927.6781036295</v>
      </c>
      <c r="Z18" s="17"/>
    </row>
    <row r="19" spans="1:26" x14ac:dyDescent="0.25">
      <c r="A19" s="4" t="s">
        <v>189</v>
      </c>
      <c r="B19" s="44">
        <f>'M-ATW'!$J$389</f>
        <v>1955685.3390231682</v>
      </c>
      <c r="C19" s="44">
        <f>'M-ATW'!$J$390</f>
        <v>785926.48627781204</v>
      </c>
      <c r="D19" s="44">
        <f>'M-ATW'!$J$391</f>
        <v>3838677.1689429665</v>
      </c>
      <c r="E19" s="44">
        <f>'M-ATW'!$J$392</f>
        <v>1229372.0921063367</v>
      </c>
      <c r="F19" s="44">
        <f>'M-ATW'!$J$393</f>
        <v>0</v>
      </c>
      <c r="G19" s="44">
        <f>'M-ATW'!$J$394</f>
        <v>4237469.8862498365</v>
      </c>
      <c r="H19" s="44">
        <f>'M-ATW'!$J$395</f>
        <v>866407.48226559896</v>
      </c>
      <c r="I19" s="44">
        <f>'M-ATW'!$J$396</f>
        <v>789084.70817896887</v>
      </c>
      <c r="J19" s="44">
        <f>'M-ATW'!$J$397</f>
        <v>0</v>
      </c>
      <c r="K19" s="44">
        <f>'M-ATW'!$J$398</f>
        <v>0</v>
      </c>
      <c r="L19" s="44">
        <f>'M-ATW'!$J$399</f>
        <v>2243053.7645384409</v>
      </c>
      <c r="M19" s="44">
        <f>'M-ATW'!$J$400</f>
        <v>935084.95959033479</v>
      </c>
      <c r="N19" s="44">
        <f>'M-ATW'!$J$401</f>
        <v>376156.84015290631</v>
      </c>
      <c r="O19" s="44">
        <f>'M-ATW'!$J$402</f>
        <v>1892236.3995877795</v>
      </c>
      <c r="P19" s="44">
        <f>'M-ATW'!$J$403</f>
        <v>677301.18015796831</v>
      </c>
      <c r="Q19" s="44">
        <f>'M-ATW'!$J$404</f>
        <v>0</v>
      </c>
      <c r="R19" s="44">
        <f>'M-ATW'!$J$405</f>
        <v>4007964.0969252679</v>
      </c>
      <c r="S19" s="44">
        <f>'M-ATW'!$J$406</f>
        <v>2287406.0759107275</v>
      </c>
      <c r="T19" s="44">
        <f>'M-ATW'!$J$407</f>
        <v>5035124.3824660182</v>
      </c>
      <c r="U19" s="44">
        <f>'M-ATW'!$J$408</f>
        <v>661610.93043145677</v>
      </c>
      <c r="V19" s="44">
        <f>'M-ATW'!$J$409</f>
        <v>0</v>
      </c>
      <c r="W19" s="44">
        <f>'M-ATW'!$J$410</f>
        <v>24511414.808518581</v>
      </c>
      <c r="X19" s="44">
        <f>'M-ATW'!$J$411</f>
        <v>-34481.532425515084</v>
      </c>
      <c r="Y19" s="42">
        <f t="shared" si="0"/>
        <v>56295495.068898655</v>
      </c>
      <c r="Z19" s="17"/>
    </row>
    <row r="20" spans="1:26" x14ac:dyDescent="0.25">
      <c r="A20" s="4" t="s">
        <v>190</v>
      </c>
      <c r="B20" s="44">
        <f>'M-ATW'!$J$421</f>
        <v>333936.93011613906</v>
      </c>
      <c r="C20" s="44">
        <f>'M-ATW'!$J$422</f>
        <v>134066.09002268207</v>
      </c>
      <c r="D20" s="44">
        <f>'M-ATW'!$J$423</f>
        <v>651748.35141485743</v>
      </c>
      <c r="E20" s="44">
        <f>'M-ATW'!$J$424</f>
        <v>208743.9989784697</v>
      </c>
      <c r="F20" s="44">
        <f>'M-ATW'!$J$425</f>
        <v>0</v>
      </c>
      <c r="G20" s="44">
        <f>'M-ATW'!$J$426</f>
        <v>817817.95845176023</v>
      </c>
      <c r="H20" s="44">
        <f>'M-ATW'!$J$427</f>
        <v>98259.006165039274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383107.59716728615</v>
      </c>
      <c r="M20" s="44">
        <f>'M-ATW'!$J$432</f>
        <v>159667.50610266297</v>
      </c>
      <c r="N20" s="44">
        <f>'M-ATW'!$J$433</f>
        <v>64166.149983601703</v>
      </c>
      <c r="O20" s="44">
        <f>'M-ATW'!$J$434</f>
        <v>321272.6414964759</v>
      </c>
      <c r="P20" s="44">
        <f>'M-ATW'!$J$435</f>
        <v>115003.87699282682</v>
      </c>
      <c r="Q20" s="44">
        <f>'M-ATW'!$J$436</f>
        <v>0</v>
      </c>
      <c r="R20" s="44">
        <f>'M-ATW'!$J$437</f>
        <v>763739.54355501977</v>
      </c>
      <c r="S20" s="44">
        <f>'M-ATW'!$J$438</f>
        <v>258055.33769133536</v>
      </c>
      <c r="T20" s="44">
        <f>'M-ATW'!$J$439</f>
        <v>0</v>
      </c>
      <c r="U20" s="44">
        <f>'M-ATW'!$J$440</f>
        <v>26341.530922766866</v>
      </c>
      <c r="V20" s="44">
        <f>'M-ATW'!$J$441</f>
        <v>0</v>
      </c>
      <c r="W20" s="44">
        <f>'M-ATW'!$J$442</f>
        <v>4955653.2723488025</v>
      </c>
      <c r="X20" s="44">
        <f>'M-ATW'!$J$443</f>
        <v>612.93156483299367</v>
      </c>
      <c r="Y20" s="42">
        <f t="shared" si="0"/>
        <v>9292192.7229745574</v>
      </c>
      <c r="Z20" s="17"/>
    </row>
    <row r="21" spans="1:26" x14ac:dyDescent="0.25">
      <c r="A21" s="4" t="s">
        <v>207</v>
      </c>
      <c r="B21" s="44">
        <f>'M-ATW'!$J$453</f>
        <v>1798349.7767284801</v>
      </c>
      <c r="C21" s="44">
        <f>'M-ATW'!$J$454</f>
        <v>708520.92038214777</v>
      </c>
      <c r="D21" s="44">
        <f>'M-ATW'!$J$455</f>
        <v>3837293.4116484742</v>
      </c>
      <c r="E21" s="44">
        <f>'M-ATW'!$J$456</f>
        <v>1471965.5759414795</v>
      </c>
      <c r="F21" s="44">
        <f>'M-ATW'!$J$457</f>
        <v>0</v>
      </c>
      <c r="G21" s="44">
        <f>'M-ATW'!$J$458</f>
        <v>1600926.8294341969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2072425.6213602531</v>
      </c>
      <c r="M21" s="44">
        <f>'M-ATW'!$J$464</f>
        <v>861581.93977088807</v>
      </c>
      <c r="N21" s="44">
        <f>'M-ATW'!$J$465</f>
        <v>347465.18898670882</v>
      </c>
      <c r="O21" s="44">
        <f>'M-ATW'!$J$466</f>
        <v>2006334.6235057549</v>
      </c>
      <c r="P21" s="44">
        <f>'M-ATW'!$J$467</f>
        <v>1104049.6326460633</v>
      </c>
      <c r="Q21" s="44">
        <f>'M-ATW'!$J$468</f>
        <v>0</v>
      </c>
      <c r="R21" s="44">
        <f>'M-ATW'!$J$469</f>
        <v>4035651.3455693349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489317.45259596728</v>
      </c>
      <c r="W21" s="44">
        <f>'M-ATW'!$J$474</f>
        <v>28042131.46874734</v>
      </c>
      <c r="X21" s="44">
        <f>'M-ATW'!$J$475</f>
        <v>18519.6995975432</v>
      </c>
      <c r="Y21" s="42">
        <f t="shared" si="0"/>
        <v>48394533.486914635</v>
      </c>
      <c r="Z21" s="17"/>
    </row>
    <row r="22" spans="1:26" x14ac:dyDescent="0.25">
      <c r="A22" s="4" t="s">
        <v>229</v>
      </c>
      <c r="B22" s="44">
        <f>'M-ATW'!$C$485</f>
        <v>10743.992876725244</v>
      </c>
      <c r="C22" s="44">
        <f>'M-ATW'!$C$486</f>
        <v>4280.1300888013438</v>
      </c>
      <c r="D22" s="44">
        <f>'M-ATW'!$C$487</f>
        <v>20573.492155887925</v>
      </c>
      <c r="E22" s="44">
        <f>'M-ATW'!$C$488</f>
        <v>6593.3734239709147</v>
      </c>
      <c r="F22" s="44">
        <f>'M-ATW'!$C$489</f>
        <v>0</v>
      </c>
      <c r="G22" s="44">
        <f>'M-ATW'!$C$490</f>
        <v>18699.161504786382</v>
      </c>
      <c r="H22" s="44">
        <f>'M-ATW'!$C$491</f>
        <v>2089.2676164984159</v>
      </c>
      <c r="I22" s="44">
        <f>'M-ATW'!$C$492</f>
        <v>1510.4492498876107</v>
      </c>
      <c r="J22" s="44">
        <f>'M-ATW'!$C$493</f>
        <v>0</v>
      </c>
      <c r="K22" s="10"/>
      <c r="L22" s="44">
        <f>'M-ATW'!$C$494</f>
        <v>12416.799366059024</v>
      </c>
      <c r="M22" s="44">
        <f>'M-ATW'!$C$495</f>
        <v>5137.0974381745618</v>
      </c>
      <c r="N22" s="44">
        <f>'M-ATW'!$C$496</f>
        <v>2048.5379202219474</v>
      </c>
      <c r="O22" s="44">
        <f>'M-ATW'!$C$497</f>
        <v>10141.491198835221</v>
      </c>
      <c r="P22" s="44">
        <f>'M-ATW'!$C$498</f>
        <v>3632.5044548769656</v>
      </c>
      <c r="Q22" s="44">
        <f>'M-ATW'!$C$499</f>
        <v>0</v>
      </c>
      <c r="R22" s="44">
        <f>'M-ATW'!$C$500</f>
        <v>17792.459883355554</v>
      </c>
      <c r="S22" s="44">
        <f>'M-ATW'!$C$501</f>
        <v>6011.7867174807179</v>
      </c>
      <c r="T22" s="44">
        <f>'M-ATW'!$C$502</f>
        <v>12439.293762054294</v>
      </c>
      <c r="U22" s="44">
        <f>'M-ATW'!$C$503</f>
        <v>0</v>
      </c>
      <c r="V22" s="10"/>
      <c r="W22" s="44">
        <f>'M-ATW'!$C$504</f>
        <v>154502.64237993819</v>
      </c>
      <c r="X22" s="44">
        <f>'M-ATW'!$C$505</f>
        <v>51.762540090534657</v>
      </c>
      <c r="Y22" s="42">
        <f t="shared" si="0"/>
        <v>288664.24257764482</v>
      </c>
      <c r="Z22" s="17"/>
    </row>
    <row r="23" spans="1:26" x14ac:dyDescent="0.25">
      <c r="A23" s="4" t="s">
        <v>230</v>
      </c>
      <c r="B23" s="44">
        <f>'M-ATW'!$C$515</f>
        <v>84855.235409707762</v>
      </c>
      <c r="C23" s="44">
        <f>'M-ATW'!$C$516</f>
        <v>33804.140642739483</v>
      </c>
      <c r="D23" s="44">
        <f>'M-ATW'!$C$517</f>
        <v>163818.93092003546</v>
      </c>
      <c r="E23" s="44">
        <f>'M-ATW'!$C$518</f>
        <v>52500.536967049113</v>
      </c>
      <c r="F23" s="44">
        <f>'M-ATW'!$C$519</f>
        <v>0</v>
      </c>
      <c r="G23" s="44">
        <f>'M-ATW'!$C$520</f>
        <v>148894.34538406783</v>
      </c>
      <c r="H23" s="44">
        <f>'M-ATW'!$C$521</f>
        <v>16636.047237253766</v>
      </c>
      <c r="I23" s="44">
        <f>'M-ATW'!$C$522</f>
        <v>12027.135668104991</v>
      </c>
      <c r="J23" s="44">
        <f>'M-ATW'!$C$523</f>
        <v>0</v>
      </c>
      <c r="K23" s="10"/>
      <c r="L23" s="44">
        <f>'M-ATW'!$C$524</f>
        <v>126014.45023641294</v>
      </c>
      <c r="M23" s="44">
        <f>'M-ATW'!$C$525</f>
        <v>40572.403336493437</v>
      </c>
      <c r="N23" s="44">
        <f>'M-ATW'!$C$526</f>
        <v>16179.196082930517</v>
      </c>
      <c r="O23" s="44">
        <f>'M-ATW'!$C$527</f>
        <v>80752.855837003284</v>
      </c>
      <c r="P23" s="44">
        <f>'M-ATW'!$C$528</f>
        <v>28924.25806232934</v>
      </c>
      <c r="Q23" s="44">
        <f>'M-ATW'!$C$529</f>
        <v>0</v>
      </c>
      <c r="R23" s="44">
        <f>'M-ATW'!$C$530</f>
        <v>141674.62356140433</v>
      </c>
      <c r="S23" s="44">
        <f>'M-ATW'!$C$531</f>
        <v>47869.582155264208</v>
      </c>
      <c r="T23" s="44">
        <f>'M-ATW'!$C$532</f>
        <v>99049.387924004244</v>
      </c>
      <c r="U23" s="44">
        <f>'M-ATW'!$C$533</f>
        <v>0</v>
      </c>
      <c r="V23" s="10"/>
      <c r="W23" s="44">
        <f>'M-ATW'!$C$534</f>
        <v>940478.03409118333</v>
      </c>
      <c r="X23" s="44">
        <f>'M-ATW'!$C$535</f>
        <v>200.76503850609555</v>
      </c>
      <c r="Y23" s="42">
        <f t="shared" si="0"/>
        <v>2034251.9285544902</v>
      </c>
      <c r="Z23" s="17"/>
    </row>
    <row r="24" spans="1:26" x14ac:dyDescent="0.25">
      <c r="A24" s="4" t="s">
        <v>231</v>
      </c>
      <c r="B24" s="44">
        <f>'M-ATW'!$C$545</f>
        <v>5276.5958249116147</v>
      </c>
      <c r="C24" s="44">
        <f>'M-ATW'!$C$546</f>
        <v>2102.0598967049468</v>
      </c>
      <c r="D24" s="44">
        <f>'M-ATW'!$C$547</f>
        <v>10507.104229948991</v>
      </c>
      <c r="E24" s="44">
        <f>'M-ATW'!$C$548</f>
        <v>3367.3068853705317</v>
      </c>
      <c r="F24" s="44">
        <f>'M-ATW'!$C$549</f>
        <v>0</v>
      </c>
      <c r="G24" s="44">
        <f>'M-ATW'!$C$550</f>
        <v>9549.8633608106938</v>
      </c>
      <c r="H24" s="44">
        <f>'M-ATW'!$C$551</f>
        <v>1067.0114944255326</v>
      </c>
      <c r="I24" s="44">
        <f>'M-ATW'!$C$552</f>
        <v>771.40271483154265</v>
      </c>
      <c r="J24" s="44">
        <f>'M-ATW'!$C$553</f>
        <v>0</v>
      </c>
      <c r="K24" s="10"/>
      <c r="L24" s="44">
        <f>'M-ATW'!$C$554</f>
        <v>8133.6931749676396</v>
      </c>
      <c r="M24" s="44">
        <f>'M-ATW'!$C$555</f>
        <v>2522.9341833571689</v>
      </c>
      <c r="N24" s="44">
        <f>'M-ATW'!$C$556</f>
        <v>1006.0790956435288</v>
      </c>
      <c r="O24" s="44">
        <f>'M-ATW'!$C$557</f>
        <v>5179.3688823400025</v>
      </c>
      <c r="P24" s="44">
        <f>'M-ATW'!$C$558</f>
        <v>1855.1591841554853</v>
      </c>
      <c r="Q24" s="44">
        <f>'M-ATW'!$C$559</f>
        <v>0</v>
      </c>
      <c r="R24" s="44">
        <f>'M-ATW'!$C$560</f>
        <v>9086.8010683397988</v>
      </c>
      <c r="S24" s="44">
        <f>'M-ATW'!$C$561</f>
        <v>3070.2842847569373</v>
      </c>
      <c r="T24" s="44">
        <f>'M-ATW'!$C$562</f>
        <v>6352.8814220999166</v>
      </c>
      <c r="U24" s="44">
        <f>'M-ATW'!$C$563</f>
        <v>0</v>
      </c>
      <c r="V24" s="10"/>
      <c r="W24" s="44">
        <f>'M-ATW'!$C$564</f>
        <v>32606.198071223629</v>
      </c>
      <c r="X24" s="44">
        <f>'M-ATW'!$C$565</f>
        <v>15.035865222701739</v>
      </c>
      <c r="Y24" s="42">
        <f t="shared" si="0"/>
        <v>102469.77963911067</v>
      </c>
      <c r="Z24" s="17"/>
    </row>
    <row r="25" spans="1:26" x14ac:dyDescent="0.25">
      <c r="A25" s="4" t="s">
        <v>232</v>
      </c>
      <c r="B25" s="44">
        <f>'M-ATW'!$C$575</f>
        <v>798.54291460458523</v>
      </c>
      <c r="C25" s="44">
        <f>'M-ATW'!$C$576</f>
        <v>318.11893354865754</v>
      </c>
      <c r="D25" s="44">
        <f>'M-ATW'!$C$577</f>
        <v>1519.0559761286718</v>
      </c>
      <c r="E25" s="44">
        <f>'M-ATW'!$C$578</f>
        <v>486.82563109076204</v>
      </c>
      <c r="F25" s="44">
        <f>'M-ATW'!$C$579</f>
        <v>0</v>
      </c>
      <c r="G25" s="44">
        <f>'M-ATW'!$C$580</f>
        <v>1380.6636626009899</v>
      </c>
      <c r="H25" s="44">
        <f>'M-ATW'!$C$581</f>
        <v>154.26231164482886</v>
      </c>
      <c r="I25" s="44">
        <f>'M-ATW'!$C$582</f>
        <v>111.52491479304813</v>
      </c>
      <c r="J25" s="44">
        <f>'M-ATW'!$C$583</f>
        <v>0</v>
      </c>
      <c r="K25" s="10"/>
      <c r="L25" s="44">
        <f>'M-ATW'!$C$584</f>
        <v>596.80222985442913</v>
      </c>
      <c r="M25" s="44">
        <f>'M-ATW'!$C$585</f>
        <v>381.81268434887556</v>
      </c>
      <c r="N25" s="44">
        <f>'M-ATW'!$C$586</f>
        <v>152.25675037776577</v>
      </c>
      <c r="O25" s="44">
        <f>'M-ATW'!$C$587</f>
        <v>748.8030080512159</v>
      </c>
      <c r="P25" s="44">
        <f>'M-ATW'!$C$588</f>
        <v>268.20811744960321</v>
      </c>
      <c r="Q25" s="44">
        <f>'M-ATW'!$C$589</f>
        <v>0</v>
      </c>
      <c r="R25" s="44">
        <f>'M-ATW'!$C$590</f>
        <v>1313.716811470232</v>
      </c>
      <c r="S25" s="44">
        <f>'M-ATW'!$C$591</f>
        <v>443.88383222468627</v>
      </c>
      <c r="T25" s="44">
        <f>'M-ATW'!$C$592</f>
        <v>918.46262097321414</v>
      </c>
      <c r="U25" s="44">
        <f>'M-ATW'!$C$593</f>
        <v>0</v>
      </c>
      <c r="V25" s="10"/>
      <c r="W25" s="44">
        <f>'M-ATW'!$C$594</f>
        <v>14338.406854852918</v>
      </c>
      <c r="X25" s="44">
        <f>'M-ATW'!$C$595</f>
        <v>4.9501263245232527</v>
      </c>
      <c r="Y25" s="42">
        <f t="shared" si="0"/>
        <v>23936.297380339005</v>
      </c>
      <c r="Z25" s="17"/>
    </row>
    <row r="26" spans="1:26" x14ac:dyDescent="0.25">
      <c r="A26" s="4" t="s">
        <v>233</v>
      </c>
      <c r="B26" s="44">
        <f>'M-ATW'!$F$605</f>
        <v>53451.88133976527</v>
      </c>
      <c r="C26" s="44">
        <f>'M-ATW'!$F$606</f>
        <v>21293.853062856884</v>
      </c>
      <c r="D26" s="44">
        <f>'M-ATW'!$F$607</f>
        <v>103271.03944062113</v>
      </c>
      <c r="E26" s="44">
        <f>'M-ATW'!$F$608</f>
        <v>33096.205629765944</v>
      </c>
      <c r="F26" s="44">
        <f>'M-ATW'!$F$609</f>
        <v>0</v>
      </c>
      <c r="G26" s="44">
        <f>'M-ATW'!$F$610</f>
        <v>93862.618491566245</v>
      </c>
      <c r="H26" s="44">
        <f>'M-ATW'!$F$611</f>
        <v>10487.322073985961</v>
      </c>
      <c r="I26" s="44">
        <f>'M-ATW'!$F$612</f>
        <v>7581.8758855461765</v>
      </c>
      <c r="J26" s="44">
        <f>'M-ATW'!$F$613</f>
        <v>0</v>
      </c>
      <c r="K26" s="10"/>
      <c r="L26" s="44">
        <f>'M-ATW'!$F$614</f>
        <v>76663.677017591297</v>
      </c>
      <c r="M26" s="44">
        <f>'M-ATW'!$F$615</f>
        <v>25557.306845480038</v>
      </c>
      <c r="N26" s="44">
        <f>'M-ATW'!$F$616</f>
        <v>10191.574686252769</v>
      </c>
      <c r="O26" s="44">
        <f>'M-ATW'!$F$617</f>
        <v>50906.395941239927</v>
      </c>
      <c r="P26" s="44">
        <f>'M-ATW'!$F$618</f>
        <v>18233.779077728039</v>
      </c>
      <c r="Q26" s="44">
        <f>'M-ATW'!$F$619</f>
        <v>0</v>
      </c>
      <c r="R26" s="44">
        <f>'M-ATW'!$F$620</f>
        <v>89311.324127042899</v>
      </c>
      <c r="S26" s="44">
        <f>'M-ATW'!$F$621</f>
        <v>30176.863436957858</v>
      </c>
      <c r="T26" s="44">
        <f>'M-ATW'!$F$622</f>
        <v>62440.483461964759</v>
      </c>
      <c r="U26" s="44">
        <f>'M-ATW'!$F$623</f>
        <v>0</v>
      </c>
      <c r="V26" s="10"/>
      <c r="W26" s="44">
        <f>'M-ATW'!$F$624</f>
        <v>604062.50143101194</v>
      </c>
      <c r="X26" s="44">
        <f>'M-ATW'!$F$625</f>
        <v>203.87947163488121</v>
      </c>
      <c r="Y26" s="42">
        <f t="shared" si="0"/>
        <v>1290792.5814210121</v>
      </c>
      <c r="Z26" s="17"/>
    </row>
    <row r="27" spans="1:26" x14ac:dyDescent="0.25">
      <c r="A27" s="4" t="s">
        <v>191</v>
      </c>
      <c r="B27" s="44">
        <f>'M-ATW'!$D$635</f>
        <v>-471.85630277566423</v>
      </c>
      <c r="C27" s="44">
        <f>'M-ATW'!$D$636</f>
        <v>-187.97540004663995</v>
      </c>
      <c r="D27" s="44">
        <f>'M-ATW'!$D$637</f>
        <v>-903.64909188216734</v>
      </c>
      <c r="E27" s="44">
        <f>'M-ATW'!$D$638</f>
        <v>-289.60061140160809</v>
      </c>
      <c r="F27" s="44">
        <f>'M-ATW'!$D$639</f>
        <v>0</v>
      </c>
      <c r="G27" s="44">
        <f>'M-ATW'!$D$640</f>
        <v>-821.32290350728363</v>
      </c>
      <c r="H27" s="44">
        <f>'M-ATW'!$D$641</f>
        <v>-91.766860484465582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-545.58596222147253</v>
      </c>
      <c r="M27" s="44">
        <f>'M-ATW'!$D$646</f>
        <v>-225.61182159999802</v>
      </c>
      <c r="N27" s="44">
        <f>'M-ATW'!$D$647</f>
        <v>-89.967997952200776</v>
      </c>
      <c r="O27" s="44">
        <f>'M-ATW'!$D$648</f>
        <v>-445.44451873891995</v>
      </c>
      <c r="P27" s="44">
        <f>'M-ATW'!$D$649</f>
        <v>-159.55042182608153</v>
      </c>
      <c r="Q27" s="44">
        <f>'M-ATW'!$D$650</f>
        <v>0</v>
      </c>
      <c r="R27" s="44">
        <f>'M-ATW'!$D$651</f>
        <v>-781.49786599756919</v>
      </c>
      <c r="S27" s="44">
        <f>'M-ATW'!$D$652</f>
        <v>-264.05558991529722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1.7452483493676385</v>
      </c>
      <c r="Y27" s="42">
        <f t="shared" si="0"/>
        <v>-5276.1401000000005</v>
      </c>
      <c r="Z27" s="17"/>
    </row>
    <row r="28" spans="1:26" x14ac:dyDescent="0.25">
      <c r="A28" s="4" t="s">
        <v>192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193</v>
      </c>
      <c r="B29" s="44">
        <f>'M-ATW'!$E$699</f>
        <v>-11686.958048391825</v>
      </c>
      <c r="C29" s="44">
        <f>'M-ATW'!$E$700</f>
        <v>-4635.0392768316469</v>
      </c>
      <c r="D29" s="44">
        <f>'M-ATW'!$E$701</f>
        <v>-22281.899824699765</v>
      </c>
      <c r="E29" s="44">
        <f>'M-ATW'!$E$702</f>
        <v>-7143.4436562435149</v>
      </c>
      <c r="F29" s="44">
        <f>'M-ATW'!$E$703</f>
        <v>0</v>
      </c>
      <c r="G29" s="44">
        <f>'M-ATW'!$E$704</f>
        <v>-20259.190256509351</v>
      </c>
      <c r="H29" s="44">
        <f>'M-ATW'!$E$705</f>
        <v>-2263.5704883649951</v>
      </c>
      <c r="I29" s="44">
        <f>'M-ATW'!$E$706</f>
        <v>0</v>
      </c>
      <c r="J29" s="44">
        <f>'M-ATW'!$E$707</f>
        <v>0</v>
      </c>
      <c r="K29" s="44">
        <f>'M-ATW'!$E$708</f>
        <v>0</v>
      </c>
      <c r="L29" s="44">
        <f>'M-ATW'!$E$709</f>
        <v>-13513.097556959641</v>
      </c>
      <c r="M29" s="44">
        <f>'M-ATW'!$E$710</f>
        <v>-5587.9637057937471</v>
      </c>
      <c r="N29" s="44">
        <f>'M-ATW'!$E$711</f>
        <v>-2218.40306797003</v>
      </c>
      <c r="O29" s="44">
        <f>'M-ATW'!$E$712</f>
        <v>-10983.633174830264</v>
      </c>
      <c r="P29" s="44">
        <f>'M-ATW'!$E$713</f>
        <v>-3935.556085770646</v>
      </c>
      <c r="Q29" s="44">
        <f>'M-ATW'!$E$714</f>
        <v>0</v>
      </c>
      <c r="R29" s="44">
        <f>'M-ATW'!$E$715</f>
        <v>-19276.844569524899</v>
      </c>
      <c r="S29" s="44">
        <f>'M-ATW'!$E$716</f>
        <v>-6513.3364862281323</v>
      </c>
      <c r="T29" s="44">
        <f>'M-ATW'!$E$717</f>
        <v>0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43.315550118453096</v>
      </c>
      <c r="Y29" s="42">
        <f t="shared" si="0"/>
        <v>-130255.620648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-11074.360327569057</v>
      </c>
      <c r="C31" s="44">
        <f>'M-ATW'!$H$764</f>
        <v>-4400.9506795971347</v>
      </c>
      <c r="D31" s="44">
        <f>'M-ATW'!$H$765</f>
        <v>-21180.608810997259</v>
      </c>
      <c r="E31" s="44">
        <f>'M-ATW'!$H$766</f>
        <v>-6789.2738076476398</v>
      </c>
      <c r="F31" s="44">
        <f>'M-ATW'!$H$767</f>
        <v>0</v>
      </c>
      <c r="G31" s="44">
        <f>'M-ATW'!$H$768</f>
        <v>-19254.745524933463</v>
      </c>
      <c r="H31" s="44">
        <f>'M-ATW'!$H$769</f>
        <v>-2151.3433251466454</v>
      </c>
      <c r="I31" s="44">
        <f>'M-ATW'!$H$770</f>
        <v>0</v>
      </c>
      <c r="J31" s="44">
        <f>'M-ATW'!$H$771</f>
        <v>0</v>
      </c>
      <c r="K31" s="44">
        <f>'M-ATW'!$H$772</f>
        <v>0</v>
      </c>
      <c r="L31" s="44">
        <f>'M-ATW'!$H$773</f>
        <v>-12901.652499387248</v>
      </c>
      <c r="M31" s="44">
        <f>'M-ATW'!$H$774</f>
        <v>-5295.0582451909659</v>
      </c>
      <c r="N31" s="44">
        <f>'M-ATW'!$H$775</f>
        <v>-2106.3645648924858</v>
      </c>
      <c r="O31" s="44">
        <f>'M-ATW'!$H$776</f>
        <v>-10440.763105024251</v>
      </c>
      <c r="P31" s="44">
        <f>'M-ATW'!$H$777</f>
        <v>-3740.4323653196957</v>
      </c>
      <c r="Q31" s="44">
        <f>'M-ATW'!$H$778</f>
        <v>0</v>
      </c>
      <c r="R31" s="44">
        <f>'M-ATW'!$H$779</f>
        <v>-18321.104249990392</v>
      </c>
      <c r="S31" s="44">
        <f>'M-ATW'!$H$780</f>
        <v>-6190.4071669543373</v>
      </c>
      <c r="T31" s="44">
        <f>'M-ATW'!$H$781</f>
        <v>0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25.763319650565442</v>
      </c>
      <c r="Y31" s="42">
        <f t="shared" si="0"/>
        <v>-123821.301353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-299.27662238554001</v>
      </c>
      <c r="C33" s="44">
        <f>'M-ATW'!$E$828</f>
        <v>-118.75437898782889</v>
      </c>
      <c r="D33" s="44">
        <f>'M-ATW'!$E$829</f>
        <v>-570.88473652805783</v>
      </c>
      <c r="E33" s="44">
        <f>'M-ATW'!$E$830</f>
        <v>-183.01460242446595</v>
      </c>
      <c r="F33" s="44">
        <f>'M-ATW'!$E$831</f>
        <v>0</v>
      </c>
      <c r="G33" s="44">
        <f>'M-ATW'!$E$832</f>
        <v>-519.03925174744575</v>
      </c>
      <c r="H33" s="44">
        <f>'M-ATW'!$E$833</f>
        <v>0.48170127480179448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-346.03993426413194</v>
      </c>
      <c r="M33" s="44">
        <f>'M-ATW'!$E$838</f>
        <v>-143.09514049407068</v>
      </c>
      <c r="N33" s="44">
        <f>'M-ATW'!$E$839</f>
        <v>-56.837723036849269</v>
      </c>
      <c r="O33" s="44">
        <f>'M-ATW'!$E$840</f>
        <v>-281.41175485328256</v>
      </c>
      <c r="P33" s="44">
        <f>'M-ATW'!$E$841</f>
        <v>-100.82871329529934</v>
      </c>
      <c r="Q33" s="44">
        <f>'M-ATW'!$E$842</f>
        <v>0</v>
      </c>
      <c r="R33" s="44">
        <f>'M-ATW'!$E$843</f>
        <v>-493.87161356082504</v>
      </c>
      <c r="S33" s="44">
        <f>'M-ATW'!$E$844</f>
        <v>1.3860767777085545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0.36779852528718227</v>
      </c>
      <c r="Y33" s="42">
        <f t="shared" si="0"/>
        <v>-3110.8188949999999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-57.783532543605943</v>
      </c>
      <c r="C35" s="44">
        <f>'M-ATW'!$H$892</f>
        <v>-19.048458988897689</v>
      </c>
      <c r="D35" s="44">
        <f>'M-ATW'!$H$893</f>
        <v>-94.48348446102986</v>
      </c>
      <c r="E35" s="44">
        <f>'M-ATW'!$H$894</f>
        <v>-30.770299291576482</v>
      </c>
      <c r="F35" s="44">
        <f>'M-ATW'!$H$895</f>
        <v>0</v>
      </c>
      <c r="G35" s="44">
        <f>'M-ATW'!$H$896</f>
        <v>-87.266223070568287</v>
      </c>
      <c r="H35" s="44">
        <f>'M-ATW'!$H$897</f>
        <v>4.0722971388598399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-75.117054337847861</v>
      </c>
      <c r="M35" s="44">
        <f>'M-ATW'!$H$902</f>
        <v>-27.62842831378634</v>
      </c>
      <c r="N35" s="44">
        <f>'M-ATW'!$H$903</f>
        <v>-9.1168935875679313</v>
      </c>
      <c r="O35" s="44">
        <f>'M-ATW'!$H$904</f>
        <v>-46.574661162839632</v>
      </c>
      <c r="P35" s="44">
        <f>'M-ATW'!$H$905</f>
        <v>-16.95236141914631</v>
      </c>
      <c r="Q35" s="44">
        <f>'M-ATW'!$H$906</f>
        <v>0</v>
      </c>
      <c r="R35" s="44">
        <f>'M-ATW'!$H$907</f>
        <v>-83.034780610756656</v>
      </c>
      <c r="S35" s="44">
        <f>'M-ATW'!$H$908</f>
        <v>11.717877430208505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-0.13294078144525209</v>
      </c>
      <c r="Y35" s="42">
        <f t="shared" si="0"/>
        <v>-532.11894399999971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-264334.83270943468</v>
      </c>
      <c r="C37" s="44">
        <f>'M-ATW'!$E$956</f>
        <v>-102940.45929587656</v>
      </c>
      <c r="D37" s="44">
        <f>'M-ATW'!$E$957</f>
        <v>-477753.06866222608</v>
      </c>
      <c r="E37" s="44">
        <f>'M-ATW'!$E$958</f>
        <v>-117896.35538499808</v>
      </c>
      <c r="F37" s="44">
        <f>'M-ATW'!$E$959</f>
        <v>0</v>
      </c>
      <c r="G37" s="44">
        <f>'M-ATW'!$E$960</f>
        <v>120.92518125866448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-306251.44955879753</v>
      </c>
      <c r="M37" s="44">
        <f>'M-ATW'!$E$966</f>
        <v>-126641.72502032321</v>
      </c>
      <c r="N37" s="44">
        <f>'M-ATW'!$E$967</f>
        <v>-50482.949923805209</v>
      </c>
      <c r="O37" s="44">
        <f>'M-ATW'!$E$968</f>
        <v>-249948.35769578585</v>
      </c>
      <c r="P37" s="44">
        <f>'M-ATW'!$E$969</f>
        <v>-89529.738089441249</v>
      </c>
      <c r="Q37" s="44">
        <f>'M-ATW'!$E$970</f>
        <v>0</v>
      </c>
      <c r="R37" s="44">
        <f>'M-ATW'!$E$971</f>
        <v>335.81947623711096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26728.809742497346</v>
      </c>
      <c r="W37" s="44">
        <f>'M-ATW'!$E$976</f>
        <v>0</v>
      </c>
      <c r="X37" s="44">
        <f>'M-ATW'!$E$977</f>
        <v>752.35593769520085</v>
      </c>
      <c r="Y37" s="42">
        <f t="shared" si="0"/>
        <v>-1757841.0260030003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-185292.48818110881</v>
      </c>
      <c r="C39" s="44">
        <f>'M-ATW'!$H$1020</f>
        <v>-72116.063441922481</v>
      </c>
      <c r="D39" s="44">
        <f>'M-ATW'!$H$1021</f>
        <v>-337442.30522956431</v>
      </c>
      <c r="E39" s="44">
        <f>'M-ATW'!$H$1022</f>
        <v>-83275.414468365401</v>
      </c>
      <c r="F39" s="44">
        <f>'M-ATW'!$H$1023</f>
        <v>0</v>
      </c>
      <c r="G39" s="44">
        <f>'M-ATW'!$H$1024</f>
        <v>222.59058166804999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-220526.54239516737</v>
      </c>
      <c r="M39" s="44">
        <f>'M-ATW'!$H$1030</f>
        <v>-88772.86468846802</v>
      </c>
      <c r="N39" s="44">
        <f>'M-ATW'!$H$1031</f>
        <v>-35366.382123635653</v>
      </c>
      <c r="O39" s="44">
        <f>'M-ATW'!$H$1032</f>
        <v>-176541.30458100888</v>
      </c>
      <c r="P39" s="44">
        <f>'M-ATW'!$H$1033</f>
        <v>-63238.817029547645</v>
      </c>
      <c r="Q39" s="44">
        <f>'M-ATW'!$H$1034</f>
        <v>0</v>
      </c>
      <c r="R39" s="44">
        <f>'M-ATW'!$H$1035</f>
        <v>618.15290887333219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18648.00679709117</v>
      </c>
      <c r="W39" s="44">
        <f>'M-ATW'!$H$1040</f>
        <v>0</v>
      </c>
      <c r="X39" s="44">
        <f>'M-ATW'!$H$1041</f>
        <v>130.06683615603148</v>
      </c>
      <c r="Y39" s="42">
        <f t="shared" si="0"/>
        <v>-1242953.3650150001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10929273.570481412</v>
      </c>
      <c r="C46" s="42">
        <f t="shared" si="1"/>
        <v>4358011.2479506237</v>
      </c>
      <c r="D46" s="42">
        <f t="shared" si="1"/>
        <v>21705167.481134526</v>
      </c>
      <c r="E46" s="42">
        <f t="shared" si="1"/>
        <v>7257350.6363504473</v>
      </c>
      <c r="F46" s="42">
        <f t="shared" si="1"/>
        <v>0</v>
      </c>
      <c r="G46" s="42">
        <f t="shared" si="1"/>
        <v>19556180.659845226</v>
      </c>
      <c r="H46" s="42">
        <f t="shared" si="1"/>
        <v>2406020.7102490254</v>
      </c>
      <c r="I46" s="42">
        <f t="shared" si="1"/>
        <v>1499549.2940999765</v>
      </c>
      <c r="J46" s="42">
        <f t="shared" si="1"/>
        <v>0</v>
      </c>
      <c r="K46" s="42">
        <f t="shared" si="1"/>
        <v>0</v>
      </c>
      <c r="L46" s="42">
        <f t="shared" si="1"/>
        <v>13019276.996345367</v>
      </c>
      <c r="M46" s="42">
        <f t="shared" si="1"/>
        <v>5226980.5683919974</v>
      </c>
      <c r="N46" s="42">
        <f t="shared" si="1"/>
        <v>2092104.4374232357</v>
      </c>
      <c r="O46" s="42">
        <f t="shared" si="1"/>
        <v>10789471.741778867</v>
      </c>
      <c r="P46" s="42">
        <f t="shared" si="1"/>
        <v>4249470.4803479807</v>
      </c>
      <c r="Q46" s="42">
        <f t="shared" si="1"/>
        <v>0</v>
      </c>
      <c r="R46" s="42">
        <f t="shared" si="1"/>
        <v>21082443.029105119</v>
      </c>
      <c r="S46" s="42">
        <f t="shared" si="1"/>
        <v>6692902.4103831034</v>
      </c>
      <c r="T46" s="42">
        <f t="shared" si="1"/>
        <v>10886150.28913933</v>
      </c>
      <c r="U46" s="42">
        <f t="shared" si="1"/>
        <v>26868208.893393043</v>
      </c>
      <c r="V46" s="42">
        <f t="shared" si="1"/>
        <v>534694.27181601862</v>
      </c>
      <c r="W46" s="42">
        <f t="shared" si="1"/>
        <v>128285871.23398249</v>
      </c>
      <c r="X46" s="42">
        <f t="shared" si="1"/>
        <v>-17182.199672246239</v>
      </c>
      <c r="Y46" s="42">
        <f>SUM($B$8:$X$40)</f>
        <v>297421945.75254577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(Northeast) in 2019/20 (April 2019 - Final Charges)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123181030.12961254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8810171.3444059417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524199.45727592165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20151635.327411223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7050809.7729173629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61230.437831039191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2.1843563709029418E-2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2.163875194890353E-2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1.9124926831065724E-2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4354.2994565801619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9025268.0330966618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55245304.882727295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8969545.0463605225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43965937.942200966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268676.09572079073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1934848.7314220369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100498.18503451343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22808.764643353683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1232119.4707862306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4361409.1995198205</v>
      </c>
      <c r="C59" s="38">
        <f>Input!C$195</f>
        <v>0</v>
      </c>
      <c r="D59" s="38">
        <f>Input!D$195</f>
        <v>0</v>
      </c>
      <c r="E59" s="44">
        <f>Input!E$195</f>
        <v>1399257.6325490298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4361409.1995198205</v>
      </c>
      <c r="J59" s="17"/>
    </row>
    <row r="60" spans="1:10" x14ac:dyDescent="0.25">
      <c r="A60" s="4" t="s">
        <v>182</v>
      </c>
      <c r="B60" s="38">
        <f>Input!B$199</f>
        <v>206577.6213112493</v>
      </c>
      <c r="C60" s="38">
        <f>Input!C$199</f>
        <v>211021.92437842104</v>
      </c>
      <c r="D60" s="38">
        <f>Input!D$199</f>
        <v>0</v>
      </c>
      <c r="E60" s="44">
        <f>Input!E$199</f>
        <v>79870.522842595543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417599.54568967037</v>
      </c>
      <c r="J60" s="17"/>
    </row>
    <row r="61" spans="1:10" x14ac:dyDescent="0.25">
      <c r="A61" s="4" t="s">
        <v>227</v>
      </c>
      <c r="B61" s="38">
        <f>Input!B$203</f>
        <v>47697.857804906431</v>
      </c>
      <c r="C61" s="38">
        <f>Input!C$203</f>
        <v>0</v>
      </c>
      <c r="D61" s="38">
        <f>Input!D$203</f>
        <v>0</v>
      </c>
      <c r="E61" s="44">
        <f>Input!E$203</f>
        <v>11765.367431534487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47697.857804906431</v>
      </c>
      <c r="J61" s="17"/>
    </row>
    <row r="62" spans="1:10" x14ac:dyDescent="0.25">
      <c r="A62" s="4" t="s">
        <v>183</v>
      </c>
      <c r="B62" s="38">
        <f>Input!B$207</f>
        <v>857874.37734636245</v>
      </c>
      <c r="C62" s="38">
        <f>Input!C$207</f>
        <v>0</v>
      </c>
      <c r="D62" s="38">
        <f>Input!D$207</f>
        <v>0</v>
      </c>
      <c r="E62" s="44">
        <f>Input!E$207</f>
        <v>76770.275960249346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857874.37734636245</v>
      </c>
      <c r="J62" s="17"/>
    </row>
    <row r="63" spans="1:10" x14ac:dyDescent="0.25">
      <c r="A63" s="4" t="s">
        <v>184</v>
      </c>
      <c r="B63" s="38">
        <f>Input!B$211</f>
        <v>228263.37982334592</v>
      </c>
      <c r="C63" s="38">
        <f>Input!C$211</f>
        <v>127542.32534758885</v>
      </c>
      <c r="D63" s="38">
        <f>Input!D$211</f>
        <v>0</v>
      </c>
      <c r="E63" s="44">
        <f>Input!E$211</f>
        <v>17102.633333333331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355805.70517093479</v>
      </c>
      <c r="J63" s="17"/>
    </row>
    <row r="64" spans="1:10" x14ac:dyDescent="0.25">
      <c r="A64" s="4" t="s">
        <v>228</v>
      </c>
      <c r="B64" s="38">
        <f>Input!B$215</f>
        <v>5591.8208064875971</v>
      </c>
      <c r="C64" s="38">
        <f>Input!C$215</f>
        <v>0</v>
      </c>
      <c r="D64" s="38">
        <f>Input!D$215</f>
        <v>0</v>
      </c>
      <c r="E64" s="44">
        <f>Input!E$215</f>
        <v>742.46216858651803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5591.8208064875971</v>
      </c>
      <c r="J64" s="17"/>
    </row>
    <row r="65" spans="1:10" x14ac:dyDescent="0.25">
      <c r="A65" s="4" t="s">
        <v>185</v>
      </c>
      <c r="B65" s="38">
        <f>Input!B$219</f>
        <v>8.9190068172412327E-4</v>
      </c>
      <c r="C65" s="38">
        <f>Input!C$219</f>
        <v>1.0809931827587675E-4</v>
      </c>
      <c r="D65" s="38">
        <f>Input!D$219</f>
        <v>0</v>
      </c>
      <c r="E65" s="44">
        <f>Input!E$219</f>
        <v>1.3763483023893507E-5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8.4666979959801061E-4</v>
      </c>
      <c r="C66" s="38">
        <f>Input!C$223</f>
        <v>1.5333020040198922E-4</v>
      </c>
      <c r="D66" s="38">
        <f>Input!D$223</f>
        <v>0</v>
      </c>
      <c r="E66" s="44">
        <f>Input!E$223</f>
        <v>8.2539345033937443E-6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9.999999999999998E-4</v>
      </c>
      <c r="J66" s="17"/>
    </row>
    <row r="67" spans="1:10" x14ac:dyDescent="0.25">
      <c r="A67" s="4" t="s">
        <v>206</v>
      </c>
      <c r="B67" s="38">
        <f>Input!B$225</f>
        <v>8.6852475952624319E-4</v>
      </c>
      <c r="C67" s="38">
        <f>Input!C$225</f>
        <v>1.3147524047375675E-4</v>
      </c>
      <c r="D67" s="38">
        <f>Input!D$225</f>
        <v>0</v>
      </c>
      <c r="E67" s="44">
        <f>Input!E$225</f>
        <v>4.8483310451519531E-6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18.469503468013386</v>
      </c>
      <c r="C68" s="38">
        <f>Input!C$227</f>
        <v>59.206711596028427</v>
      </c>
      <c r="D68" s="38">
        <f>Input!D$227</f>
        <v>79.362820950214058</v>
      </c>
      <c r="E68" s="44">
        <f>Input!E$227</f>
        <v>60.559122027613448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157.03903601425588</v>
      </c>
      <c r="J68" s="17"/>
    </row>
    <row r="69" spans="1:10" x14ac:dyDescent="0.25">
      <c r="A69" s="4" t="s">
        <v>188</v>
      </c>
      <c r="B69" s="38">
        <f>Input!B$231</f>
        <v>50831.335706585181</v>
      </c>
      <c r="C69" s="38">
        <f>Input!C$231</f>
        <v>176734.86254475257</v>
      </c>
      <c r="D69" s="38">
        <f>Input!D$231</f>
        <v>199559.62717642155</v>
      </c>
      <c r="E69" s="44">
        <f>Input!E$231</f>
        <v>9708.8001145023063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427125.82542775932</v>
      </c>
      <c r="J69" s="17"/>
    </row>
    <row r="70" spans="1:10" x14ac:dyDescent="0.25">
      <c r="A70" s="4" t="s">
        <v>189</v>
      </c>
      <c r="B70" s="38">
        <f>Input!B$235</f>
        <v>281530.88315726054</v>
      </c>
      <c r="C70" s="38">
        <f>Input!C$235</f>
        <v>960798.75108531828</v>
      </c>
      <c r="D70" s="38">
        <f>Input!D$235</f>
        <v>1056071.6340832615</v>
      </c>
      <c r="E70" s="44">
        <f>Input!E$235</f>
        <v>11216.446777353767</v>
      </c>
      <c r="F70" s="44">
        <f>Input!F$235</f>
        <v>1717628.7398545679</v>
      </c>
      <c r="G70" s="44">
        <f>Input!G$235</f>
        <v>31709.081967213115</v>
      </c>
      <c r="H70" s="38">
        <f>Input!H$235</f>
        <v>188775.50899999999</v>
      </c>
      <c r="I70" s="44">
        <f>Summary!B$89</f>
        <v>2298401.2683258401</v>
      </c>
      <c r="J70" s="17"/>
    </row>
    <row r="71" spans="1:10" x14ac:dyDescent="0.25">
      <c r="A71" s="4" t="s">
        <v>190</v>
      </c>
      <c r="B71" s="38">
        <f>Input!B$239</f>
        <v>54371.48837163081</v>
      </c>
      <c r="C71" s="38">
        <f>Input!C$239</f>
        <v>180279.83852082826</v>
      </c>
      <c r="D71" s="38">
        <f>Input!D$239</f>
        <v>234198.8655496717</v>
      </c>
      <c r="E71" s="44">
        <f>Input!E$239</f>
        <v>449.93970866996176</v>
      </c>
      <c r="F71" s="44">
        <f>Input!F$239</f>
        <v>204906</v>
      </c>
      <c r="G71" s="44">
        <f>Input!G$239</f>
        <v>4003.2131147540986</v>
      </c>
      <c r="H71" s="38">
        <f>Input!H$239</f>
        <v>33895.898999999998</v>
      </c>
      <c r="I71" s="44">
        <f>Summary!B$93</f>
        <v>468850.19244213076</v>
      </c>
      <c r="J71" s="17"/>
    </row>
    <row r="72" spans="1:10" x14ac:dyDescent="0.25">
      <c r="A72" s="4" t="s">
        <v>207</v>
      </c>
      <c r="B72" s="38">
        <f>Input!B$242</f>
        <v>301472.86426783621</v>
      </c>
      <c r="C72" s="38">
        <f>Input!C$242</f>
        <v>982187.52679186105</v>
      </c>
      <c r="D72" s="38">
        <f>Input!D$242</f>
        <v>1341533.3063006795</v>
      </c>
      <c r="E72" s="44">
        <f>Input!E$242</f>
        <v>866.4406555534531</v>
      </c>
      <c r="F72" s="44">
        <f>Input!F$242</f>
        <v>1091537</v>
      </c>
      <c r="G72" s="44">
        <f>Input!G$242</f>
        <v>23808.587431693988</v>
      </c>
      <c r="H72" s="38">
        <f>Input!H$242</f>
        <v>278705.245</v>
      </c>
      <c r="I72" s="44">
        <f>Summary!B$96</f>
        <v>2625193.6973603768</v>
      </c>
      <c r="J72" s="17"/>
    </row>
    <row r="73" spans="1:10" x14ac:dyDescent="0.25">
      <c r="A73" s="4" t="s">
        <v>229</v>
      </c>
      <c r="B73" s="38">
        <f>Input!B$245</f>
        <v>14314.123373510427</v>
      </c>
      <c r="C73" s="38">
        <f>Input!C$245</f>
        <v>0</v>
      </c>
      <c r="D73" s="38">
        <f>Input!D$245</f>
        <v>0</v>
      </c>
      <c r="E73" s="44">
        <f>Input!E$245</f>
        <v>644.43333333333317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14314.123373510427</v>
      </c>
      <c r="J73" s="17"/>
    </row>
    <row r="74" spans="1:10" x14ac:dyDescent="0.25">
      <c r="A74" s="4" t="s">
        <v>230</v>
      </c>
      <c r="B74" s="38">
        <f>Input!B$249</f>
        <v>88917.680671968599</v>
      </c>
      <c r="C74" s="38">
        <f>Input!C$249</f>
        <v>0</v>
      </c>
      <c r="D74" s="38">
        <f>Input!D$249</f>
        <v>0</v>
      </c>
      <c r="E74" s="44">
        <f>Input!E$249</f>
        <v>427.06666666666655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88917.680671968599</v>
      </c>
      <c r="J74" s="17"/>
    </row>
    <row r="75" spans="1:10" x14ac:dyDescent="0.25">
      <c r="A75" s="4" t="s">
        <v>231</v>
      </c>
      <c r="B75" s="38">
        <f>Input!B$253</f>
        <v>3088.4506771516112</v>
      </c>
      <c r="C75" s="38">
        <f>Input!C$253</f>
        <v>0</v>
      </c>
      <c r="D75" s="38">
        <f>Input!D$253</f>
        <v>0</v>
      </c>
      <c r="E75" s="44">
        <f>Input!E$253</f>
        <v>42.233333333333334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3088.4506771516112</v>
      </c>
      <c r="J75" s="17"/>
    </row>
    <row r="76" spans="1:10" x14ac:dyDescent="0.25">
      <c r="A76" s="4" t="s">
        <v>232</v>
      </c>
      <c r="B76" s="38">
        <f>Input!B$257</f>
        <v>1358.4731770907495</v>
      </c>
      <c r="C76" s="38">
        <f>Input!C$257</f>
        <v>0</v>
      </c>
      <c r="D76" s="38">
        <f>Input!D$257</f>
        <v>0</v>
      </c>
      <c r="E76" s="44">
        <f>Input!E$257</f>
        <v>27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1358.4731770907495</v>
      </c>
      <c r="J76" s="17"/>
    </row>
    <row r="77" spans="1:10" x14ac:dyDescent="0.25">
      <c r="A77" s="4" t="s">
        <v>233</v>
      </c>
      <c r="B77" s="38">
        <f>Input!B$261</f>
        <v>3355.0092221402897</v>
      </c>
      <c r="C77" s="38">
        <f>Input!C$261</f>
        <v>10655.139004499075</v>
      </c>
      <c r="D77" s="38">
        <f>Input!D$261</f>
        <v>43220.945421859971</v>
      </c>
      <c r="E77" s="44">
        <f>Input!E$261</f>
        <v>11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57231.093648499336</v>
      </c>
      <c r="J77" s="17"/>
    </row>
    <row r="78" spans="1:10" x14ac:dyDescent="0.25">
      <c r="A78" s="4" t="s">
        <v>191</v>
      </c>
      <c r="B78" s="38">
        <f>Input!B$265</f>
        <v>786.31</v>
      </c>
      <c r="C78" s="38">
        <f>Input!C$265</f>
        <v>0</v>
      </c>
      <c r="D78" s="38">
        <f>Input!D$265</f>
        <v>0</v>
      </c>
      <c r="E78" s="44">
        <f>Input!E$265</f>
        <v>146.36666666666667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786.31</v>
      </c>
      <c r="J78" s="17"/>
    </row>
    <row r="79" spans="1:10" x14ac:dyDescent="0.25">
      <c r="A79" s="4" t="s">
        <v>192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193</v>
      </c>
      <c r="B80" s="38">
        <f>Input!B$272</f>
        <v>19412.957799999996</v>
      </c>
      <c r="C80" s="38">
        <f>Input!C$272</f>
        <v>0</v>
      </c>
      <c r="D80" s="38">
        <f>Input!D$272</f>
        <v>0</v>
      </c>
      <c r="E80" s="44">
        <f>Input!E$272</f>
        <v>208</v>
      </c>
      <c r="F80" s="44">
        <f>Input!F$272</f>
        <v>0</v>
      </c>
      <c r="G80" s="44">
        <f>Input!G$272</f>
        <v>0</v>
      </c>
      <c r="H80" s="38">
        <f>Input!H$272</f>
        <v>773.43299999999999</v>
      </c>
      <c r="I80" s="44">
        <f>Summary!B$126</f>
        <v>19412.957799999996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1952.4705999999999</v>
      </c>
      <c r="C82" s="38">
        <f>Input!C$278</f>
        <v>5688.3548999999994</v>
      </c>
      <c r="D82" s="38">
        <f>Input!D$278</f>
        <v>10592.906299999999</v>
      </c>
      <c r="E82" s="44">
        <f>Input!E$278</f>
        <v>18</v>
      </c>
      <c r="F82" s="44">
        <f>Input!F$278</f>
        <v>0</v>
      </c>
      <c r="G82" s="44">
        <f>Input!G$278</f>
        <v>0</v>
      </c>
      <c r="H82" s="38">
        <f>Input!H$278</f>
        <v>410.03300000000002</v>
      </c>
      <c r="I82" s="44">
        <f>Summary!B$132</f>
        <v>18233.731799999998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527.0557</v>
      </c>
      <c r="C84" s="38">
        <f>Input!C$284</f>
        <v>0</v>
      </c>
      <c r="D84" s="38">
        <f>Input!D$284</f>
        <v>0</v>
      </c>
      <c r="E84" s="44">
        <f>Input!E$284</f>
        <v>5</v>
      </c>
      <c r="F84" s="44">
        <f>Input!F$284</f>
        <v>0</v>
      </c>
      <c r="G84" s="44">
        <f>Input!G$284</f>
        <v>0</v>
      </c>
      <c r="H84" s="38">
        <f>Input!H$284</f>
        <v>18.777999999999999</v>
      </c>
      <c r="I84" s="44">
        <f>Summary!B$138</f>
        <v>527.0557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14.552399999999999</v>
      </c>
      <c r="C86" s="38">
        <f>Input!C$289</f>
        <v>29.837799999999998</v>
      </c>
      <c r="D86" s="38">
        <f>Input!D$289</f>
        <v>44.9818</v>
      </c>
      <c r="E86" s="44">
        <f>Input!E$289</f>
        <v>1</v>
      </c>
      <c r="F86" s="44">
        <f>Input!F$289</f>
        <v>0</v>
      </c>
      <c r="G86" s="44">
        <f>Input!G$289</f>
        <v>0</v>
      </c>
      <c r="H86" s="38">
        <f>Input!H$289</f>
        <v>158.749</v>
      </c>
      <c r="I86" s="44">
        <f>Summary!B$143</f>
        <v>89.371999999999986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471290.90969999996</v>
      </c>
      <c r="C88" s="38">
        <f>Input!C$294</f>
        <v>0</v>
      </c>
      <c r="D88" s="38">
        <f>Input!D$294</f>
        <v>0</v>
      </c>
      <c r="E88" s="44">
        <f>Input!E$294</f>
        <v>86</v>
      </c>
      <c r="F88" s="44">
        <f>Input!F$294</f>
        <v>0</v>
      </c>
      <c r="G88" s="44">
        <f>Input!G$294</f>
        <v>0</v>
      </c>
      <c r="H88" s="38">
        <f>Input!H$294</f>
        <v>1559.7139999999999</v>
      </c>
      <c r="I88" s="44">
        <f>Summary!B$148</f>
        <v>471290.90969999996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35804.342899999996</v>
      </c>
      <c r="C90" s="38">
        <f>Input!C$299</f>
        <v>98999.868700000006</v>
      </c>
      <c r="D90" s="38">
        <f>Input!D$299</f>
        <v>164457.0398</v>
      </c>
      <c r="E90" s="44">
        <f>Input!E$299</f>
        <v>60</v>
      </c>
      <c r="F90" s="44">
        <f>Input!F$299</f>
        <v>0</v>
      </c>
      <c r="G90" s="44">
        <f>Input!G$299</f>
        <v>0</v>
      </c>
      <c r="H90" s="38">
        <f>Input!H$299</f>
        <v>2871.0120000000002</v>
      </c>
      <c r="I90" s="44">
        <f>Summary!B$153</f>
        <v>299261.25140000001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3.1169450843549336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93.497456736558689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3.1169450843549336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56.052664591091663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3.1169450843549336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34.06338882376533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2.5864062730421984</v>
      </c>
      <c r="C165" s="37">
        <f>C$60/IF(B$97="kVA",IF(F$60,F$60,1),IF(B$97="MPAN",IF(E$60,E$60,1),IF(I$60,I$60,1)))</f>
        <v>2.6420501189693164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119.13549058669136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2.5864062730421984</v>
      </c>
      <c r="C166" s="37">
        <f>C$60/IF(B$97="kVA",IF(F$60,F$60,1),IF(B$97="MPAN",IF(E$60,E$60,1),IF(I$60,I$60,1)))</f>
        <v>2.6420501189693164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71.414592363478405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2.5864062730421984</v>
      </c>
      <c r="C167" s="37">
        <f>C$60/IF(B$97="kVA",IF(F$60,F$60,1),IF(B$97="MPAN",IF(E$60,E$60,1),IF(I$60,I$60,1)))</f>
        <v>2.6420501189693164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43.422707652315019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4.0540899451268118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50.676124314085143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4.0540899451268118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30.365133688999819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4.0540899451268118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18.486650149778264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11.174564199698315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287.2172823108229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11.174564199698315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172.15928548769796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11.174564199698315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104.67927161138439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13.346680325447696</v>
      </c>
      <c r="C177" s="37">
        <f>C$63/IF(B$100="kVA",IF(F$63,F$63,1),IF(B$100="MPAN",IF(E$63,E$63,1),IF(I$63,I$63,1)))</f>
        <v>7.4574670965439358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455.3421548073423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13.346680325447696</v>
      </c>
      <c r="C178" s="37">
        <f>C$63/IF(B$100="kVA",IF(F$63,F$63,1),IF(B$100="MPAN",IF(E$63,E$63,1),IF(I$63,I$63,1)))</f>
        <v>7.4574670965439358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273.01244127857166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13.346680325447696</v>
      </c>
      <c r="C179" s="37">
        <f>C$63/IF(B$100="kVA",IF(F$63,F$63,1),IF(B$100="MPAN",IF(E$63,E$63,1),IF(I$63,I$63,1)))</f>
        <v>7.4574670965439358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166.01656464555589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7.5314555314423277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98.737382017208915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7.5314555314423277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59.197240477136702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7.5314555314423277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36.000357440294323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64.801960388644147</v>
      </c>
      <c r="C185" s="37">
        <f>C$65/IF(B$102="kVA",IF(F$65,F$65,1),IF(B$102="MPAN",IF(E$65,E$65,1),IF(I$65,I$65,1)))</f>
        <v>7.8540670329026119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1683.5238436684601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64.801960388644147</v>
      </c>
      <c r="C186" s="37">
        <f>C$65/IF(B$102="kVA",IF(F$65,F$65,1),IF(B$102="MPAN",IF(E$65,E$65,1),IF(I$65,I$65,1)))</f>
        <v>7.8540670329026119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1009.3365059268607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64.801960388644147</v>
      </c>
      <c r="C187" s="37">
        <f>C$65/IF(B$102="kVA",IF(F$65,F$65,1),IF(B$102="MPAN",IF(E$65,E$65,1),IF(I$65,I$65,1)))</f>
        <v>7.8540670329026119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613.8035627394213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102.57772208513262</v>
      </c>
      <c r="C189" s="37">
        <f>C$66/IF(B$103="kVA",IF(F$66,F$66,1),IF(B$103="MPAN",IF(E$66,E$66,1),IF(I$66,I$66,1)))</f>
        <v>18.576619470259295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2729.0286847520447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179.13891428571426</v>
      </c>
      <c r="C191" s="37">
        <f>C$67/IF(B$104="kVA",IF(F$67,F$67,1),IF(B$104="MPAN",IF(E$67,E$67,1),IF(I$67,I$67,1)))</f>
        <v>27.117628571428572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4300.5554962857132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0.30498301246163628</v>
      </c>
      <c r="C193" s="37">
        <f>C$68/IF(B$105="kVA",IF(F$68,F$68,1),IF(B$105="MPAN",IF(E$68,E$68,1),IF(I$68,I$68,1)))</f>
        <v>0.97766793199266733</v>
      </c>
      <c r="D193" s="37">
        <f>D$68/IF(B$105="kVA",IF(F$68,F$68,1),IF(B$105="MPAN",IF(E$68,E$68,1),IF(I$68,I$68,1)))</f>
        <v>1.3105015114655492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76.483223937102153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0.30498301246163628</v>
      </c>
      <c r="C194" s="37">
        <f>C$68/IF(B$105="kVA",IF(F$68,F$68,1),IF(B$105="MPAN",IF(E$68,E$68,1),IF(I$68,I$68,1)))</f>
        <v>0.97766793199266733</v>
      </c>
      <c r="D194" s="37">
        <f>D$68/IF(B$105="kVA",IF(F$68,F$68,1),IF(B$105="MPAN",IF(E$68,E$68,1),IF(I$68,I$68,1)))</f>
        <v>1.3105015114655492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45.850087393395043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0.30498301246163628</v>
      </c>
      <c r="C195" s="37">
        <f>C$68/IF(B$105="kVA",IF(F$68,F$68,1),IF(B$105="MPAN",IF(E$68,E$68,1),IF(I$68,I$68,1)))</f>
        <v>0.97766793199266733</v>
      </c>
      <c r="D195" s="37">
        <f>D$68/IF(B$105="kVA",IF(F$68,F$68,1),IF(B$105="MPAN",IF(E$68,E$68,1),IF(I$68,I$68,1)))</f>
        <v>1.3105015114655492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27.869741442025678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5.2355940082293992</v>
      </c>
      <c r="C197" s="37">
        <f>C$69/IF(B$106="kVA",IF(F$69,F$69,1),IF(B$106="MPAN",IF(E$69,E$69,1),IF(I$69,I$69,1)))</f>
        <v>18.203574124546943</v>
      </c>
      <c r="D197" s="37">
        <f>D$69/IF(B$106="kVA",IF(F$69,F$69,1),IF(B$106="MPAN",IF(E$69,E$69,1),IF(I$69,I$69,1)))</f>
        <v>20.554509807894156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1023.4029198199643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5.2355940082293992</v>
      </c>
      <c r="C198" s="37">
        <f>C$69/IF(B$106="kVA",IF(F$69,F$69,1),IF(B$106="MPAN",IF(E$69,E$69,1),IF(I$69,I$69,1)))</f>
        <v>18.203574124546943</v>
      </c>
      <c r="D198" s="37">
        <f>D$69/IF(B$106="kVA",IF(F$69,F$69,1),IF(B$106="MPAN",IF(E$69,E$69,1),IF(I$69,I$69,1)))</f>
        <v>20.554509807894156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613.44557206454112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5.2355940082293992</v>
      </c>
      <c r="C199" s="37">
        <f>C$69/IF(B$106="kVA",IF(F$69,F$69,1),IF(B$106="MPAN",IF(E$69,E$69,1),IF(I$69,I$69,1)))</f>
        <v>18.203574124546943</v>
      </c>
      <c r="D199" s="37">
        <f>D$69/IF(B$106="kVA",IF(F$69,F$69,1),IF(B$106="MPAN",IF(E$69,E$69,1),IF(I$69,I$69,1)))</f>
        <v>20.554509807894156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373.04509798346754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0.16390671431190529</v>
      </c>
      <c r="C201" s="37">
        <f>C$70/IF(B$107="kVA",IF(F$70,F$70,1),IF(B$107="MPAN",IF(E$70,E$70,1),IF(I$70,I$70,1)))</f>
        <v>0.55937510172697125</v>
      </c>
      <c r="D201" s="37">
        <f>D$70/IF(B$107="kVA",IF(F$70,F$70,1),IF(B$107="MPAN",IF(E$70,E$70,1),IF(I$70,I$70,1)))</f>
        <v>0.61484278271489523</v>
      </c>
      <c r="E201" s="37">
        <f>E$70/IF(B$107="kVA",IF(F$70,F$70,1),IF(B$107="MPAN",IF(E$70,E$70,1),IF(I$70,I$70,1)))</f>
        <v>6.5301927693079157E-3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1.8460963787726287E-2</v>
      </c>
      <c r="H201" s="37">
        <f>H$70/IF(B$107="kVA",IF(F$70,F$70,1),IF(B$107="MPAN",IF(E$70,E$70,1),IF(I$70,I$70,1)))</f>
        <v>0.10990472191096644</v>
      </c>
      <c r="I201" s="46">
        <f>0.01*Input!F$60*(Adjust!$E$292*E201+Adjust!$F$292*F201+Adjust!$G$292*G201)+10*(Adjust!$B$292*B201+Adjust!$C$292*C201+Adjust!$D$292*D201+Adjust!$H$292*H201)</f>
        <v>32.417601648355131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0.16390671431190529</v>
      </c>
      <c r="C202" s="37">
        <f>C$70/IF(B$107="kVA",IF(F$70,F$70,1),IF(B$107="MPAN",IF(E$70,E$70,1),IF(I$70,I$70,1)))</f>
        <v>0.55937510172697125</v>
      </c>
      <c r="D202" s="37">
        <f>D$70/IF(B$107="kVA",IF(F$70,F$70,1),IF(B$107="MPAN",IF(E$70,E$70,1),IF(I$70,I$70,1)))</f>
        <v>0.61484278271489523</v>
      </c>
      <c r="E202" s="37">
        <f>E$70/IF(B$107="kVA",IF(F$70,F$70,1),IF(B$107="MPAN",IF(E$70,E$70,1),IF(I$70,I$70,1)))</f>
        <v>6.5301927693079157E-3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1.8460963787726287E-2</v>
      </c>
      <c r="H202" s="37">
        <f>H$70/IF(B$107="kVA",IF(F$70,F$70,1),IF(B$107="MPAN",IF(E$70,E$70,1),IF(I$70,I$70,1)))</f>
        <v>0.10990472191096644</v>
      </c>
      <c r="I202" s="46">
        <f>0.01*Input!F$60*(Adjust!$E$293*E202+Adjust!$F$293*F202+Adjust!$G$293*G202)+10*(Adjust!$B$293*B202+Adjust!$C$293*C202+Adjust!$D$293*D202+Adjust!$H$293*H202)</f>
        <v>19.433421951450811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0.16390671431190529</v>
      </c>
      <c r="C203" s="37">
        <f>C$70/IF(B$107="kVA",IF(F$70,F$70,1),IF(B$107="MPAN",IF(E$70,E$70,1),IF(I$70,I$70,1)))</f>
        <v>0.55937510172697125</v>
      </c>
      <c r="D203" s="37">
        <f>D$70/IF(B$107="kVA",IF(F$70,F$70,1),IF(B$107="MPAN",IF(E$70,E$70,1),IF(I$70,I$70,1)))</f>
        <v>0.61484278271489523</v>
      </c>
      <c r="E203" s="37">
        <f>E$70/IF(B$107="kVA",IF(F$70,F$70,1),IF(B$107="MPAN",IF(E$70,E$70,1),IF(I$70,I$70,1)))</f>
        <v>6.5301927693079157E-3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1.8460963787726287E-2</v>
      </c>
      <c r="H203" s="37">
        <f>H$70/IF(B$107="kVA",IF(F$70,F$70,1),IF(B$107="MPAN",IF(E$70,E$70,1),IF(I$70,I$70,1)))</f>
        <v>0.10990472191096644</v>
      </c>
      <c r="I203" s="46">
        <f>0.01*Input!F$60*(Adjust!$E$294*E203+Adjust!$F$294*F203+Adjust!$G$294*G203)+10*(Adjust!$B$294*B203+Adjust!$C$294*C203+Adjust!$D$294*D203+Adjust!$H$294*H203)</f>
        <v>11.836053612489334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0.26534844451422024</v>
      </c>
      <c r="C205" s="37">
        <f>C$71/IF(B$108="kVA",IF(F$71,F$71,1),IF(B$108="MPAN",IF(E$71,E$71,1),IF(I$71,I$71,1)))</f>
        <v>0.87981727485202121</v>
      </c>
      <c r="D205" s="37">
        <f>D$71/IF(B$108="kVA",IF(F$71,F$71,1),IF(B$108="MPAN",IF(E$71,E$71,1),IF(I$71,I$71,1)))</f>
        <v>1.1429575783513988</v>
      </c>
      <c r="E205" s="37">
        <f>E$71/IF(B$108="kVA",IF(F$71,F$71,1),IF(B$108="MPAN",IF(E$71,E$71,1),IF(I$71,I$71,1)))</f>
        <v>2.195834717724038E-3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1.9536827202493331E-2</v>
      </c>
      <c r="H205" s="37">
        <f>H$71/IF(B$108="kVA",IF(F$71,F$71,1),IF(B$108="MPAN",IF(E$71,E$71,1),IF(I$71,I$71,1)))</f>
        <v>0.16542170068226406</v>
      </c>
      <c r="I205" s="46">
        <f>0.01*Input!F$60*(Adjust!$E$296*E205+Adjust!$F$296*F205+Adjust!$G$296*G205)+10*(Adjust!$B$296*B205+Adjust!$C$296*C205+Adjust!$D$296*D205+Adjust!$H$296*H205)</f>
        <v>45.233127188167856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0.26534844451422024</v>
      </c>
      <c r="C206" s="37">
        <f>C$71/IF(B$108="kVA",IF(F$71,F$71,1),IF(B$108="MPAN",IF(E$71,E$71,1),IF(I$71,I$71,1)))</f>
        <v>0.87981727485202121</v>
      </c>
      <c r="D206" s="37">
        <f>D$71/IF(B$108="kVA",IF(F$71,F$71,1),IF(B$108="MPAN",IF(E$71,E$71,1),IF(I$71,I$71,1)))</f>
        <v>1.1429575783513988</v>
      </c>
      <c r="E206" s="37">
        <f>E$71/IF(B$108="kVA",IF(F$71,F$71,1),IF(B$108="MPAN",IF(E$71,E$71,1),IF(I$71,I$71,1)))</f>
        <v>2.195834717724038E-3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1.9536827202493331E-2</v>
      </c>
      <c r="H206" s="37">
        <f>H$71/IF(B$108="kVA",IF(F$71,F$71,1),IF(B$108="MPAN",IF(E$71,E$71,1),IF(I$71,I$71,1)))</f>
        <v>0.16542170068226406</v>
      </c>
      <c r="I206" s="46">
        <f>0.01*Input!F$60*(Adjust!$E$297*E206+Adjust!$F$297*F206+Adjust!$G$297*G206)+10*(Adjust!$B$297*B206+Adjust!$C$297*C206+Adjust!$D$297*D206+Adjust!$H$297*H206)</f>
        <v>27.721760158623141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0.27619115455347476</v>
      </c>
      <c r="C208" s="37">
        <f>C$72/IF(B$109="kVA",IF(F$72,F$72,1),IF(B$109="MPAN",IF(E$72,E$72,1),IF(I$72,I$72,1)))</f>
        <v>0.89982064445993226</v>
      </c>
      <c r="D208" s="37">
        <f>D$72/IF(B$109="kVA",IF(F$72,F$72,1),IF(B$109="MPAN",IF(E$72,E$72,1),IF(I$72,I$72,1)))</f>
        <v>1.2290314540878409</v>
      </c>
      <c r="E208" s="37">
        <f>E$72/IF(B$109="kVA",IF(F$72,F$72,1),IF(B$109="MPAN",IF(E$72,E$72,1),IF(I$72,I$72,1)))</f>
        <v>7.9378038083313077E-4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2.1811983864673382E-2</v>
      </c>
      <c r="H208" s="37">
        <f>H$72/IF(B$109="kVA",IF(F$72,F$72,1),IF(B$109="MPAN",IF(E$72,E$72,1),IF(I$72,I$72,1)))</f>
        <v>0.25533284258802036</v>
      </c>
      <c r="I208" s="46">
        <f>0.01*Input!F$60*(Adjust!$E$299*E208+Adjust!$F$299*F208+Adjust!$G$299*G208)+10*(Adjust!$B$299*B208+Adjust!$C$299*C208+Adjust!$D$299*D208+Adjust!$H$299*H208)</f>
        <v>43.81979770332665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0.27619115455347476</v>
      </c>
      <c r="C209" s="37">
        <f>C$72/IF(B$109="kVA",IF(F$72,F$72,1),IF(B$109="MPAN",IF(E$72,E$72,1),IF(I$72,I$72,1)))</f>
        <v>0.89982064445993226</v>
      </c>
      <c r="D209" s="37">
        <f>D$72/IF(B$109="kVA",IF(F$72,F$72,1),IF(B$109="MPAN",IF(E$72,E$72,1),IF(I$72,I$72,1)))</f>
        <v>1.2290314540878409</v>
      </c>
      <c r="E209" s="37">
        <f>E$72/IF(B$109="kVA",IF(F$72,F$72,1),IF(B$109="MPAN",IF(E$72,E$72,1),IF(I$72,I$72,1)))</f>
        <v>7.9378038083313077E-4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2.1811983864673382E-2</v>
      </c>
      <c r="H209" s="37">
        <f>H$72/IF(B$109="kVA",IF(F$72,F$72,1),IF(B$109="MPAN",IF(E$72,E$72,1),IF(I$72,I$72,1)))</f>
        <v>0.25533284258802036</v>
      </c>
      <c r="I209" s="46">
        <f>0.01*Input!F$60*(Adjust!$E$300*E209+Adjust!$F$300*F209+Adjust!$G$300*G209)+10*(Adjust!$B$300*B209+Adjust!$C$300*C209+Adjust!$D$300*D209+Adjust!$H$300*H209)</f>
        <v>33.012549614306238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4.5020803336508541E-2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19.72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4.5020803336508541E-2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11.82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4.5020803336508541E-2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7.1899999999999995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4.8029442900358937E-3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22.83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4.8029442900358937E-3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13.69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4.8029442900358937E-3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8.32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1.3674601846736927E-2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33.17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1.3674601846736927E-2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19.89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1.3674601846736927E-2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12.09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1.9875254407173571E-2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17.62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1.9875254407173571E-2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10.56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1.9875254407173571E-2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6.42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5.8622140662661651E-2</v>
      </c>
      <c r="C227" s="37">
        <f>C$77/IF(B$114="kVA",IF(F$77,F$77,1),IF(B$114="MPAN",IF(E$77,E$77,1),IF(I$77,I$77,1)))</f>
        <v>0.186177448747364</v>
      </c>
      <c r="D227" s="37">
        <f>D$77/IF(B$114="kVA",IF(F$77,F$77,1),IF(B$114="MPAN",IF(E$77,E$77,1),IF(I$77,I$77,1)))</f>
        <v>0.75520041058997434</v>
      </c>
      <c r="E227" s="37">
        <f>E$77/IF(B$114="kVA",IF(F$77,F$77,1),IF(B$114="MPAN",IF(E$77,E$77,1),IF(I$77,I$77,1)))</f>
        <v>1.922032115541869E-4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22.554043599948891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5.8622140662661651E-2</v>
      </c>
      <c r="C228" s="37">
        <f>C$77/IF(B$114="kVA",IF(F$77,F$77,1),IF(B$114="MPAN",IF(E$77,E$77,1),IF(I$77,I$77,1)))</f>
        <v>0.186177448747364</v>
      </c>
      <c r="D228" s="37">
        <f>D$77/IF(B$114="kVA",IF(F$77,F$77,1),IF(B$114="MPAN",IF(E$77,E$77,1),IF(I$77,I$77,1)))</f>
        <v>0.75520041058997434</v>
      </c>
      <c r="E228" s="37">
        <f>E$77/IF(B$114="kVA",IF(F$77,F$77,1),IF(B$114="MPAN",IF(E$77,E$77,1),IF(I$77,I$77,1)))</f>
        <v>1.922032115541869E-4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13.52354350343839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5.8622140662661651E-2</v>
      </c>
      <c r="C229" s="37">
        <f>C$77/IF(B$114="kVA",IF(F$77,F$77,1),IF(B$114="MPAN",IF(E$77,E$77,1),IF(I$77,I$77,1)))</f>
        <v>0.186177448747364</v>
      </c>
      <c r="D229" s="37">
        <f>D$77/IF(B$114="kVA",IF(F$77,F$77,1),IF(B$114="MPAN",IF(E$77,E$77,1),IF(I$77,I$77,1)))</f>
        <v>0.75520041058997434</v>
      </c>
      <c r="E229" s="37">
        <f>E$77/IF(B$114="kVA",IF(F$77,F$77,1),IF(B$114="MPAN",IF(E$77,E$77,1),IF(I$77,I$77,1)))</f>
        <v>1.922032115541869E-4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8.2199122408085294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0.1861437177025177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-6.7100000000000009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0.1861437177025177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-6.7100000000000009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0.1861437177025177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-6.7100000000000009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1.0714492976438656E-2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3.9841069453105192E-2</v>
      </c>
      <c r="I238" s="46">
        <f>0.01*Input!F$60*(Adjust!$E$329*E238+Adjust!$F$329*F238+Adjust!$G$329*G238)+10*(Adjust!$B$329*B238+Adjust!$C$329*C238+Adjust!$D$329*D238+Adjust!$H$329*H238)</f>
        <v>-6.6538240920711225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1.0714492976438656E-2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3.9841069453105192E-2</v>
      </c>
      <c r="I239" s="46">
        <f>0.01*Input!F$60*(Adjust!$E$330*E239+Adjust!$F$330*F239+Adjust!$G$330*G239)+10*(Adjust!$B$330*B239+Adjust!$C$330*C239+Adjust!$D$330*D239+Adjust!$H$330*H239)</f>
        <v>-6.6538240920711225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1.0714492976438656E-2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3.9841069453105192E-2</v>
      </c>
      <c r="I240" s="46">
        <f>0.01*Input!F$60*(Adjust!$E$331*E240+Adjust!$F$331*F240+Adjust!$G$331*G240)+10*(Adjust!$B$331*B240+Adjust!$C$331*C240+Adjust!$D$331*D240+Adjust!$H$331*H240)</f>
        <v>-6.6538240920711225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0.10708014253012102</v>
      </c>
      <c r="C244" s="37">
        <f>C$82/IF(B$119="kVA",IF(F$82,F$82,1),IF(B$119="MPAN",IF(E$82,E$82,1),IF(I$82,I$82,1)))</f>
        <v>0.31196877097863202</v>
      </c>
      <c r="D244" s="37">
        <f>D$82/IF(B$119="kVA",IF(F$82,F$82,1),IF(B$119="MPAN",IF(E$82,E$82,1),IF(I$82,I$82,1)))</f>
        <v>0.58095108649124694</v>
      </c>
      <c r="E244" s="37">
        <f>E$82/IF(B$119="kVA",IF(F$82,F$82,1),IF(B$119="MPAN",IF(E$82,E$82,1),IF(I$82,I$82,1)))</f>
        <v>9.8718135143350096E-4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2.2487607281796263E-2</v>
      </c>
      <c r="I244" s="46">
        <f>0.01*Input!F$60*(Adjust!$E$335*E244+Adjust!$F$335*F244+Adjust!$G$335*G244)+10*(Adjust!$B$335*B244+Adjust!$C$335*C244+Adjust!$D$335*D244+Adjust!$H$335*H244)</f>
        <v>-6.7907822003282945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0.10708014253012102</v>
      </c>
      <c r="C245" s="37">
        <f>C$82/IF(B$119="kVA",IF(F$82,F$82,1),IF(B$119="MPAN",IF(E$82,E$82,1),IF(I$82,I$82,1)))</f>
        <v>0.31196877097863202</v>
      </c>
      <c r="D245" s="37">
        <f>D$82/IF(B$119="kVA",IF(F$82,F$82,1),IF(B$119="MPAN",IF(E$82,E$82,1),IF(I$82,I$82,1)))</f>
        <v>0.58095108649124694</v>
      </c>
      <c r="E245" s="37">
        <f>E$82/IF(B$119="kVA",IF(F$82,F$82,1),IF(B$119="MPAN",IF(E$82,E$82,1),IF(I$82,I$82,1)))</f>
        <v>9.8718135143350096E-4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2.2487607281796263E-2</v>
      </c>
      <c r="I245" s="46">
        <f>0.01*Input!F$60*(Adjust!$E$336*E245+Adjust!$F$336*F245+Adjust!$G$336*G245)+10*(Adjust!$B$336*B245+Adjust!$C$336*C245+Adjust!$D$336*D245+Adjust!$H$336*H245)</f>
        <v>-6.7907822003282945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0.10708014253012102</v>
      </c>
      <c r="C246" s="37">
        <f>C$82/IF(B$119="kVA",IF(F$82,F$82,1),IF(B$119="MPAN",IF(E$82,E$82,1),IF(I$82,I$82,1)))</f>
        <v>0.31196877097863202</v>
      </c>
      <c r="D246" s="37">
        <f>D$82/IF(B$119="kVA",IF(F$82,F$82,1),IF(B$119="MPAN",IF(E$82,E$82,1),IF(I$82,I$82,1)))</f>
        <v>0.58095108649124694</v>
      </c>
      <c r="E246" s="37">
        <f>E$82/IF(B$119="kVA",IF(F$82,F$82,1),IF(B$119="MPAN",IF(E$82,E$82,1),IF(I$82,I$82,1)))</f>
        <v>9.8718135143350096E-4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2.2487607281796263E-2</v>
      </c>
      <c r="I246" s="46">
        <f>0.01*Input!F$60*(Adjust!$E$337*E246+Adjust!$F$337*F246+Adjust!$G$337*G246)+10*(Adjust!$B$337*B246+Adjust!$C$337*C246+Adjust!$D$337*D246+Adjust!$H$337*H246)</f>
        <v>-6.7907822003282945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9.4866633640429271E-3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3.5628112929999615E-2</v>
      </c>
      <c r="I250" s="46">
        <f>0.01*Input!F$60*(Adjust!$E$341*E250+Adjust!$F$341*F250+Adjust!$G$341*G250)+10*(Adjust!$B$341*B250+Adjust!$C$341*C250+Adjust!$D$341*D250+Adjust!$H$341*H250)</f>
        <v>-5.9022583286738008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9.4866633640429271E-3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3.5628112929999615E-2</v>
      </c>
      <c r="I251" s="46">
        <f>0.01*Input!F$60*(Adjust!$E$342*E251+Adjust!$F$342*F251+Adjust!$G$342*G251)+10*(Adjust!$B$342*B251+Adjust!$C$342*C251+Adjust!$D$342*D251+Adjust!$H$342*H251)</f>
        <v>-5.9022583286738008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0.16282952155037372</v>
      </c>
      <c r="C255" s="37">
        <f>C$86/IF(B$123="kVA",IF(F$86,F$86,1),IF(B$123="MPAN",IF(E$86,E$86,1),IF(I$86,I$86,1)))</f>
        <v>0.33386071700308823</v>
      </c>
      <c r="D255" s="37">
        <f>D$86/IF(B$123="kVA",IF(F$86,F$86,1),IF(B$123="MPAN",IF(E$86,E$86,1),IF(I$86,I$86,1)))</f>
        <v>0.50330976144653816</v>
      </c>
      <c r="E255" s="37">
        <f>E$86/IF(B$123="kVA",IF(F$86,F$86,1),IF(B$123="MPAN",IF(E$86,E$86,1),IF(I$86,I$86,1)))</f>
        <v>1.1189186769905565E-2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1.7762722105357385</v>
      </c>
      <c r="I255" s="46">
        <f>0.01*Input!F$60*(Adjust!$E$346*E255+Adjust!$F$346*F255+Adjust!$G$346*G255)+10*(Adjust!$B$346*B255+Adjust!$C$346*C255+Adjust!$D$346*D255+Adjust!$H$346*H255)</f>
        <v>-5.9539782482209187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0.16282952155037372</v>
      </c>
      <c r="C256" s="37">
        <f>C$86/IF(B$123="kVA",IF(F$86,F$86,1),IF(B$123="MPAN",IF(E$86,E$86,1),IF(I$86,I$86,1)))</f>
        <v>0.33386071700308823</v>
      </c>
      <c r="D256" s="37">
        <f>D$86/IF(B$123="kVA",IF(F$86,F$86,1),IF(B$123="MPAN",IF(E$86,E$86,1),IF(I$86,I$86,1)))</f>
        <v>0.50330976144653816</v>
      </c>
      <c r="E256" s="37">
        <f>E$86/IF(B$123="kVA",IF(F$86,F$86,1),IF(B$123="MPAN",IF(E$86,E$86,1),IF(I$86,I$86,1)))</f>
        <v>1.1189186769905565E-2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1.7762722105357385</v>
      </c>
      <c r="I256" s="46">
        <f>0.01*Input!F$60*(Adjust!$E$347*E256+Adjust!$F$347*F256+Adjust!$G$347*G256)+10*(Adjust!$B$347*B256+Adjust!$C$347*C256+Adjust!$D$347*D256+Adjust!$H$347*H256)</f>
        <v>-5.9539782482209187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1.8247752763732121E-4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3.3094506342013583E-3</v>
      </c>
      <c r="I260" s="46">
        <f>0.01*Input!F$60*(Adjust!$E$351*E260+Adjust!$F$351*F260+Adjust!$G$351*G260)+10*(Adjust!$B$351*B260+Adjust!$C$351*C260+Adjust!$D$351*D260+Adjust!$H$351*H260)</f>
        <v>-3.7298428419125522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1.8247752763732121E-4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3.3094506342013583E-3</v>
      </c>
      <c r="I261" s="46">
        <f>0.01*Input!F$60*(Adjust!$E$352*E261+Adjust!$F$352*F261+Adjust!$G$352*G261)+10*(Adjust!$B$352*B261+Adjust!$C$352*C261+Adjust!$D$352*D261+Adjust!$H$352*H261)</f>
        <v>-3.7865581713404306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0.11964242858873508</v>
      </c>
      <c r="C265" s="37">
        <f>C$90/IF(B$127="kVA",IF(F$90,F$90,1),IF(B$127="MPAN",IF(E$90,E$90,1),IF(I$90,I$90,1)))</f>
        <v>0.33081419073421681</v>
      </c>
      <c r="D265" s="37">
        <f>D$90/IF(B$127="kVA",IF(F$90,F$90,1),IF(B$127="MPAN",IF(E$90,E$90,1),IF(I$90,I$90,1)))</f>
        <v>0.54954338067704811</v>
      </c>
      <c r="E265" s="37">
        <f>E$90/IF(B$127="kVA",IF(F$90,F$90,1),IF(B$127="MPAN",IF(E$90,E$90,1),IF(I$90,I$90,1)))</f>
        <v>2.0049371483714913E-4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9.593664353700555E-3</v>
      </c>
      <c r="I265" s="46">
        <f>0.01*Input!F$60*(Adjust!$E$356*E265+Adjust!$F$356*F265+Adjust!$G$356*G265)+10*(Adjust!$B$356*B265+Adjust!$C$356*C265+Adjust!$D$356*D265+Adjust!$H$356*H265)</f>
        <v>-4.1534056253532059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0.11964242858873508</v>
      </c>
      <c r="C266" s="37">
        <f>C$90/IF(B$127="kVA",IF(F$90,F$90,1),IF(B$127="MPAN",IF(E$90,E$90,1),IF(I$90,I$90,1)))</f>
        <v>0.33081419073421681</v>
      </c>
      <c r="D266" s="37">
        <f>D$90/IF(B$127="kVA",IF(F$90,F$90,1),IF(B$127="MPAN",IF(E$90,E$90,1),IF(I$90,I$90,1)))</f>
        <v>0.54954338067704811</v>
      </c>
      <c r="E266" s="37">
        <f>E$90/IF(B$127="kVA",IF(F$90,F$90,1),IF(B$127="MPAN",IF(E$90,E$90,1),IF(I$90,I$90,1)))</f>
        <v>2.0049371483714913E-4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9.593664353700555E-3</v>
      </c>
      <c r="I266" s="46">
        <f>0.01*Input!F$60*(Adjust!$E$357*E266+Adjust!$F$357*F266+Adjust!$G$357*G266)+10*(Adjust!$B$357*B266+Adjust!$C$357*C266+Adjust!$D$357*D266+Adjust!$H$357*H266)</f>
        <v>-4.2157205154793385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56.052664591091663</v>
      </c>
      <c r="C276" s="17"/>
    </row>
    <row r="277" spans="1:3" x14ac:dyDescent="0.25">
      <c r="A277" s="4" t="s">
        <v>249</v>
      </c>
      <c r="B277" s="48">
        <f>I$166</f>
        <v>71.414592363478405</v>
      </c>
      <c r="C277" s="17"/>
    </row>
    <row r="278" spans="1:3" x14ac:dyDescent="0.25">
      <c r="A278" s="4" t="s">
        <v>252</v>
      </c>
      <c r="B278" s="48">
        <f>I$170</f>
        <v>30.365133688999819</v>
      </c>
      <c r="C278" s="17"/>
    </row>
    <row r="279" spans="1:3" x14ac:dyDescent="0.25">
      <c r="A279" s="4" t="s">
        <v>255</v>
      </c>
      <c r="B279" s="48">
        <f>I$174</f>
        <v>172.15928548769796</v>
      </c>
      <c r="C279" s="17"/>
    </row>
    <row r="280" spans="1:3" x14ac:dyDescent="0.25">
      <c r="A280" s="4" t="s">
        <v>258</v>
      </c>
      <c r="B280" s="48">
        <f>I$178</f>
        <v>273.01244127857166</v>
      </c>
      <c r="C280" s="17"/>
    </row>
    <row r="281" spans="1:3" ht="30" x14ac:dyDescent="0.25">
      <c r="A281" s="4" t="s">
        <v>261</v>
      </c>
      <c r="B281" s="48">
        <f>I$182</f>
        <v>59.197240477136702</v>
      </c>
      <c r="C281" s="17"/>
    </row>
    <row r="282" spans="1:3" x14ac:dyDescent="0.25">
      <c r="A282" s="4" t="s">
        <v>264</v>
      </c>
      <c r="B282" s="48">
        <f>I$186</f>
        <v>1009.3365059268607</v>
      </c>
      <c r="C282" s="17"/>
    </row>
    <row r="283" spans="1:3" x14ac:dyDescent="0.25">
      <c r="A283" s="4" t="s">
        <v>269</v>
      </c>
      <c r="B283" s="48">
        <f>I$194</f>
        <v>45.850087393395043</v>
      </c>
      <c r="C283" s="17"/>
    </row>
    <row r="284" spans="1:3" x14ac:dyDescent="0.25">
      <c r="A284" s="4" t="s">
        <v>272</v>
      </c>
      <c r="B284" s="48">
        <f>I$198</f>
        <v>613.44557206454112</v>
      </c>
      <c r="C284" s="17"/>
    </row>
    <row r="285" spans="1:3" x14ac:dyDescent="0.25">
      <c r="A285" s="4" t="s">
        <v>275</v>
      </c>
      <c r="B285" s="48">
        <f>I$202</f>
        <v>19.433421951450811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11.82</v>
      </c>
      <c r="C288" s="17"/>
    </row>
    <row r="289" spans="1:3" x14ac:dyDescent="0.25">
      <c r="A289" s="4" t="s">
        <v>285</v>
      </c>
      <c r="B289" s="48">
        <f>I$216</f>
        <v>13.69</v>
      </c>
      <c r="C289" s="17"/>
    </row>
    <row r="290" spans="1:3" x14ac:dyDescent="0.25">
      <c r="A290" s="4" t="s">
        <v>288</v>
      </c>
      <c r="B290" s="48">
        <f>I$220</f>
        <v>19.89</v>
      </c>
      <c r="C290" s="17"/>
    </row>
    <row r="291" spans="1:3" x14ac:dyDescent="0.25">
      <c r="A291" s="4" t="s">
        <v>291</v>
      </c>
      <c r="B291" s="48">
        <f>I$224</f>
        <v>10.56</v>
      </c>
      <c r="C291" s="17"/>
    </row>
    <row r="292" spans="1:3" x14ac:dyDescent="0.25">
      <c r="A292" s="4" t="s">
        <v>294</v>
      </c>
      <c r="B292" s="48">
        <f>I$228</f>
        <v>13.52354350343839</v>
      </c>
      <c r="C292" s="17"/>
    </row>
    <row r="293" spans="1:3" x14ac:dyDescent="0.25">
      <c r="A293" s="4" t="s">
        <v>297</v>
      </c>
      <c r="B293" s="48">
        <f>I$232</f>
        <v>-6.7100000000000009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-6.6538240920711225</v>
      </c>
      <c r="C295" s="17"/>
    </row>
    <row r="296" spans="1:3" x14ac:dyDescent="0.25">
      <c r="A296" s="4" t="s">
        <v>306</v>
      </c>
      <c r="B296" s="48">
        <f>I$245</f>
        <v>-6.7907822003282945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34.06338882376533</v>
      </c>
      <c r="C308" s="17"/>
    </row>
    <row r="309" spans="1:3" x14ac:dyDescent="0.25">
      <c r="A309" s="4" t="s">
        <v>250</v>
      </c>
      <c r="B309" s="48">
        <f>I$167</f>
        <v>43.422707652315019</v>
      </c>
      <c r="C309" s="17"/>
    </row>
    <row r="310" spans="1:3" x14ac:dyDescent="0.25">
      <c r="A310" s="4" t="s">
        <v>253</v>
      </c>
      <c r="B310" s="48">
        <f>I$171</f>
        <v>18.486650149778264</v>
      </c>
      <c r="C310" s="17"/>
    </row>
    <row r="311" spans="1:3" x14ac:dyDescent="0.25">
      <c r="A311" s="4" t="s">
        <v>256</v>
      </c>
      <c r="B311" s="48">
        <f>I$175</f>
        <v>104.67927161138439</v>
      </c>
      <c r="C311" s="17"/>
    </row>
    <row r="312" spans="1:3" x14ac:dyDescent="0.25">
      <c r="A312" s="4" t="s">
        <v>259</v>
      </c>
      <c r="B312" s="48">
        <f>I$179</f>
        <v>166.01656464555589</v>
      </c>
      <c r="C312" s="17"/>
    </row>
    <row r="313" spans="1:3" ht="30" x14ac:dyDescent="0.25">
      <c r="A313" s="4" t="s">
        <v>262</v>
      </c>
      <c r="B313" s="48">
        <f>I$183</f>
        <v>36.000357440294323</v>
      </c>
      <c r="C313" s="17"/>
    </row>
    <row r="314" spans="1:3" x14ac:dyDescent="0.25">
      <c r="A314" s="4" t="s">
        <v>265</v>
      </c>
      <c r="B314" s="48">
        <f>I$187</f>
        <v>613.8035627394213</v>
      </c>
      <c r="C314" s="17"/>
    </row>
    <row r="315" spans="1:3" x14ac:dyDescent="0.25">
      <c r="A315" s="4" t="s">
        <v>270</v>
      </c>
      <c r="B315" s="48">
        <f>I$195</f>
        <v>27.869741442025678</v>
      </c>
      <c r="C315" s="17"/>
    </row>
    <row r="316" spans="1:3" x14ac:dyDescent="0.25">
      <c r="A316" s="4" t="s">
        <v>273</v>
      </c>
      <c r="B316" s="48">
        <f>I$199</f>
        <v>373.04509798346754</v>
      </c>
      <c r="C316" s="17"/>
    </row>
    <row r="317" spans="1:3" x14ac:dyDescent="0.25">
      <c r="A317" s="4" t="s">
        <v>276</v>
      </c>
      <c r="B317" s="48">
        <f>I$203</f>
        <v>11.836053612489334</v>
      </c>
      <c r="C317" s="17"/>
    </row>
    <row r="318" spans="1:3" x14ac:dyDescent="0.25">
      <c r="A318" s="4" t="s">
        <v>278</v>
      </c>
      <c r="B318" s="48">
        <f>I$206</f>
        <v>27.721760158623141</v>
      </c>
      <c r="C318" s="17"/>
    </row>
    <row r="319" spans="1:3" x14ac:dyDescent="0.25">
      <c r="A319" s="4" t="s">
        <v>280</v>
      </c>
      <c r="B319" s="48">
        <f>I$209</f>
        <v>33.012549614306238</v>
      </c>
      <c r="C319" s="17"/>
    </row>
    <row r="320" spans="1:3" x14ac:dyDescent="0.25">
      <c r="A320" s="4" t="s">
        <v>283</v>
      </c>
      <c r="B320" s="48">
        <f>I$213</f>
        <v>7.1899999999999995</v>
      </c>
      <c r="C320" s="17"/>
    </row>
    <row r="321" spans="1:3" x14ac:dyDescent="0.25">
      <c r="A321" s="4" t="s">
        <v>286</v>
      </c>
      <c r="B321" s="48">
        <f>I$217</f>
        <v>8.32</v>
      </c>
      <c r="C321" s="17"/>
    </row>
    <row r="322" spans="1:3" x14ac:dyDescent="0.25">
      <c r="A322" s="4" t="s">
        <v>289</v>
      </c>
      <c r="B322" s="48">
        <f>I$221</f>
        <v>12.09</v>
      </c>
      <c r="C322" s="17"/>
    </row>
    <row r="323" spans="1:3" x14ac:dyDescent="0.25">
      <c r="A323" s="4" t="s">
        <v>292</v>
      </c>
      <c r="B323" s="48">
        <f>I$225</f>
        <v>6.42</v>
      </c>
      <c r="C323" s="17"/>
    </row>
    <row r="324" spans="1:3" x14ac:dyDescent="0.25">
      <c r="A324" s="4" t="s">
        <v>295</v>
      </c>
      <c r="B324" s="48">
        <f>I$229</f>
        <v>8.2199122408085294</v>
      </c>
      <c r="C324" s="17"/>
    </row>
    <row r="325" spans="1:3" x14ac:dyDescent="0.25">
      <c r="A325" s="4" t="s">
        <v>298</v>
      </c>
      <c r="B325" s="48">
        <f>I$233</f>
        <v>-6.7100000000000009</v>
      </c>
      <c r="C325" s="17"/>
    </row>
    <row r="326" spans="1:3" x14ac:dyDescent="0.25">
      <c r="A326" s="4" t="s">
        <v>300</v>
      </c>
      <c r="B326" s="48">
        <f>I$236</f>
        <v>0</v>
      </c>
      <c r="C326" s="17"/>
    </row>
    <row r="327" spans="1:3" x14ac:dyDescent="0.25">
      <c r="A327" s="4" t="s">
        <v>303</v>
      </c>
      <c r="B327" s="48">
        <f>I$240</f>
        <v>-6.6538240920711225</v>
      </c>
      <c r="C327" s="17"/>
    </row>
    <row r="328" spans="1:3" x14ac:dyDescent="0.25">
      <c r="A328" s="4" t="s">
        <v>307</v>
      </c>
      <c r="B328" s="48">
        <f>I$246</f>
        <v>-6.7907822003282945</v>
      </c>
      <c r="C328" s="17"/>
    </row>
    <row r="329" spans="1:3" x14ac:dyDescent="0.25">
      <c r="A329" s="4" t="s">
        <v>310</v>
      </c>
      <c r="B329" s="48">
        <f>I$251</f>
        <v>-5.9022583286738008</v>
      </c>
      <c r="C329" s="17"/>
    </row>
    <row r="330" spans="1:3" x14ac:dyDescent="0.25">
      <c r="A330" s="4" t="s">
        <v>313</v>
      </c>
      <c r="B330" s="48">
        <f>I$256</f>
        <v>-5.9539782482209187</v>
      </c>
      <c r="C330" s="17"/>
    </row>
    <row r="331" spans="1:3" x14ac:dyDescent="0.25">
      <c r="A331" s="4" t="s">
        <v>316</v>
      </c>
      <c r="B331" s="48">
        <f>I$261</f>
        <v>-3.7865581713404306</v>
      </c>
      <c r="C331" s="17"/>
    </row>
    <row r="332" spans="1:3" x14ac:dyDescent="0.25">
      <c r="A332" s="4" t="s">
        <v>319</v>
      </c>
      <c r="B332" s="48">
        <f>I$266</f>
        <v>-4.2157205154793385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11" activePane="bottomLeft" state="frozen"/>
      <selection pane="bottomLeft" activeCell="E14" sqref="E14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(Northeast) in 2019/20 (April 2019 - Final Charges)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6.2071244451314511E-2</v>
      </c>
      <c r="C14" s="50">
        <f>(Summary!D$49-CData!B25)/IF(Summary!B$49,Summary!B$49,1)/10</f>
        <v>0.1753103064436542</v>
      </c>
      <c r="D14" s="44">
        <f>Input!E$195</f>
        <v>1399257.6325490298</v>
      </c>
      <c r="E14" s="17"/>
    </row>
    <row r="15" spans="1:5" x14ac:dyDescent="0.25">
      <c r="A15" s="4" t="s">
        <v>182</v>
      </c>
      <c r="B15" s="49">
        <f>IF(CData!B26,Summary!D$53/CData!B26-1,"")</f>
        <v>8.0048678997600931E-2</v>
      </c>
      <c r="C15" s="50">
        <f>(Summary!D$53-CData!B26)/IF(Summary!B$53,Summary!B$53,1)/10</f>
        <v>0.1688801113750012</v>
      </c>
      <c r="D15" s="44">
        <f>Input!E$199</f>
        <v>79870.522842595543</v>
      </c>
      <c r="E15" s="17"/>
    </row>
    <row r="16" spans="1:5" x14ac:dyDescent="0.25">
      <c r="A16" s="4" t="s">
        <v>227</v>
      </c>
      <c r="B16" s="49">
        <f>IF(CData!B27,Summary!D$57/CData!B27-1,"")</f>
        <v>0.13739763421292084</v>
      </c>
      <c r="C16" s="50">
        <f>(Summary!D$57-CData!B27)/IF(Summary!B$57,Summary!B$57,1)/10</f>
        <v>0.15100000000000011</v>
      </c>
      <c r="D16" s="44">
        <f>Input!E$203</f>
        <v>11765.367431534487</v>
      </c>
      <c r="E16" s="17"/>
    </row>
    <row r="17" spans="1:5" x14ac:dyDescent="0.25">
      <c r="A17" s="4" t="s">
        <v>183</v>
      </c>
      <c r="B17" s="49">
        <f>IF(CData!B28,Summary!D$61/CData!B28-1,"")</f>
        <v>9.4191596131237398E-2</v>
      </c>
      <c r="C17" s="50">
        <f>(Summary!D$61-CData!B28)/IF(Summary!B$61,Summary!B$61,1)/10</f>
        <v>0.22125788416887743</v>
      </c>
      <c r="D17" s="44">
        <f>Input!E$207</f>
        <v>76770.275960249346</v>
      </c>
      <c r="E17" s="17"/>
    </row>
    <row r="18" spans="1:5" x14ac:dyDescent="0.25">
      <c r="A18" s="4" t="s">
        <v>184</v>
      </c>
      <c r="B18" s="49">
        <f>IF(CData!B29,Summary!D$65/CData!B29-1,"")</f>
        <v>0.10449014591095418</v>
      </c>
      <c r="C18" s="50">
        <f>(Summary!D$65-CData!B29)/IF(Summary!B$65,Summary!B$65,1)/10</f>
        <v>0.20706248698529869</v>
      </c>
      <c r="D18" s="44">
        <f>Input!E$211</f>
        <v>17102.633333333331</v>
      </c>
      <c r="E18" s="17"/>
    </row>
    <row r="19" spans="1:5" x14ac:dyDescent="0.25">
      <c r="A19" s="4" t="s">
        <v>228</v>
      </c>
      <c r="B19" s="49">
        <f>IF(CData!B30,Summary!D$69/CData!B30-1,"")</f>
        <v>0.1972602739726026</v>
      </c>
      <c r="C19" s="50">
        <f>(Summary!D$69-CData!B30)/IF(Summary!B$69,Summary!B$69,1)/10</f>
        <v>0.21599999999999991</v>
      </c>
      <c r="D19" s="44">
        <f>Input!E$215</f>
        <v>742.46216858651803</v>
      </c>
      <c r="E19" s="17"/>
    </row>
    <row r="20" spans="1:5" x14ac:dyDescent="0.25">
      <c r="A20" s="4" t="s">
        <v>185</v>
      </c>
      <c r="B20" s="49">
        <f>IF(CData!B31,Summary!D$73/CData!B31-1,"")</f>
        <v>6.0777085246058071E-2</v>
      </c>
      <c r="C20" s="50">
        <f>(Summary!D$73-CData!B31)/IF(Summary!B$73,Summary!B$73,1)/10</f>
        <v>0.13275881336213824</v>
      </c>
      <c r="D20" s="44">
        <f>Input!E$219</f>
        <v>1.3763483023893507E-5</v>
      </c>
      <c r="E20" s="17"/>
    </row>
    <row r="21" spans="1:5" x14ac:dyDescent="0.25">
      <c r="A21" s="4" t="s">
        <v>186</v>
      </c>
      <c r="B21" s="49">
        <f>IF(CData!B32,Summary!D$77/CData!B32-1,"")</f>
        <v>4.0966876232782834E-2</v>
      </c>
      <c r="C21" s="50">
        <f>(Summary!D$77-CData!B32)/IF(Summary!B$77,Summary!B$77,1)/10</f>
        <v>8.8647207292261873E-2</v>
      </c>
      <c r="D21" s="44">
        <f>Input!E$223</f>
        <v>8.2539345033937443E-6</v>
      </c>
      <c r="E21" s="17"/>
    </row>
    <row r="22" spans="1:5" x14ac:dyDescent="0.25">
      <c r="A22" s="4" t="s">
        <v>206</v>
      </c>
      <c r="B22" s="49">
        <f>IF(CData!B33,Summary!D$79/CData!B33-1,"")</f>
        <v>9.0227267702388758E-2</v>
      </c>
      <c r="C22" s="50">
        <f>(Summary!D$79-CData!B33)/IF(Summary!B$79,Summary!B$79,1)/10</f>
        <v>0.17255898929751656</v>
      </c>
      <c r="D22" s="44">
        <f>Input!E$225</f>
        <v>4.8483310451519531E-6</v>
      </c>
      <c r="E22" s="17"/>
    </row>
    <row r="23" spans="1:5" x14ac:dyDescent="0.25">
      <c r="A23" s="4" t="s">
        <v>187</v>
      </c>
      <c r="B23" s="49">
        <f>IF(CData!B34,Summary!D$81/CData!B34-1,"")</f>
        <v>6.3720338405481858E-2</v>
      </c>
      <c r="C23" s="50">
        <f>(Summary!D$81-CData!B34)/IF(Summary!B$81,Summary!B$81,1)/10</f>
        <v>0.17668055149479261</v>
      </c>
      <c r="D23" s="44">
        <f>Input!E$227</f>
        <v>60.559122027613448</v>
      </c>
      <c r="E23" s="17"/>
    </row>
    <row r="24" spans="1:5" x14ac:dyDescent="0.25">
      <c r="A24" s="4" t="s">
        <v>188</v>
      </c>
      <c r="B24" s="49">
        <f>IF(CData!B35,Summary!D$85/CData!B35-1,"")</f>
        <v>0.10091072627356823</v>
      </c>
      <c r="C24" s="50">
        <f>(Summary!D$85-CData!B35)/IF(Summary!B$85,Summary!B$85,1)/10</f>
        <v>0.21322671161859758</v>
      </c>
      <c r="D24" s="44">
        <f>Input!E$231</f>
        <v>9708.8001145023063</v>
      </c>
      <c r="E24" s="17"/>
    </row>
    <row r="25" spans="1:5" x14ac:dyDescent="0.25">
      <c r="A25" s="4" t="s">
        <v>189</v>
      </c>
      <c r="B25" s="49">
        <f>IF(CData!B36,Summary!D$89/CData!B36-1,"")</f>
        <v>7.8938723674353284E-3</v>
      </c>
      <c r="C25" s="50">
        <f>(Summary!D$89-CData!B36)/IF(Summary!B$89,Summary!B$89,1)/10</f>
        <v>1.8974031717357925E-2</v>
      </c>
      <c r="D25" s="44">
        <f>Input!E$235</f>
        <v>11216.446777353767</v>
      </c>
      <c r="E25" s="17"/>
    </row>
    <row r="26" spans="1:5" x14ac:dyDescent="0.25">
      <c r="A26" s="4" t="s">
        <v>190</v>
      </c>
      <c r="B26" s="49">
        <f>IF(CData!B37,Summary!D$93/CData!B37-1,"")</f>
        <v>3.3334367764786599E-2</v>
      </c>
      <c r="C26" s="50">
        <f>(Summary!D$93-CData!B37)/IF(Summary!B$93,Summary!B$93,1)/10</f>
        <v>6.3771780000944731E-2</v>
      </c>
      <c r="D26" s="44">
        <f>Input!E$239</f>
        <v>449.93970866996176</v>
      </c>
      <c r="E26" s="17"/>
    </row>
    <row r="27" spans="1:5" x14ac:dyDescent="0.25">
      <c r="A27" s="4" t="s">
        <v>207</v>
      </c>
      <c r="B27" s="49">
        <f>IF(CData!B38,Summary!D$96/CData!B38-1,"")</f>
        <v>8.7908794043610072E-2</v>
      </c>
      <c r="C27" s="50">
        <f>(Summary!D$96-CData!B38)/IF(Summary!B$96,Summary!B$96,1)/10</f>
        <v>0.14722694890595406</v>
      </c>
      <c r="D27" s="44">
        <f>Input!E$242</f>
        <v>866.4406555534531</v>
      </c>
      <c r="E27" s="17"/>
    </row>
    <row r="28" spans="1:5" x14ac:dyDescent="0.25">
      <c r="A28" s="4" t="s">
        <v>229</v>
      </c>
      <c r="B28" s="49">
        <f>IF(CData!B39,Summary!D$99/CData!B39-1,"")</f>
        <v>5.0612679808204497E-2</v>
      </c>
      <c r="C28" s="50">
        <f>(Summary!D$99-CData!B39)/IF(Summary!B$99,Summary!B$99,1)/10</f>
        <v>9.4999999999999751E-2</v>
      </c>
      <c r="D28" s="44">
        <f>Input!E$245</f>
        <v>644.43333333333317</v>
      </c>
      <c r="E28" s="17"/>
    </row>
    <row r="29" spans="1:5" x14ac:dyDescent="0.25">
      <c r="A29" s="4" t="s">
        <v>230</v>
      </c>
      <c r="B29" s="49">
        <f>IF(CData!B40,Summary!D$103/CData!B40-1,"")</f>
        <v>4.9172794117646967E-2</v>
      </c>
      <c r="C29" s="50">
        <f>(Summary!D$103-CData!B40)/IF(Summary!B$103,Summary!B$103,1)/10</f>
        <v>0.10699999999999979</v>
      </c>
      <c r="D29" s="44">
        <f>Input!E$249</f>
        <v>427.06666666666655</v>
      </c>
      <c r="E29" s="17"/>
    </row>
    <row r="30" spans="1:5" x14ac:dyDescent="0.25">
      <c r="A30" s="4" t="s">
        <v>231</v>
      </c>
      <c r="B30" s="49">
        <f>IF(CData!B41,Summary!D$107/CData!B41-1,"")</f>
        <v>1.9360786724031964E-2</v>
      </c>
      <c r="C30" s="50">
        <f>(Summary!D$107-CData!B41)/IF(Summary!B$107,Summary!B$107,1)/10</f>
        <v>6.2999999999999876E-2</v>
      </c>
      <c r="D30" s="44">
        <f>Input!E$253</f>
        <v>42.233333333333334</v>
      </c>
      <c r="E30" s="17"/>
    </row>
    <row r="31" spans="1:5" x14ac:dyDescent="0.25">
      <c r="A31" s="4" t="s">
        <v>232</v>
      </c>
      <c r="B31" s="49">
        <f>IF(CData!B42,Summary!D$111/CData!B42-1,"")</f>
        <v>4.9434187016081044E-2</v>
      </c>
      <c r="C31" s="50">
        <f>(Summary!D$111-CData!B42)/IF(Summary!B$111,Summary!B$111,1)/10</f>
        <v>8.3000000000000004E-2</v>
      </c>
      <c r="D31" s="44">
        <f>Input!E$257</f>
        <v>27</v>
      </c>
      <c r="E31" s="17"/>
    </row>
    <row r="32" spans="1:5" x14ac:dyDescent="0.25">
      <c r="A32" s="4" t="s">
        <v>233</v>
      </c>
      <c r="B32" s="49">
        <f>IF(CData!B43,Summary!D$115/CData!B43-1,"")</f>
        <v>4.7619660289388577E-2</v>
      </c>
      <c r="C32" s="50">
        <f>(Summary!D$115-CData!B43)/IF(Summary!B$115,Summary!B$115,1)/10</f>
        <v>0.10251963905344644</v>
      </c>
      <c r="D32" s="44">
        <f>Input!E$261</f>
        <v>11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93.497456736558689</v>
      </c>
      <c r="D45" s="46">
        <f>IF(CData!B276,C45-CData!B276,"")</f>
        <v>37.444792145467027</v>
      </c>
      <c r="E45" s="46">
        <f>IF(CData!B308,C45-CData!B308,"")</f>
        <v>59.43406791279336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119.13549058669136</v>
      </c>
      <c r="D46" s="46">
        <f>IF(CData!B277,C46-CData!B277,"")</f>
        <v>47.720898223212956</v>
      </c>
      <c r="E46" s="46">
        <f>IF(CData!B309,C46-CData!B309,"")</f>
        <v>75.712782934376349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50.676124314085143</v>
      </c>
      <c r="D47" s="46">
        <f>IF(CData!B278,C47-CData!B278,"")</f>
        <v>20.310990625085324</v>
      </c>
      <c r="E47" s="46">
        <f>IF(CData!B310,C47-CData!B310,"")</f>
        <v>32.18947416430688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287.2172823108229</v>
      </c>
      <c r="D48" s="46">
        <f>IF(CData!B279,C48-CData!B279,"")</f>
        <v>115.05799682312494</v>
      </c>
      <c r="E48" s="46">
        <f>IF(CData!B311,C48-CData!B311,"")</f>
        <v>182.5380106994385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455.3421548073423</v>
      </c>
      <c r="D49" s="46">
        <f>IF(CData!B280,C49-CData!B280,"")</f>
        <v>182.32971352877064</v>
      </c>
      <c r="E49" s="46">
        <f>IF(CData!B312,C49-CData!B312,"")</f>
        <v>289.32559016178641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98.737382017208915</v>
      </c>
      <c r="D50" s="46">
        <f>IF(CData!B281,C50-CData!B281,"")</f>
        <v>39.540141540072213</v>
      </c>
      <c r="E50" s="46">
        <f>IF(CData!B313,C50-CData!B313,"")</f>
        <v>62.737024576914592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1683.5238436684601</v>
      </c>
      <c r="D51" s="46">
        <f>IF(CData!B282,C51-CData!B282,"")</f>
        <v>674.18733774159944</v>
      </c>
      <c r="E51" s="46">
        <f>IF(CData!B314,C51-CData!B314,"")</f>
        <v>1069.7202809290388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76.483223937102153</v>
      </c>
      <c r="D52" s="46">
        <f>IF(CData!B283,C52-CData!B283,"")</f>
        <v>30.63313654370711</v>
      </c>
      <c r="E52" s="46">
        <f>IF(CData!B315,C52-CData!B315,"")</f>
        <v>48.613482495076475</v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1023.4029198199643</v>
      </c>
      <c r="D53" s="46">
        <f>IF(CData!B284,C53-CData!B284,"")</f>
        <v>409.95734775542314</v>
      </c>
      <c r="E53" s="46">
        <f>IF(CData!B316,C53-CData!B316,"")</f>
        <v>650.35782183649667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32.417601648355131</v>
      </c>
      <c r="D54" s="46">
        <f>IF(CData!B285,C54-CData!B285,"")</f>
        <v>12.98417969690432</v>
      </c>
      <c r="E54" s="46">
        <f>IF(CData!B317,C54-CData!B317,"")</f>
        <v>20.581548035865797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45.233127188167856</v>
      </c>
      <c r="D55" s="10"/>
      <c r="E55" s="46">
        <f>IF(CData!B318,C55-CData!B318,"")</f>
        <v>17.511367029544715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43.81979770332665</v>
      </c>
      <c r="D56" s="10"/>
      <c r="E56" s="46">
        <f>IF(CData!B319,C56-CData!B319,"")</f>
        <v>10.807248089020412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19.72</v>
      </c>
      <c r="D57" s="46">
        <f>IF(CData!B288,C57-CData!B288,"")</f>
        <v>7.8999999999999986</v>
      </c>
      <c r="E57" s="46">
        <f>IF(CData!B320,C57-CData!B320,"")</f>
        <v>12.53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22.83</v>
      </c>
      <c r="D58" s="46">
        <f>IF(CData!B289,C58-CData!B289,"")</f>
        <v>9.1399999999999988</v>
      </c>
      <c r="E58" s="46">
        <f>IF(CData!B321,C58-CData!B321,"")</f>
        <v>14.509999999999998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33.17</v>
      </c>
      <c r="D59" s="46">
        <f>IF(CData!B290,C59-CData!B290,"")</f>
        <v>13.280000000000001</v>
      </c>
      <c r="E59" s="46">
        <f>IF(CData!B322,C59-CData!B322,"")</f>
        <v>21.080000000000002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17.62</v>
      </c>
      <c r="D60" s="46">
        <f>IF(CData!B291,C60-CData!B291,"")</f>
        <v>7.0600000000000005</v>
      </c>
      <c r="E60" s="46">
        <f>IF(CData!B323,C60-CData!B323,"")</f>
        <v>11.200000000000001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22.554043599948891</v>
      </c>
      <c r="D61" s="46">
        <f>IF(CData!B292,C61-CData!B292,"")</f>
        <v>9.0305000965105009</v>
      </c>
      <c r="E61" s="46">
        <f>IF(CData!B324,C61-CData!B324,"")</f>
        <v>14.334131359140361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-6.7100000000000009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-6.6538240920711225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-6.7907822003282945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-5.9022583286738008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-5.9539782482209187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-3.7298428419125522</v>
      </c>
      <c r="D68" s="10"/>
      <c r="E68" s="46">
        <f>IF(CData!B331,C68-CData!B331,"")</f>
        <v>5.671532942787838E-2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-4.1534056253532059</v>
      </c>
      <c r="D69" s="10"/>
      <c r="E69" s="46">
        <f>IF(CData!B332,C69-CData!B332,"")</f>
        <v>6.2314890126132561E-2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40428E-ECDA-48C3-8639-07C15B864550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>Howe, Pamela</dc:creator>
  <cp:lastModifiedBy>Enzor, Andrew</cp:lastModifiedBy>
  <dcterms:created xsi:type="dcterms:W3CDTF">2016-11-20T12:44:16Z</dcterms:created>
  <dcterms:modified xsi:type="dcterms:W3CDTF">2017-12-19T15:19:30Z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