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1760" tabRatio="880" activeTab="1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203" i="3"/>
  <c r="B296" i="4" s="1"/>
  <c r="B187" i="3"/>
  <c r="B280" i="4" s="1"/>
  <c r="B171" i="3"/>
  <c r="B264" i="4" s="1"/>
  <c r="B155" i="3"/>
  <c r="B248" i="4" s="1"/>
  <c r="B139" i="3"/>
  <c r="B232" i="4" s="1"/>
  <c r="E17" i="3"/>
  <c r="E15" i="3"/>
  <c r="E13" i="3"/>
  <c r="E12" i="3"/>
  <c r="E11" i="3"/>
  <c r="E10" i="3"/>
  <c r="A1" i="3"/>
  <c r="D643" i="3"/>
  <c r="B216" i="3"/>
  <c r="B309" i="4" s="1"/>
  <c r="B215" i="3"/>
  <c r="B308" i="4" s="1"/>
  <c r="B214" i="3"/>
  <c r="B307" i="4" s="1"/>
  <c r="B212" i="3"/>
  <c r="B305" i="4" s="1"/>
  <c r="B211" i="3"/>
  <c r="B304" i="4" s="1"/>
  <c r="B210" i="3"/>
  <c r="B303" i="4" s="1"/>
  <c r="B208" i="3"/>
  <c r="B301" i="4" s="1"/>
  <c r="B207" i="3"/>
  <c r="B300" i="4" s="1"/>
  <c r="B206" i="3"/>
  <c r="B299" i="4" s="1"/>
  <c r="B204" i="3"/>
  <c r="B297" i="4" s="1"/>
  <c r="B202" i="3"/>
  <c r="B295" i="4" s="1"/>
  <c r="B200" i="3"/>
  <c r="B293" i="4" s="1"/>
  <c r="B199" i="3"/>
  <c r="B292" i="4" s="1"/>
  <c r="B198" i="3"/>
  <c r="B291" i="4" s="1"/>
  <c r="B196" i="3"/>
  <c r="B289" i="4" s="1"/>
  <c r="B195" i="3"/>
  <c r="B288" i="4" s="1"/>
  <c r="B194" i="3"/>
  <c r="B287" i="4" s="1"/>
  <c r="B192" i="3"/>
  <c r="B285" i="4" s="1"/>
  <c r="B191" i="3"/>
  <c r="B284" i="4" s="1"/>
  <c r="B190" i="3"/>
  <c r="B283" i="4" s="1"/>
  <c r="B188" i="3"/>
  <c r="B281" i="4" s="1"/>
  <c r="B186" i="3"/>
  <c r="B279" i="4" s="1"/>
  <c r="B184" i="3"/>
  <c r="B277" i="4" s="1"/>
  <c r="B183" i="3"/>
  <c r="B276" i="4" s="1"/>
  <c r="B182" i="3"/>
  <c r="B275" i="4" s="1"/>
  <c r="B180" i="3"/>
  <c r="B273" i="4" s="1"/>
  <c r="B179" i="3"/>
  <c r="B272" i="4" s="1"/>
  <c r="B178" i="3"/>
  <c r="B271" i="4" s="1"/>
  <c r="B176" i="3"/>
  <c r="B269" i="4" s="1"/>
  <c r="B175" i="3"/>
  <c r="B268" i="4" s="1"/>
  <c r="B174" i="3"/>
  <c r="B267" i="4" s="1"/>
  <c r="B172" i="3"/>
  <c r="B265" i="4" s="1"/>
  <c r="B170" i="3"/>
  <c r="B263" i="4" s="1"/>
  <c r="B168" i="3"/>
  <c r="B261" i="4" s="1"/>
  <c r="B167" i="3"/>
  <c r="B260" i="4" s="1"/>
  <c r="B166" i="3"/>
  <c r="B259" i="4" s="1"/>
  <c r="B164" i="3"/>
  <c r="B257" i="4" s="1"/>
  <c r="B163" i="3"/>
  <c r="B256" i="4" s="1"/>
  <c r="B162" i="3"/>
  <c r="B255" i="4" s="1"/>
  <c r="B160" i="3"/>
  <c r="B253" i="4" s="1"/>
  <c r="B159" i="3"/>
  <c r="B252" i="4" s="1"/>
  <c r="B158" i="3"/>
  <c r="B251" i="4" s="1"/>
  <c r="B156" i="3"/>
  <c r="B249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248" i="3"/>
  <c r="E257" i="3" s="1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D17" i="3"/>
  <c r="C17" i="3"/>
  <c r="B17" i="3"/>
  <c r="E16" i="3"/>
  <c r="D16" i="3"/>
  <c r="C16" i="3"/>
  <c r="B16" i="3"/>
  <c r="D15" i="3"/>
  <c r="C15" i="3"/>
  <c r="B15" i="3"/>
  <c r="E14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A1" i="2"/>
  <c r="A1" i="1"/>
  <c r="C56" i="3" l="1"/>
  <c r="C64" i="3"/>
  <c r="C72" i="3"/>
  <c r="C80" i="3"/>
  <c r="E359" i="3" s="1"/>
  <c r="C53" i="3"/>
  <c r="C55" i="3"/>
  <c r="C52" i="3"/>
  <c r="D331" i="3" s="1"/>
  <c r="C54" i="3"/>
  <c r="B737" i="3"/>
  <c r="B745" i="3" s="1"/>
  <c r="B698" i="3"/>
  <c r="C57" i="3"/>
  <c r="C59" i="3"/>
  <c r="C61" i="3"/>
  <c r="C63" i="3"/>
  <c r="C65" i="3"/>
  <c r="C67" i="3"/>
  <c r="C346" i="3" s="1"/>
  <c r="C69" i="3"/>
  <c r="C71" i="3"/>
  <c r="C73" i="3"/>
  <c r="C352" i="3" s="1"/>
  <c r="C75" i="3"/>
  <c r="C354" i="3" s="1"/>
  <c r="C77" i="3"/>
  <c r="C356" i="3" s="1"/>
  <c r="C79" i="3"/>
  <c r="E358" i="3" s="1"/>
  <c r="C81" i="3"/>
  <c r="C360" i="3" s="1"/>
  <c r="C83" i="3"/>
  <c r="C362" i="3" s="1"/>
  <c r="C643" i="3"/>
  <c r="C62" i="3"/>
  <c r="C70" i="3"/>
  <c r="C78" i="3"/>
  <c r="C82" i="4" s="1"/>
  <c r="C737" i="3"/>
  <c r="D771" i="3" s="1"/>
  <c r="D727" i="3"/>
  <c r="D737" i="3" s="1"/>
  <c r="E771" i="3" s="1"/>
  <c r="E726" i="3"/>
  <c r="E727" i="3"/>
  <c r="D354" i="3"/>
  <c r="D359" i="3"/>
  <c r="B707" i="3"/>
  <c r="B717" i="3" s="1"/>
  <c r="B82" i="3"/>
  <c r="E643" i="3"/>
  <c r="C58" i="3"/>
  <c r="C66" i="3"/>
  <c r="C74" i="3"/>
  <c r="E353" i="3" s="1"/>
  <c r="C82" i="3"/>
  <c r="E86" i="4" s="1"/>
  <c r="E71" i="4"/>
  <c r="B225" i="4"/>
  <c r="B157" i="3"/>
  <c r="B250" i="4" s="1"/>
  <c r="B161" i="3"/>
  <c r="B254" i="4" s="1"/>
  <c r="B165" i="3"/>
  <c r="B258" i="4" s="1"/>
  <c r="B169" i="3"/>
  <c r="B262" i="4" s="1"/>
  <c r="B173" i="3"/>
  <c r="B266" i="4" s="1"/>
  <c r="B177" i="3"/>
  <c r="B270" i="4" s="1"/>
  <c r="B181" i="3"/>
  <c r="B274" i="4" s="1"/>
  <c r="B185" i="3"/>
  <c r="B278" i="4" s="1"/>
  <c r="B189" i="3"/>
  <c r="B282" i="4" s="1"/>
  <c r="B193" i="3"/>
  <c r="B286" i="4" s="1"/>
  <c r="B197" i="3"/>
  <c r="B290" i="4" s="1"/>
  <c r="B201" i="3"/>
  <c r="B294" i="4" s="1"/>
  <c r="B205" i="3"/>
  <c r="B298" i="4" s="1"/>
  <c r="B209" i="3"/>
  <c r="B302" i="4" s="1"/>
  <c r="B213" i="3"/>
  <c r="B306" i="4" s="1"/>
  <c r="B643" i="3"/>
  <c r="C60" i="3"/>
  <c r="C68" i="3"/>
  <c r="E347" i="3" s="1"/>
  <c r="C76" i="3"/>
  <c r="B80" i="4" s="1"/>
  <c r="C84" i="3"/>
  <c r="B88" i="4" s="1"/>
  <c r="D84" i="4" l="1"/>
  <c r="D346" i="3"/>
  <c r="D835" i="3" s="1"/>
  <c r="D81" i="4"/>
  <c r="E331" i="3"/>
  <c r="E820" i="3" s="1"/>
  <c r="E84" i="4"/>
  <c r="E363" i="4" s="1"/>
  <c r="C359" i="3"/>
  <c r="C848" i="3" s="1"/>
  <c r="B359" i="3"/>
  <c r="B84" i="4"/>
  <c r="B363" i="4" s="1"/>
  <c r="D87" i="4"/>
  <c r="D366" i="4" s="1"/>
  <c r="E362" i="3"/>
  <c r="E851" i="3" s="1"/>
  <c r="C84" i="4"/>
  <c r="D356" i="3"/>
  <c r="D845" i="3" s="1"/>
  <c r="E652" i="3"/>
  <c r="F688" i="3" s="1"/>
  <c r="B357" i="3"/>
  <c r="B397" i="3" s="1"/>
  <c r="C357" i="3"/>
  <c r="C846" i="3" s="1"/>
  <c r="C225" i="3"/>
  <c r="D71" i="4"/>
  <c r="D350" i="4" s="1"/>
  <c r="E80" i="4"/>
  <c r="E359" i="4" s="1"/>
  <c r="E346" i="3"/>
  <c r="F561" i="3" s="1"/>
  <c r="F602" i="3" s="1"/>
  <c r="E87" i="4"/>
  <c r="E127" i="4" s="1"/>
  <c r="D652" i="3"/>
  <c r="E688" i="3" s="1"/>
  <c r="E360" i="3"/>
  <c r="E849" i="3" s="1"/>
  <c r="D362" i="3"/>
  <c r="E577" i="3" s="1"/>
  <c r="E618" i="3" s="1"/>
  <c r="D82" i="4"/>
  <c r="D122" i="4" s="1"/>
  <c r="D78" i="4"/>
  <c r="D118" i="4" s="1"/>
  <c r="B87" i="4"/>
  <c r="B366" i="4" s="1"/>
  <c r="B71" i="4"/>
  <c r="B111" i="4" s="1"/>
  <c r="C652" i="3"/>
  <c r="D688" i="3" s="1"/>
  <c r="B652" i="3"/>
  <c r="B660" i="3" s="1"/>
  <c r="B678" i="3" s="1"/>
  <c r="C688" i="3" s="1"/>
  <c r="E225" i="3"/>
  <c r="B413" i="3"/>
  <c r="B440" i="3" s="1"/>
  <c r="B225" i="3"/>
  <c r="D225" i="3"/>
  <c r="C363" i="3"/>
  <c r="C852" i="3" s="1"/>
  <c r="E354" i="3"/>
  <c r="E843" i="3" s="1"/>
  <c r="B361" i="3"/>
  <c r="B850" i="3" s="1"/>
  <c r="D83" i="4"/>
  <c r="D123" i="4" s="1"/>
  <c r="D80" i="4"/>
  <c r="D120" i="4" s="1"/>
  <c r="D72" i="4"/>
  <c r="D112" i="4" s="1"/>
  <c r="B362" i="3"/>
  <c r="B402" i="3" s="1"/>
  <c r="B81" i="4"/>
  <c r="B360" i="4" s="1"/>
  <c r="B346" i="3"/>
  <c r="B386" i="3" s="1"/>
  <c r="E88" i="4"/>
  <c r="E128" i="4" s="1"/>
  <c r="E82" i="4"/>
  <c r="E122" i="4" s="1"/>
  <c r="C347" i="3"/>
  <c r="C836" i="3" s="1"/>
  <c r="D88" i="4"/>
  <c r="D128" i="4" s="1"/>
  <c r="D79" i="4"/>
  <c r="D119" i="4" s="1"/>
  <c r="B354" i="3"/>
  <c r="B843" i="3" s="1"/>
  <c r="C355" i="3"/>
  <c r="D570" i="3" s="1"/>
  <c r="D611" i="3" s="1"/>
  <c r="D358" i="3"/>
  <c r="D847" i="3" s="1"/>
  <c r="B79" i="4"/>
  <c r="B358" i="4" s="1"/>
  <c r="C353" i="3"/>
  <c r="D568" i="3" s="1"/>
  <c r="D609" i="3" s="1"/>
  <c r="E79" i="4"/>
  <c r="E119" i="4" s="1"/>
  <c r="E56" i="4"/>
  <c r="E335" i="4" s="1"/>
  <c r="C331" i="3"/>
  <c r="D546" i="3" s="1"/>
  <c r="D587" i="3" s="1"/>
  <c r="E737" i="3"/>
  <c r="F771" i="3" s="1"/>
  <c r="E126" i="4"/>
  <c r="E365" i="4"/>
  <c r="C845" i="3"/>
  <c r="D571" i="3"/>
  <c r="D612" i="3" s="1"/>
  <c r="B120" i="4"/>
  <c r="B359" i="4"/>
  <c r="E836" i="3"/>
  <c r="F562" i="3"/>
  <c r="F603" i="3" s="1"/>
  <c r="C849" i="3"/>
  <c r="D575" i="3"/>
  <c r="D616" i="3" s="1"/>
  <c r="C851" i="3"/>
  <c r="D577" i="3"/>
  <c r="D618" i="3" s="1"/>
  <c r="B128" i="4"/>
  <c r="B367" i="4"/>
  <c r="E842" i="3"/>
  <c r="F568" i="3"/>
  <c r="F609" i="3" s="1"/>
  <c r="C841" i="3"/>
  <c r="D567" i="3"/>
  <c r="D608" i="3" s="1"/>
  <c r="C361" i="4"/>
  <c r="C122" i="4"/>
  <c r="C835" i="3"/>
  <c r="D561" i="3"/>
  <c r="D602" i="3" s="1"/>
  <c r="C843" i="3"/>
  <c r="D569" i="3"/>
  <c r="D610" i="3" s="1"/>
  <c r="D820" i="3"/>
  <c r="E546" i="3"/>
  <c r="E587" i="3" s="1"/>
  <c r="D363" i="4"/>
  <c r="D124" i="4"/>
  <c r="D357" i="4"/>
  <c r="E835" i="3"/>
  <c r="C361" i="3"/>
  <c r="D572" i="3"/>
  <c r="D613" i="3" s="1"/>
  <c r="F546" i="3"/>
  <c r="F587" i="3" s="1"/>
  <c r="E350" i="4"/>
  <c r="E111" i="4"/>
  <c r="D363" i="3"/>
  <c r="D361" i="3"/>
  <c r="E574" i="3"/>
  <c r="E615" i="3" s="1"/>
  <c r="D848" i="3"/>
  <c r="D357" i="3"/>
  <c r="D355" i="3"/>
  <c r="D353" i="3"/>
  <c r="D347" i="3"/>
  <c r="E356" i="3"/>
  <c r="B86" i="4"/>
  <c r="B848" i="3"/>
  <c r="B399" i="3"/>
  <c r="B83" i="4"/>
  <c r="B356" i="3"/>
  <c r="B78" i="4"/>
  <c r="E363" i="3"/>
  <c r="E361" i="3"/>
  <c r="E83" i="4"/>
  <c r="E355" i="3"/>
  <c r="E77" i="4"/>
  <c r="E72" i="4"/>
  <c r="B56" i="4"/>
  <c r="D56" i="4"/>
  <c r="C87" i="4"/>
  <c r="C85" i="4"/>
  <c r="C83" i="4"/>
  <c r="C81" i="4"/>
  <c r="C79" i="4"/>
  <c r="C77" i="4"/>
  <c r="C71" i="4"/>
  <c r="B436" i="3"/>
  <c r="B441" i="3"/>
  <c r="B442" i="3"/>
  <c r="B434" i="3"/>
  <c r="B423" i="3"/>
  <c r="D86" i="4"/>
  <c r="B124" i="4"/>
  <c r="E367" i="4"/>
  <c r="E85" i="4"/>
  <c r="D574" i="3"/>
  <c r="D615" i="3" s="1"/>
  <c r="C318" i="4"/>
  <c r="D318" i="4"/>
  <c r="B318" i="4"/>
  <c r="E318" i="4"/>
  <c r="E352" i="3"/>
  <c r="D851" i="3"/>
  <c r="D360" i="3"/>
  <c r="E571" i="3"/>
  <c r="E612" i="3" s="1"/>
  <c r="D843" i="3"/>
  <c r="E569" i="3"/>
  <c r="E610" i="3" s="1"/>
  <c r="D352" i="3"/>
  <c r="E561" i="3"/>
  <c r="E602" i="3" s="1"/>
  <c r="B363" i="3"/>
  <c r="B360" i="3"/>
  <c r="E847" i="3"/>
  <c r="F573" i="3"/>
  <c r="F614" i="3" s="1"/>
  <c r="B82" i="4"/>
  <c r="B355" i="3"/>
  <c r="B352" i="3"/>
  <c r="B347" i="3"/>
  <c r="B350" i="4"/>
  <c r="E366" i="4"/>
  <c r="E848" i="3"/>
  <c r="F574" i="3"/>
  <c r="F615" i="3" s="1"/>
  <c r="E357" i="3"/>
  <c r="E78" i="4"/>
  <c r="B761" i="3"/>
  <c r="C771" i="3" s="1"/>
  <c r="B753" i="3"/>
  <c r="B771" i="3" s="1"/>
  <c r="C88" i="4"/>
  <c r="C86" i="4"/>
  <c r="C363" i="4"/>
  <c r="C124" i="4"/>
  <c r="C80" i="4"/>
  <c r="C78" i="4"/>
  <c r="C72" i="4"/>
  <c r="C56" i="4"/>
  <c r="D361" i="4"/>
  <c r="B794" i="3"/>
  <c r="D85" i="4"/>
  <c r="D362" i="4"/>
  <c r="D360" i="4"/>
  <c r="D121" i="4"/>
  <c r="D77" i="4"/>
  <c r="D111" i="4"/>
  <c r="B85" i="4"/>
  <c r="B358" i="3"/>
  <c r="B353" i="3"/>
  <c r="B77" i="4"/>
  <c r="B72" i="4"/>
  <c r="E81" i="4"/>
  <c r="B331" i="3"/>
  <c r="C358" i="3"/>
  <c r="E96" i="4" l="1"/>
  <c r="E124" i="4"/>
  <c r="D127" i="4"/>
  <c r="C844" i="3"/>
  <c r="D562" i="3"/>
  <c r="D603" i="3" s="1"/>
  <c r="B121" i="4"/>
  <c r="E358" i="4"/>
  <c r="B669" i="3"/>
  <c r="B688" i="3" s="1"/>
  <c r="E120" i="4"/>
  <c r="B127" i="4"/>
  <c r="F577" i="3"/>
  <c r="F618" i="3" s="1"/>
  <c r="B846" i="3"/>
  <c r="D359" i="4"/>
  <c r="B435" i="3"/>
  <c r="B432" i="3"/>
  <c r="D233" i="3"/>
  <c r="D32" i="4" s="1"/>
  <c r="D76" i="4" s="1"/>
  <c r="B426" i="3"/>
  <c r="B433" i="3"/>
  <c r="C820" i="3"/>
  <c r="D367" i="4"/>
  <c r="F575" i="3"/>
  <c r="F616" i="3" s="1"/>
  <c r="C233" i="3"/>
  <c r="C32" i="4" s="1"/>
  <c r="C76" i="4" s="1"/>
  <c r="B406" i="4"/>
  <c r="B326" i="4"/>
  <c r="E573" i="3"/>
  <c r="E614" i="3" s="1"/>
  <c r="C326" i="4"/>
  <c r="D351" i="4"/>
  <c r="B430" i="3"/>
  <c r="B427" i="3"/>
  <c r="B429" i="3"/>
  <c r="B428" i="3"/>
  <c r="F569" i="3"/>
  <c r="F610" i="3" s="1"/>
  <c r="B233" i="3"/>
  <c r="B835" i="3"/>
  <c r="B431" i="3"/>
  <c r="B439" i="3"/>
  <c r="B425" i="3"/>
  <c r="B424" i="3"/>
  <c r="E233" i="3"/>
  <c r="B119" i="4"/>
  <c r="B851" i="3"/>
  <c r="D578" i="3"/>
  <c r="D619" i="3" s="1"/>
  <c r="B394" i="3"/>
  <c r="B527" i="3" s="1"/>
  <c r="C569" i="3" s="1"/>
  <c r="C610" i="3" s="1"/>
  <c r="D358" i="4"/>
  <c r="C842" i="3"/>
  <c r="E361" i="4"/>
  <c r="B401" i="3"/>
  <c r="B534" i="3" s="1"/>
  <c r="C576" i="3" s="1"/>
  <c r="C617" i="3" s="1"/>
  <c r="C359" i="4"/>
  <c r="C120" i="4"/>
  <c r="B122" i="4"/>
  <c r="B361" i="4"/>
  <c r="C364" i="4"/>
  <c r="C125" i="4"/>
  <c r="E844" i="3"/>
  <c r="F570" i="3"/>
  <c r="F611" i="3" s="1"/>
  <c r="B123" i="4"/>
  <c r="B362" i="4"/>
  <c r="D842" i="3"/>
  <c r="E568" i="3"/>
  <c r="E609" i="3" s="1"/>
  <c r="E360" i="4"/>
  <c r="E121" i="4"/>
  <c r="B847" i="3"/>
  <c r="B398" i="3"/>
  <c r="B125" i="4"/>
  <c r="B364" i="4"/>
  <c r="D364" i="4"/>
  <c r="D125" i="4"/>
  <c r="C335" i="4"/>
  <c r="C96" i="4"/>
  <c r="C357" i="4"/>
  <c r="C118" i="4"/>
  <c r="C365" i="4"/>
  <c r="C126" i="4"/>
  <c r="E846" i="3"/>
  <c r="F572" i="3"/>
  <c r="F613" i="3" s="1"/>
  <c r="B844" i="3"/>
  <c r="B395" i="3"/>
  <c r="B849" i="3"/>
  <c r="B400" i="3"/>
  <c r="D326" i="4"/>
  <c r="B489" i="3"/>
  <c r="B572" i="3" s="1"/>
  <c r="B613" i="3" s="1"/>
  <c r="B530" i="3"/>
  <c r="C572" i="3" s="1"/>
  <c r="C613" i="3" s="1"/>
  <c r="D365" i="4"/>
  <c r="D126" i="4"/>
  <c r="C362" i="4"/>
  <c r="C123" i="4"/>
  <c r="E356" i="4"/>
  <c r="E117" i="4"/>
  <c r="E852" i="3"/>
  <c r="F578" i="3"/>
  <c r="F619" i="3" s="1"/>
  <c r="B845" i="3"/>
  <c r="B396" i="3"/>
  <c r="B126" i="4"/>
  <c r="B365" i="4"/>
  <c r="D836" i="3"/>
  <c r="E562" i="3"/>
  <c r="E603" i="3" s="1"/>
  <c r="D576" i="3"/>
  <c r="D617" i="3" s="1"/>
  <c r="C850" i="3"/>
  <c r="C847" i="3"/>
  <c r="D573" i="3"/>
  <c r="D614" i="3" s="1"/>
  <c r="D356" i="4"/>
  <c r="D117" i="4"/>
  <c r="C356" i="4"/>
  <c r="C117" i="4"/>
  <c r="E845" i="3"/>
  <c r="F571" i="3"/>
  <c r="F612" i="3" s="1"/>
  <c r="B842" i="3"/>
  <c r="B393" i="3"/>
  <c r="E575" i="3"/>
  <c r="E616" i="3" s="1"/>
  <c r="D849" i="3"/>
  <c r="E326" i="4"/>
  <c r="B478" i="3"/>
  <c r="B561" i="3" s="1"/>
  <c r="B602" i="3" s="1"/>
  <c r="B519" i="3"/>
  <c r="C561" i="3" s="1"/>
  <c r="C602" i="3" s="1"/>
  <c r="C358" i="4"/>
  <c r="C119" i="4"/>
  <c r="C366" i="4"/>
  <c r="C127" i="4"/>
  <c r="B96" i="4"/>
  <c r="B335" i="4"/>
  <c r="E112" i="4"/>
  <c r="E351" i="4"/>
  <c r="E362" i="4"/>
  <c r="E123" i="4"/>
  <c r="B532" i="3"/>
  <c r="C574" i="3" s="1"/>
  <c r="C615" i="3" s="1"/>
  <c r="B491" i="3"/>
  <c r="B574" i="3" s="1"/>
  <c r="B615" i="3" s="1"/>
  <c r="E570" i="3"/>
  <c r="E611" i="3" s="1"/>
  <c r="D844" i="3"/>
  <c r="E576" i="3"/>
  <c r="E617" i="3" s="1"/>
  <c r="D850" i="3"/>
  <c r="B117" i="4"/>
  <c r="B356" i="4"/>
  <c r="C367" i="4"/>
  <c r="C128" i="4"/>
  <c r="B841" i="3"/>
  <c r="B392" i="3"/>
  <c r="E841" i="3"/>
  <c r="F567" i="3"/>
  <c r="F608" i="3" s="1"/>
  <c r="B371" i="3"/>
  <c r="B820" i="3"/>
  <c r="B112" i="4"/>
  <c r="B351" i="4"/>
  <c r="B494" i="3"/>
  <c r="B577" i="3" s="1"/>
  <c r="B618" i="3" s="1"/>
  <c r="B535" i="3"/>
  <c r="C577" i="3" s="1"/>
  <c r="C618" i="3" s="1"/>
  <c r="C351" i="4"/>
  <c r="C112" i="4"/>
  <c r="D30" i="4"/>
  <c r="D74" i="4" s="1"/>
  <c r="D20" i="4"/>
  <c r="D64" i="4" s="1"/>
  <c r="E118" i="4"/>
  <c r="E357" i="4"/>
  <c r="B387" i="3"/>
  <c r="B836" i="3"/>
  <c r="B852" i="3"/>
  <c r="B403" i="3"/>
  <c r="E567" i="3"/>
  <c r="E608" i="3" s="1"/>
  <c r="D841" i="3"/>
  <c r="E364" i="4"/>
  <c r="E125" i="4"/>
  <c r="C350" i="4"/>
  <c r="C111" i="4"/>
  <c r="C360" i="4"/>
  <c r="C121" i="4"/>
  <c r="D335" i="4"/>
  <c r="D96" i="4"/>
  <c r="E850" i="3"/>
  <c r="F576" i="3"/>
  <c r="F617" i="3" s="1"/>
  <c r="B118" i="4"/>
  <c r="B357" i="4"/>
  <c r="E572" i="3"/>
  <c r="E613" i="3" s="1"/>
  <c r="D846" i="3"/>
  <c r="D852" i="3"/>
  <c r="E578" i="3"/>
  <c r="E619" i="3" s="1"/>
  <c r="D24" i="4" l="1"/>
  <c r="D68" i="4" s="1"/>
  <c r="D16" i="4"/>
  <c r="D60" i="4" s="1"/>
  <c r="D339" i="4" s="1"/>
  <c r="D15" i="4"/>
  <c r="D59" i="4" s="1"/>
  <c r="D19" i="4"/>
  <c r="D63" i="4" s="1"/>
  <c r="D103" i="4" s="1"/>
  <c r="D23" i="4"/>
  <c r="D67" i="4" s="1"/>
  <c r="D29" i="4"/>
  <c r="D73" i="4" s="1"/>
  <c r="D113" i="4" s="1"/>
  <c r="D13" i="4"/>
  <c r="D57" i="4" s="1"/>
  <c r="D17" i="4"/>
  <c r="D61" i="4" s="1"/>
  <c r="D340" i="4" s="1"/>
  <c r="D21" i="4"/>
  <c r="D65" i="4" s="1"/>
  <c r="D25" i="4"/>
  <c r="D69" i="4" s="1"/>
  <c r="D348" i="4" s="1"/>
  <c r="D31" i="4"/>
  <c r="D75" i="4" s="1"/>
  <c r="D14" i="4"/>
  <c r="D58" i="4" s="1"/>
  <c r="D337" i="4" s="1"/>
  <c r="D18" i="4"/>
  <c r="D62" i="4" s="1"/>
  <c r="D22" i="4"/>
  <c r="D66" i="4" s="1"/>
  <c r="D106" i="4" s="1"/>
  <c r="D26" i="4"/>
  <c r="D70" i="4" s="1"/>
  <c r="C355" i="4"/>
  <c r="C116" i="4"/>
  <c r="C21" i="4"/>
  <c r="C65" i="4" s="1"/>
  <c r="C17" i="4"/>
  <c r="C61" i="4" s="1"/>
  <c r="C101" i="4" s="1"/>
  <c r="D266" i="3"/>
  <c r="D300" i="3" s="1"/>
  <c r="D344" i="3" s="1"/>
  <c r="C18" i="4"/>
  <c r="C62" i="4" s="1"/>
  <c r="C341" i="4" s="1"/>
  <c r="C13" i="4"/>
  <c r="C57" i="4" s="1"/>
  <c r="C29" i="4"/>
  <c r="C73" i="4" s="1"/>
  <c r="C113" i="4" s="1"/>
  <c r="C16" i="4"/>
  <c r="C60" i="4" s="1"/>
  <c r="C22" i="4"/>
  <c r="C66" i="4" s="1"/>
  <c r="C30" i="4"/>
  <c r="C74" i="4" s="1"/>
  <c r="C14" i="4"/>
  <c r="C58" i="4" s="1"/>
  <c r="C23" i="4"/>
  <c r="C67" i="4" s="1"/>
  <c r="C20" i="4"/>
  <c r="C64" i="4" s="1"/>
  <c r="C15" i="4"/>
  <c r="C59" i="4" s="1"/>
  <c r="C26" i="4"/>
  <c r="C70" i="4" s="1"/>
  <c r="C349" i="4" s="1"/>
  <c r="C31" i="4"/>
  <c r="C75" i="4" s="1"/>
  <c r="C19" i="4"/>
  <c r="C63" i="4" s="1"/>
  <c r="C25" i="4"/>
  <c r="C69" i="4" s="1"/>
  <c r="C109" i="4" s="1"/>
  <c r="C24" i="4"/>
  <c r="C68" i="4" s="1"/>
  <c r="B493" i="3"/>
  <c r="B576" i="3" s="1"/>
  <c r="B617" i="3" s="1"/>
  <c r="B32" i="4"/>
  <c r="B76" i="4" s="1"/>
  <c r="B26" i="4"/>
  <c r="B70" i="4" s="1"/>
  <c r="B22" i="4"/>
  <c r="B66" i="4" s="1"/>
  <c r="B18" i="4"/>
  <c r="B62" i="4" s="1"/>
  <c r="B14" i="4"/>
  <c r="B58" i="4" s="1"/>
  <c r="B31" i="4"/>
  <c r="B75" i="4" s="1"/>
  <c r="B25" i="4"/>
  <c r="B69" i="4" s="1"/>
  <c r="B21" i="4"/>
  <c r="B65" i="4" s="1"/>
  <c r="B13" i="4"/>
  <c r="B57" i="4" s="1"/>
  <c r="B30" i="4"/>
  <c r="B74" i="4" s="1"/>
  <c r="B20" i="4"/>
  <c r="B64" i="4" s="1"/>
  <c r="B266" i="3"/>
  <c r="C266" i="3"/>
  <c r="B29" i="4"/>
  <c r="B73" i="4" s="1"/>
  <c r="B23" i="4"/>
  <c r="B67" i="4" s="1"/>
  <c r="B19" i="4"/>
  <c r="B63" i="4" s="1"/>
  <c r="B15" i="4"/>
  <c r="B59" i="4" s="1"/>
  <c r="B17" i="4"/>
  <c r="B61" i="4" s="1"/>
  <c r="B24" i="4"/>
  <c r="B68" i="4" s="1"/>
  <c r="B16" i="4"/>
  <c r="B60" i="4" s="1"/>
  <c r="E23" i="4"/>
  <c r="E67" i="4" s="1"/>
  <c r="E24" i="4"/>
  <c r="E68" i="4" s="1"/>
  <c r="E18" i="4"/>
  <c r="E62" i="4" s="1"/>
  <c r="E21" i="4"/>
  <c r="E65" i="4" s="1"/>
  <c r="E14" i="4"/>
  <c r="E58" i="4" s="1"/>
  <c r="E19" i="4"/>
  <c r="E63" i="4" s="1"/>
  <c r="E20" i="4"/>
  <c r="E64" i="4" s="1"/>
  <c r="E13" i="4"/>
  <c r="E57" i="4" s="1"/>
  <c r="E32" i="4"/>
  <c r="E76" i="4" s="1"/>
  <c r="E15" i="4"/>
  <c r="E59" i="4" s="1"/>
  <c r="E17" i="4"/>
  <c r="E61" i="4" s="1"/>
  <c r="E29" i="4"/>
  <c r="E73" i="4" s="1"/>
  <c r="E30" i="4"/>
  <c r="E74" i="4" s="1"/>
  <c r="E26" i="4"/>
  <c r="E70" i="4" s="1"/>
  <c r="E31" i="4"/>
  <c r="E75" i="4" s="1"/>
  <c r="E22" i="4"/>
  <c r="E66" i="4" s="1"/>
  <c r="E25" i="4"/>
  <c r="E69" i="4" s="1"/>
  <c r="E16" i="4"/>
  <c r="E60" i="4" s="1"/>
  <c r="E266" i="3"/>
  <c r="B486" i="3"/>
  <c r="B569" i="3" s="1"/>
  <c r="B610" i="3" s="1"/>
  <c r="D100" i="4"/>
  <c r="D353" i="4"/>
  <c r="D114" i="4"/>
  <c r="B528" i="3"/>
  <c r="C570" i="3" s="1"/>
  <c r="C611" i="3" s="1"/>
  <c r="B487" i="3"/>
  <c r="B570" i="3" s="1"/>
  <c r="B611" i="3" s="1"/>
  <c r="B520" i="3"/>
  <c r="C562" i="3" s="1"/>
  <c r="C603" i="3" s="1"/>
  <c r="B479" i="3"/>
  <c r="B562" i="3" s="1"/>
  <c r="B603" i="3" s="1"/>
  <c r="D101" i="4"/>
  <c r="D354" i="4"/>
  <c r="D115" i="4"/>
  <c r="B484" i="3"/>
  <c r="B567" i="3" s="1"/>
  <c r="B608" i="3" s="1"/>
  <c r="B525" i="3"/>
  <c r="C567" i="3" s="1"/>
  <c r="C608" i="3" s="1"/>
  <c r="B485" i="3"/>
  <c r="B568" i="3" s="1"/>
  <c r="B609" i="3" s="1"/>
  <c r="B526" i="3"/>
  <c r="C568" i="3" s="1"/>
  <c r="C609" i="3" s="1"/>
  <c r="D306" i="3"/>
  <c r="D350" i="3" s="1"/>
  <c r="D290" i="3"/>
  <c r="D334" i="3" s="1"/>
  <c r="D298" i="3"/>
  <c r="D342" i="3" s="1"/>
  <c r="D347" i="4"/>
  <c r="D108" i="4"/>
  <c r="B504" i="3"/>
  <c r="C546" i="3" s="1"/>
  <c r="C587" i="3" s="1"/>
  <c r="B463" i="3"/>
  <c r="B546" i="3" s="1"/>
  <c r="B587" i="3" s="1"/>
  <c r="D336" i="4"/>
  <c r="D97" i="4"/>
  <c r="D344" i="4"/>
  <c r="D105" i="4"/>
  <c r="B536" i="3"/>
  <c r="C578" i="3" s="1"/>
  <c r="C619" i="3" s="1"/>
  <c r="B495" i="3"/>
  <c r="B578" i="3" s="1"/>
  <c r="B619" i="3" s="1"/>
  <c r="D98" i="4"/>
  <c r="D341" i="4"/>
  <c r="D102" i="4"/>
  <c r="D349" i="4"/>
  <c r="D110" i="4"/>
  <c r="D355" i="4"/>
  <c r="D116" i="4"/>
  <c r="B492" i="3"/>
  <c r="B575" i="3" s="1"/>
  <c r="B616" i="3" s="1"/>
  <c r="B533" i="3"/>
  <c r="C575" i="3" s="1"/>
  <c r="C616" i="3" s="1"/>
  <c r="D343" i="4"/>
  <c r="D104" i="4"/>
  <c r="B531" i="3"/>
  <c r="C573" i="3" s="1"/>
  <c r="C614" i="3" s="1"/>
  <c r="B490" i="3"/>
  <c r="B573" i="3" s="1"/>
  <c r="B614" i="3" s="1"/>
  <c r="D338" i="4"/>
  <c r="D99" i="4"/>
  <c r="D342" i="4"/>
  <c r="D346" i="4"/>
  <c r="D107" i="4"/>
  <c r="D352" i="4"/>
  <c r="B488" i="3"/>
  <c r="B571" i="3" s="1"/>
  <c r="B612" i="3" s="1"/>
  <c r="B529" i="3"/>
  <c r="C571" i="3" s="1"/>
  <c r="C612" i="3" s="1"/>
  <c r="D294" i="3" l="1"/>
  <c r="D338" i="3" s="1"/>
  <c r="D109" i="4"/>
  <c r="D345" i="4"/>
  <c r="D301" i="3"/>
  <c r="D345" i="3" s="1"/>
  <c r="D834" i="3" s="1"/>
  <c r="C348" i="4"/>
  <c r="C352" i="4"/>
  <c r="C110" i="4"/>
  <c r="C340" i="4"/>
  <c r="C102" i="4"/>
  <c r="C339" i="4"/>
  <c r="C100" i="4"/>
  <c r="D299" i="3"/>
  <c r="D343" i="3" s="1"/>
  <c r="D832" i="3" s="1"/>
  <c r="D307" i="3"/>
  <c r="D351" i="3" s="1"/>
  <c r="D291" i="3"/>
  <c r="D335" i="3" s="1"/>
  <c r="D824" i="3" s="1"/>
  <c r="D295" i="3"/>
  <c r="D339" i="3" s="1"/>
  <c r="E554" i="3" s="1"/>
  <c r="E595" i="3" s="1"/>
  <c r="C108" i="4"/>
  <c r="C347" i="4"/>
  <c r="C98" i="4"/>
  <c r="C337" i="4"/>
  <c r="C354" i="4"/>
  <c r="C115" i="4"/>
  <c r="D305" i="3"/>
  <c r="D349" i="3" s="1"/>
  <c r="D838" i="3" s="1"/>
  <c r="D288" i="3"/>
  <c r="D332" i="3" s="1"/>
  <c r="E547" i="3" s="1"/>
  <c r="E588" i="3" s="1"/>
  <c r="D292" i="3"/>
  <c r="D336" i="3" s="1"/>
  <c r="D825" i="3" s="1"/>
  <c r="D296" i="3"/>
  <c r="D340" i="3" s="1"/>
  <c r="C338" i="4"/>
  <c r="C99" i="4"/>
  <c r="C114" i="4"/>
  <c r="C353" i="4"/>
  <c r="C97" i="4"/>
  <c r="C336" i="4"/>
  <c r="C105" i="4"/>
  <c r="C344" i="4"/>
  <c r="C346" i="4"/>
  <c r="C107" i="4"/>
  <c r="D304" i="3"/>
  <c r="D348" i="3" s="1"/>
  <c r="D837" i="3" s="1"/>
  <c r="D297" i="3"/>
  <c r="D341" i="3" s="1"/>
  <c r="D289" i="3"/>
  <c r="D333" i="3" s="1"/>
  <c r="E548" i="3" s="1"/>
  <c r="E589" i="3" s="1"/>
  <c r="D293" i="3"/>
  <c r="D337" i="3" s="1"/>
  <c r="E552" i="3" s="1"/>
  <c r="E593" i="3" s="1"/>
  <c r="C342" i="4"/>
  <c r="C103" i="4"/>
  <c r="C343" i="4"/>
  <c r="C104" i="4"/>
  <c r="C345" i="4"/>
  <c r="C106" i="4"/>
  <c r="D145" i="4"/>
  <c r="E349" i="4"/>
  <c r="E110" i="4"/>
  <c r="E342" i="4"/>
  <c r="E103" i="4"/>
  <c r="B108" i="4"/>
  <c r="B347" i="4"/>
  <c r="B343" i="4"/>
  <c r="B104" i="4"/>
  <c r="B109" i="4"/>
  <c r="B348" i="4"/>
  <c r="E109" i="4"/>
  <c r="E348" i="4"/>
  <c r="E116" i="4"/>
  <c r="E355" i="4"/>
  <c r="E107" i="4"/>
  <c r="E346" i="4"/>
  <c r="B113" i="4"/>
  <c r="B352" i="4"/>
  <c r="B115" i="4"/>
  <c r="B354" i="4"/>
  <c r="D375" i="4"/>
  <c r="E301" i="3"/>
  <c r="E345" i="3" s="1"/>
  <c r="E306" i="3"/>
  <c r="E350" i="3" s="1"/>
  <c r="E294" i="3"/>
  <c r="E338" i="3" s="1"/>
  <c r="E290" i="3"/>
  <c r="E334" i="3" s="1"/>
  <c r="E305" i="3"/>
  <c r="E349" i="3" s="1"/>
  <c r="E297" i="3"/>
  <c r="E341" i="3" s="1"/>
  <c r="E293" i="3"/>
  <c r="E337" i="3" s="1"/>
  <c r="E304" i="3"/>
  <c r="E348" i="3" s="1"/>
  <c r="E292" i="3"/>
  <c r="E336" i="3" s="1"/>
  <c r="E307" i="3"/>
  <c r="E351" i="3" s="1"/>
  <c r="E298" i="3"/>
  <c r="E342" i="3" s="1"/>
  <c r="E295" i="3"/>
  <c r="E339" i="3" s="1"/>
  <c r="E291" i="3"/>
  <c r="E335" i="3" s="1"/>
  <c r="E299" i="3"/>
  <c r="E343" i="3" s="1"/>
  <c r="E300" i="3"/>
  <c r="E344" i="3" s="1"/>
  <c r="E289" i="3"/>
  <c r="E333" i="3" s="1"/>
  <c r="E296" i="3"/>
  <c r="E340" i="3" s="1"/>
  <c r="E288" i="3"/>
  <c r="E332" i="3" s="1"/>
  <c r="E354" i="4"/>
  <c r="E115" i="4"/>
  <c r="E340" i="4"/>
  <c r="E101" i="4"/>
  <c r="E343" i="4"/>
  <c r="E104" i="4"/>
  <c r="E102" i="4"/>
  <c r="E341" i="4"/>
  <c r="B339" i="4"/>
  <c r="B100" i="4"/>
  <c r="B342" i="4"/>
  <c r="B103" i="4"/>
  <c r="B301" i="3"/>
  <c r="B345" i="3" s="1"/>
  <c r="B290" i="3"/>
  <c r="B334" i="3" s="1"/>
  <c r="B306" i="3"/>
  <c r="B350" i="3" s="1"/>
  <c r="B295" i="3"/>
  <c r="B339" i="3" s="1"/>
  <c r="B289" i="3"/>
  <c r="B333" i="3" s="1"/>
  <c r="B305" i="3"/>
  <c r="B349" i="3" s="1"/>
  <c r="B291" i="3"/>
  <c r="B335" i="3" s="1"/>
  <c r="B304" i="3"/>
  <c r="B348" i="3" s="1"/>
  <c r="B298" i="3"/>
  <c r="B342" i="3" s="1"/>
  <c r="B294" i="3"/>
  <c r="B338" i="3" s="1"/>
  <c r="B288" i="3"/>
  <c r="B332" i="3" s="1"/>
  <c r="B307" i="3"/>
  <c r="B351" i="3" s="1"/>
  <c r="B297" i="3"/>
  <c r="B341" i="3" s="1"/>
  <c r="B293" i="3"/>
  <c r="B337" i="3" s="1"/>
  <c r="B300" i="3"/>
  <c r="B344" i="3" s="1"/>
  <c r="B296" i="3"/>
  <c r="B340" i="3" s="1"/>
  <c r="B299" i="3"/>
  <c r="B343" i="3" s="1"/>
  <c r="B292" i="3"/>
  <c r="B336" i="3" s="1"/>
  <c r="B105" i="4"/>
  <c r="B344" i="4"/>
  <c r="B341" i="4"/>
  <c r="B102" i="4"/>
  <c r="D137" i="4"/>
  <c r="E100" i="4"/>
  <c r="E339" i="4"/>
  <c r="E99" i="4"/>
  <c r="E338" i="4"/>
  <c r="E347" i="4"/>
  <c r="E108" i="4"/>
  <c r="B346" i="4"/>
  <c r="B107" i="4"/>
  <c r="B106" i="4"/>
  <c r="B345" i="4"/>
  <c r="E353" i="4"/>
  <c r="E114" i="4"/>
  <c r="E337" i="4"/>
  <c r="E98" i="4"/>
  <c r="B340" i="4"/>
  <c r="B101" i="4"/>
  <c r="B114" i="4"/>
  <c r="B353" i="4"/>
  <c r="B110" i="4"/>
  <c r="B349" i="4"/>
  <c r="E106" i="4"/>
  <c r="E345" i="4"/>
  <c r="E113" i="4"/>
  <c r="E352" i="4"/>
  <c r="E97" i="4"/>
  <c r="E336" i="4"/>
  <c r="E105" i="4"/>
  <c r="E344" i="4"/>
  <c r="B99" i="4"/>
  <c r="B338" i="4"/>
  <c r="C299" i="3"/>
  <c r="C343" i="3" s="1"/>
  <c r="C295" i="3"/>
  <c r="C339" i="3" s="1"/>
  <c r="C291" i="3"/>
  <c r="C335" i="3" s="1"/>
  <c r="C304" i="3"/>
  <c r="C348" i="3" s="1"/>
  <c r="C301" i="3"/>
  <c r="C345" i="3" s="1"/>
  <c r="C294" i="3"/>
  <c r="C338" i="3" s="1"/>
  <c r="C298" i="3"/>
  <c r="C342" i="3" s="1"/>
  <c r="C300" i="3"/>
  <c r="C344" i="3" s="1"/>
  <c r="C289" i="3"/>
  <c r="C333" i="3" s="1"/>
  <c r="C305" i="3"/>
  <c r="C349" i="3" s="1"/>
  <c r="C296" i="3"/>
  <c r="C340" i="3" s="1"/>
  <c r="C292" i="3"/>
  <c r="C336" i="3" s="1"/>
  <c r="C288" i="3"/>
  <c r="C332" i="3" s="1"/>
  <c r="C297" i="3"/>
  <c r="C341" i="3" s="1"/>
  <c r="C306" i="3"/>
  <c r="C350" i="3" s="1"/>
  <c r="C290" i="3"/>
  <c r="C334" i="3" s="1"/>
  <c r="C293" i="3"/>
  <c r="C337" i="3" s="1"/>
  <c r="C307" i="3"/>
  <c r="C351" i="3" s="1"/>
  <c r="B336" i="4"/>
  <c r="B97" i="4"/>
  <c r="B337" i="4"/>
  <c r="B98" i="4"/>
  <c r="B116" i="4"/>
  <c r="B355" i="4"/>
  <c r="E560" i="3"/>
  <c r="E601" i="3" s="1"/>
  <c r="D827" i="3"/>
  <c r="E553" i="3"/>
  <c r="E594" i="3" s="1"/>
  <c r="E566" i="3"/>
  <c r="E607" i="3" s="1"/>
  <c r="D840" i="3"/>
  <c r="E550" i="3"/>
  <c r="E591" i="3" s="1"/>
  <c r="D828" i="3"/>
  <c r="D823" i="3"/>
  <c r="E549" i="3"/>
  <c r="E590" i="3" s="1"/>
  <c r="E564" i="3"/>
  <c r="E605" i="3" s="1"/>
  <c r="E555" i="3"/>
  <c r="E596" i="3" s="1"/>
  <c r="D829" i="3"/>
  <c r="D831" i="3"/>
  <c r="E557" i="3"/>
  <c r="E598" i="3" s="1"/>
  <c r="D839" i="3"/>
  <c r="E565" i="3"/>
  <c r="E606" i="3" s="1"/>
  <c r="D830" i="3"/>
  <c r="E556" i="3"/>
  <c r="E597" i="3" s="1"/>
  <c r="E559" i="3"/>
  <c r="E600" i="3" s="1"/>
  <c r="D833" i="3"/>
  <c r="D822" i="3" l="1"/>
  <c r="D826" i="3"/>
  <c r="E551" i="3"/>
  <c r="E592" i="3" s="1"/>
  <c r="E563" i="3"/>
  <c r="E604" i="3" s="1"/>
  <c r="E558" i="3"/>
  <c r="E599" i="3" s="1"/>
  <c r="C375" i="4"/>
  <c r="C145" i="4"/>
  <c r="C137" i="4"/>
  <c r="D154" i="4"/>
  <c r="C164" i="4" s="1"/>
  <c r="D821" i="3"/>
  <c r="D861" i="3" s="1"/>
  <c r="D552" i="3"/>
  <c r="D593" i="3" s="1"/>
  <c r="C826" i="3"/>
  <c r="D548" i="3"/>
  <c r="D589" i="3" s="1"/>
  <c r="C822" i="3"/>
  <c r="C832" i="3"/>
  <c r="D558" i="3"/>
  <c r="D599" i="3" s="1"/>
  <c r="B377" i="3"/>
  <c r="B826" i="3"/>
  <c r="B389" i="3"/>
  <c r="B838" i="3"/>
  <c r="F554" i="3"/>
  <c r="F595" i="3" s="1"/>
  <c r="E828" i="3"/>
  <c r="F549" i="3"/>
  <c r="F590" i="3" s="1"/>
  <c r="E823" i="3"/>
  <c r="C823" i="3"/>
  <c r="D549" i="3"/>
  <c r="D590" i="3" s="1"/>
  <c r="D559" i="3"/>
  <c r="D600" i="3" s="1"/>
  <c r="C833" i="3"/>
  <c r="E375" i="4"/>
  <c r="B381" i="3"/>
  <c r="B830" i="3"/>
  <c r="B822" i="3"/>
  <c r="B373" i="3"/>
  <c r="E831" i="3"/>
  <c r="F557" i="3"/>
  <c r="F598" i="3" s="1"/>
  <c r="F553" i="3"/>
  <c r="F594" i="3" s="1"/>
  <c r="E827" i="3"/>
  <c r="C840" i="3"/>
  <c r="D566" i="3"/>
  <c r="D607" i="3" s="1"/>
  <c r="D556" i="3"/>
  <c r="D597" i="3" s="1"/>
  <c r="C830" i="3"/>
  <c r="D564" i="3"/>
  <c r="D605" i="3" s="1"/>
  <c r="C838" i="3"/>
  <c r="C827" i="3"/>
  <c r="D553" i="3"/>
  <c r="D594" i="3" s="1"/>
  <c r="D554" i="3"/>
  <c r="D595" i="3" s="1"/>
  <c r="C828" i="3"/>
  <c r="B384" i="3"/>
  <c r="B833" i="3"/>
  <c r="B372" i="3"/>
  <c r="B821" i="3"/>
  <c r="B375" i="3"/>
  <c r="B824" i="3"/>
  <c r="B839" i="3"/>
  <c r="B390" i="3"/>
  <c r="F555" i="3"/>
  <c r="F596" i="3" s="1"/>
  <c r="E829" i="3"/>
  <c r="E824" i="3"/>
  <c r="F550" i="3"/>
  <c r="F591" i="3" s="1"/>
  <c r="F551" i="3"/>
  <c r="F592" i="3" s="1"/>
  <c r="E825" i="3"/>
  <c r="F564" i="3"/>
  <c r="F605" i="3" s="1"/>
  <c r="E838" i="3"/>
  <c r="F560" i="3"/>
  <c r="F601" i="3" s="1"/>
  <c r="E834" i="3"/>
  <c r="C821" i="3"/>
  <c r="D547" i="3"/>
  <c r="D588" i="3" s="1"/>
  <c r="D560" i="3"/>
  <c r="D601" i="3" s="1"/>
  <c r="C834" i="3"/>
  <c r="B825" i="3"/>
  <c r="B376" i="3"/>
  <c r="B827" i="3"/>
  <c r="B378" i="3"/>
  <c r="B823" i="3"/>
  <c r="B374" i="3"/>
  <c r="E822" i="3"/>
  <c r="F548" i="3"/>
  <c r="F589" i="3" s="1"/>
  <c r="E837" i="3"/>
  <c r="F563" i="3"/>
  <c r="F604" i="3" s="1"/>
  <c r="B145" i="4"/>
  <c r="B137" i="4"/>
  <c r="D551" i="3"/>
  <c r="D592" i="3" s="1"/>
  <c r="C825" i="3"/>
  <c r="C837" i="3"/>
  <c r="D563" i="3"/>
  <c r="D604" i="3" s="1"/>
  <c r="B832" i="3"/>
  <c r="B383" i="3"/>
  <c r="B382" i="3"/>
  <c r="B831" i="3"/>
  <c r="B834" i="3"/>
  <c r="B385" i="3"/>
  <c r="E833" i="3"/>
  <c r="F559" i="3"/>
  <c r="F600" i="3" s="1"/>
  <c r="F552" i="3"/>
  <c r="F593" i="3" s="1"/>
  <c r="E826" i="3"/>
  <c r="B375" i="4"/>
  <c r="D565" i="3"/>
  <c r="D606" i="3" s="1"/>
  <c r="C839" i="3"/>
  <c r="C829" i="3"/>
  <c r="D555" i="3"/>
  <c r="D596" i="3" s="1"/>
  <c r="C831" i="3"/>
  <c r="D557" i="3"/>
  <c r="D598" i="3" s="1"/>
  <c r="D550" i="3"/>
  <c r="D591" i="3" s="1"/>
  <c r="C824" i="3"/>
  <c r="E145" i="4"/>
  <c r="E137" i="4"/>
  <c r="B829" i="3"/>
  <c r="B380" i="3"/>
  <c r="B391" i="3"/>
  <c r="B840" i="3"/>
  <c r="B388" i="3"/>
  <c r="B837" i="3"/>
  <c r="B828" i="3"/>
  <c r="B379" i="3"/>
  <c r="E821" i="3"/>
  <c r="F547" i="3"/>
  <c r="F588" i="3" s="1"/>
  <c r="E832" i="3"/>
  <c r="F558" i="3"/>
  <c r="F599" i="3" s="1"/>
  <c r="F566" i="3"/>
  <c r="F607" i="3" s="1"/>
  <c r="E840" i="3"/>
  <c r="F556" i="3"/>
  <c r="F597" i="3" s="1"/>
  <c r="E830" i="3"/>
  <c r="E839" i="3"/>
  <c r="F565" i="3"/>
  <c r="F606" i="3" s="1"/>
  <c r="D869" i="3"/>
  <c r="D383" i="4" l="1"/>
  <c r="D396" i="4" s="1"/>
  <c r="E154" i="4"/>
  <c r="D164" i="4" s="1"/>
  <c r="E627" i="3"/>
  <c r="C154" i="4"/>
  <c r="E383" i="4"/>
  <c r="E396" i="4" s="1"/>
  <c r="B515" i="3"/>
  <c r="C557" i="3" s="1"/>
  <c r="C598" i="3" s="1"/>
  <c r="B474" i="3"/>
  <c r="B557" i="3" s="1"/>
  <c r="B598" i="3" s="1"/>
  <c r="B510" i="3"/>
  <c r="C552" i="3" s="1"/>
  <c r="C593" i="3" s="1"/>
  <c r="B469" i="3"/>
  <c r="B552" i="3" s="1"/>
  <c r="B593" i="3" s="1"/>
  <c r="B512" i="3"/>
  <c r="C554" i="3" s="1"/>
  <c r="C595" i="3" s="1"/>
  <c r="B471" i="3"/>
  <c r="B554" i="3" s="1"/>
  <c r="B595" i="3" s="1"/>
  <c r="B518" i="3"/>
  <c r="C560" i="3" s="1"/>
  <c r="C601" i="3" s="1"/>
  <c r="B477" i="3"/>
  <c r="B560" i="3" s="1"/>
  <c r="B601" i="3" s="1"/>
  <c r="B516" i="3"/>
  <c r="C558" i="3" s="1"/>
  <c r="C599" i="3" s="1"/>
  <c r="B475" i="3"/>
  <c r="B558" i="3" s="1"/>
  <c r="B599" i="3" s="1"/>
  <c r="B508" i="3"/>
  <c r="C550" i="3" s="1"/>
  <c r="C591" i="3" s="1"/>
  <c r="B467" i="3"/>
  <c r="B550" i="3" s="1"/>
  <c r="B591" i="3" s="1"/>
  <c r="F627" i="3"/>
  <c r="B513" i="3"/>
  <c r="C555" i="3" s="1"/>
  <c r="C596" i="3" s="1"/>
  <c r="B472" i="3"/>
  <c r="B555" i="3" s="1"/>
  <c r="B596" i="3" s="1"/>
  <c r="B383" i="4"/>
  <c r="B396" i="4" s="1"/>
  <c r="C383" i="4"/>
  <c r="C396" i="4" s="1"/>
  <c r="B154" i="4"/>
  <c r="B164" i="4" s="1"/>
  <c r="C869" i="3"/>
  <c r="C861" i="3"/>
  <c r="B464" i="3"/>
  <c r="B547" i="3" s="1"/>
  <c r="B588" i="3" s="1"/>
  <c r="B505" i="3"/>
  <c r="C547" i="3" s="1"/>
  <c r="C588" i="3" s="1"/>
  <c r="B473" i="3"/>
  <c r="B556" i="3" s="1"/>
  <c r="B597" i="3" s="1"/>
  <c r="B514" i="3"/>
  <c r="C556" i="3" s="1"/>
  <c r="C597" i="3" s="1"/>
  <c r="E869" i="3"/>
  <c r="E861" i="3"/>
  <c r="B521" i="3"/>
  <c r="C563" i="3" s="1"/>
  <c r="C604" i="3" s="1"/>
  <c r="B480" i="3"/>
  <c r="B563" i="3" s="1"/>
  <c r="B604" i="3" s="1"/>
  <c r="B470" i="3"/>
  <c r="B553" i="3" s="1"/>
  <c r="B594" i="3" s="1"/>
  <c r="B511" i="3"/>
  <c r="C553" i="3" s="1"/>
  <c r="C594" i="3" s="1"/>
  <c r="B506" i="3"/>
  <c r="C548" i="3" s="1"/>
  <c r="C589" i="3" s="1"/>
  <c r="B465" i="3"/>
  <c r="B548" i="3" s="1"/>
  <c r="B589" i="3" s="1"/>
  <c r="E164" i="4"/>
  <c r="B476" i="3"/>
  <c r="B559" i="3" s="1"/>
  <c r="B600" i="3" s="1"/>
  <c r="B517" i="3"/>
  <c r="C559" i="3" s="1"/>
  <c r="C600" i="3" s="1"/>
  <c r="B483" i="3"/>
  <c r="B566" i="3" s="1"/>
  <c r="B607" i="3" s="1"/>
  <c r="B524" i="3"/>
  <c r="C566" i="3" s="1"/>
  <c r="C607" i="3" s="1"/>
  <c r="B507" i="3"/>
  <c r="C549" i="3" s="1"/>
  <c r="C590" i="3" s="1"/>
  <c r="B466" i="3"/>
  <c r="B549" i="3" s="1"/>
  <c r="B590" i="3" s="1"/>
  <c r="B509" i="3"/>
  <c r="C551" i="3" s="1"/>
  <c r="C592" i="3" s="1"/>
  <c r="B468" i="3"/>
  <c r="B551" i="3" s="1"/>
  <c r="B592" i="3" s="1"/>
  <c r="D627" i="3"/>
  <c r="B482" i="3"/>
  <c r="B565" i="3" s="1"/>
  <c r="B606" i="3" s="1"/>
  <c r="B523" i="3"/>
  <c r="C565" i="3" s="1"/>
  <c r="C606" i="3" s="1"/>
  <c r="B861" i="3"/>
  <c r="B869" i="3"/>
  <c r="B481" i="3"/>
  <c r="B564" i="3" s="1"/>
  <c r="B605" i="3" s="1"/>
  <c r="B522" i="3"/>
  <c r="C564" i="3" s="1"/>
  <c r="C605" i="3" s="1"/>
  <c r="D878" i="3"/>
  <c r="C887" i="3" s="1"/>
  <c r="E878" i="3" l="1"/>
  <c r="C878" i="3"/>
  <c r="B415" i="4"/>
  <c r="B441" i="4" s="1"/>
  <c r="D415" i="4"/>
  <c r="D441" i="4" s="1"/>
  <c r="B186" i="4"/>
  <c r="F203" i="4" s="1"/>
  <c r="B184" i="4"/>
  <c r="F201" i="4" s="1"/>
  <c r="B183" i="4"/>
  <c r="F200" i="4" s="1"/>
  <c r="B185" i="4"/>
  <c r="F202" i="4" s="1"/>
  <c r="B175" i="4"/>
  <c r="H211" i="4" s="1"/>
  <c r="B173" i="4"/>
  <c r="H209" i="4" s="1"/>
  <c r="B174" i="4"/>
  <c r="H210" i="4" s="1"/>
  <c r="B172" i="4"/>
  <c r="H208" i="4" s="1"/>
  <c r="B627" i="3"/>
  <c r="C415" i="4"/>
  <c r="C441" i="4" s="1"/>
  <c r="B878" i="3"/>
  <c r="B887" i="3" s="1"/>
  <c r="C627" i="3"/>
  <c r="E415" i="4"/>
  <c r="B423" i="4" s="1"/>
  <c r="D635" i="3" l="1"/>
  <c r="D784" i="3" s="1"/>
  <c r="B635" i="3"/>
  <c r="B784" i="3" s="1"/>
  <c r="E635" i="3"/>
  <c r="E784" i="3" s="1"/>
  <c r="D432" i="4"/>
  <c r="G441" i="4" s="1"/>
  <c r="C432" i="4"/>
  <c r="F441" i="4" s="1"/>
  <c r="E432" i="4"/>
  <c r="H441" i="4" s="1"/>
  <c r="B432" i="4"/>
  <c r="E441" i="4" s="1"/>
  <c r="C635" i="3"/>
  <c r="C784" i="3" s="1"/>
  <c r="F635" i="3"/>
  <c r="F784" i="3" s="1"/>
  <c r="B468" i="4" l="1"/>
  <c r="B452" i="4"/>
  <c r="B803" i="3"/>
  <c r="B812" i="3" s="1"/>
  <c r="F803" i="3"/>
  <c r="E803" i="3"/>
  <c r="E812" i="3" s="1"/>
  <c r="D803" i="3"/>
  <c r="D812" i="3" s="1"/>
  <c r="B510" i="4"/>
  <c r="B460" i="4"/>
  <c r="B456" i="4"/>
  <c r="B504" i="4"/>
  <c r="B532" i="4" s="1"/>
  <c r="D30" i="5" s="1"/>
  <c r="B455" i="4"/>
  <c r="B521" i="4"/>
  <c r="B465" i="4"/>
  <c r="B450" i="4"/>
  <c r="B515" i="4"/>
  <c r="B461" i="4"/>
  <c r="B467" i="4"/>
  <c r="B507" i="4"/>
  <c r="B509" i="4"/>
  <c r="B505" i="4"/>
  <c r="B520" i="4"/>
  <c r="B453" i="4"/>
  <c r="B503" i="4"/>
  <c r="B458" i="4"/>
  <c r="B519" i="4"/>
  <c r="B508" i="4"/>
  <c r="B512" i="4"/>
  <c r="B511" i="4"/>
  <c r="B469" i="4"/>
  <c r="B454" i="4"/>
  <c r="B514" i="4"/>
  <c r="B462" i="4"/>
  <c r="B451" i="4"/>
  <c r="B459" i="4"/>
  <c r="B518" i="4"/>
  <c r="B464" i="4"/>
  <c r="B457" i="4"/>
  <c r="B517" i="4"/>
  <c r="B502" i="4"/>
  <c r="B466" i="4"/>
  <c r="B463" i="4"/>
  <c r="B513" i="4"/>
  <c r="B516" i="4"/>
  <c r="B506" i="4"/>
  <c r="C803" i="3"/>
  <c r="C812" i="3" s="1"/>
  <c r="B539" i="4" l="1"/>
  <c r="C28" i="5" s="1"/>
  <c r="B533" i="4"/>
  <c r="E30" i="5" s="1"/>
  <c r="B549" i="4"/>
  <c r="E26" i="5" s="1"/>
  <c r="B548" i="4"/>
  <c r="D26" i="5" s="1"/>
  <c r="B535" i="4"/>
  <c r="C29" i="5" s="1"/>
  <c r="B534" i="4"/>
  <c r="B29" i="5" s="1"/>
  <c r="B17" i="5"/>
  <c r="B537" i="4"/>
  <c r="E29" i="5" s="1"/>
  <c r="B546" i="4"/>
  <c r="B26" i="5" s="1"/>
  <c r="B544" i="4"/>
  <c r="D27" i="5" s="1"/>
  <c r="B542" i="4"/>
  <c r="B27" i="5" s="1"/>
  <c r="B538" i="4"/>
  <c r="B28" i="5" s="1"/>
  <c r="B541" i="4"/>
  <c r="E28" i="5" s="1"/>
  <c r="B540" i="4"/>
  <c r="D28" i="5" s="1"/>
  <c r="B530" i="4"/>
  <c r="B30" i="5" s="1"/>
  <c r="B543" i="4"/>
  <c r="C27" i="5" s="1"/>
  <c r="B531" i="4"/>
  <c r="C30" i="5" s="1"/>
  <c r="B547" i="4"/>
  <c r="C26" i="5" s="1"/>
  <c r="B545" i="4"/>
  <c r="E27" i="5" s="1"/>
  <c r="B536" i="4"/>
  <c r="D29" i="5" s="1"/>
  <c r="C17" i="5"/>
  <c r="D17" i="5"/>
  <c r="E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<sst xmlns="http://schemas.openxmlformats.org/spreadsheetml/2006/main" count="2181" uniqueCount="627">
  <si>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</si>
  <si>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</si>
  <si>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</si>
  <si>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</si>
  <si>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</si>
  <si>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</si>
  <si>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</si>
  <si>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</si>
  <si>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</si>
  <si>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</si>
  <si>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</si>
  <si>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</si>
  <si>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</si>
  <si>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</si>
  <si>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</si>
  <si>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</si>
  <si>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</si>
  <si>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</si>
  <si>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</si>
  <si>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</si>
  <si>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</si>
  <si>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</si>
  <si>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</si>
  <si>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</si>
  <si>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</si>
  <si>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</si>
  <si>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</si>
  <si>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</si>
  <si>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</si>
  <si>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</si>
  <si>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</si>
  <si>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</si>
  <si>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</si>
  <si>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</si>
  <si>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</si>
  <si>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</si>
  <si>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</si>
  <si>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</si>
  <si>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</si>
  <si>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</si>
  <si>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</si>
  <si>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</si>
  <si>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</si>
  <si>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</si>
  <si>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</si>
  <si>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</si>
  <si>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</si>
  <si>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</si>
  <si>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</si>
  <si>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</si>
  <si>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</si>
  <si>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</si>
  <si>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</si>
  <si>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</si>
  <si>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</si>
  <si>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</si>
  <si>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</si>
  <si>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</si>
  <si>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</si>
  <si>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</si>
  <si>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</si>
  <si>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</si>
  <si>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</si>
  <si>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</si>
  <si>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</si>
  <si>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</si>
  <si>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</si>
  <si>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</si>
  <si>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</si>
  <si>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</si>
  <si>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</si>
  <si>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</si>
  <si>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</si>
  <si>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</si>
  <si>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</si>
  <si>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</si>
  <si>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</si>
  <si>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</si>
  <si>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</si>
  <si>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</si>
  <si>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</si>
  <si>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</si>
  <si>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</si>
  <si>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</si>
  <si>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</si>
  <si>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</si>
  <si>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</si>
  <si>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</si>
  <si>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</si>
  <si>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</si>
  <si>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</si>
  <si>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</si>
  <si>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</si>
  <si>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</si>
  <si>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</si>
  <si>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</si>
  <si>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</si>
  <si>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</si>
  <si>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</si>
  <si>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</si>
  <si>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</si>
  <si>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</si>
  <si>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</si>
  <si>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</si>
  <si>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</si>
  <si>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</si>
  <si>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</si>
  <si>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</si>
  <si>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</si>
  <si>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</si>
  <si>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</si>
  <si>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</si>
  <si>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</si>
  <si>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</si>
  <si>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</si>
  <si>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</si>
  <si>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</si>
  <si>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</si>
  <si>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</si>
  <si>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</si>
  <si>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</si>
  <si>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</si>
  <si>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</si>
  <si>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</si>
  <si>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</si>
  <si>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</si>
  <si>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</si>
  <si>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</si>
  <si>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</si>
  <si>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</si>
  <si>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</si>
  <si>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</si>
  <si>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</si>
  <si>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</si>
  <si>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</si>
  <si>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</si>
  <si>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</si>
  <si>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</si>
  <si>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</si>
  <si>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</si>
  <si>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</si>
  <si>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</si>
  <si>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</si>
  <si>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</si>
  <si>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</si>
  <si>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</si>
  <si>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</si>
  <si>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</si>
  <si>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</si>
  <si>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</si>
  <si>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</si>
  <si>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</si>
  <si>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</si>
  <si>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</si>
  <si>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</si>
  <si>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</si>
  <si>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</si>
  <si>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</si>
  <si>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</si>
  <si>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</si>
  <si>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</si>
  <si>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</si>
  <si>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</si>
  <si>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</si>
  <si>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</si>
  <si>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</si>
  <si>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</si>
  <si>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</si>
  <si>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</si>
  <si>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</si>
  <si>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</si>
  <si>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</si>
  <si>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</si>
  <si>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</si>
  <si>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</si>
  <si>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</si>
  <si>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</si>
  <si>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</si>
  <si>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</si>
  <si>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</si>
  <si>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</si>
  <si>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</si>
  <si>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</si>
  <si>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</si>
  <si>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</si>
  <si>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</si>
  <si>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</si>
  <si>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</si>
  <si>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</si>
  <si>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</si>
  <si>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</si>
  <si>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</si>
  <si>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</si>
  <si>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</si>
  <si>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</si>
  <si>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</si>
  <si>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</si>
  <si>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</si>
  <si>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</si>
  <si>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</si>
  <si>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</si>
  <si>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</si>
  <si>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</si>
  <si>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</si>
  <si>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</si>
  <si>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</si>
  <si>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</si>
  <si>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</si>
  <si>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</si>
  <si>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</si>
  <si>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</si>
  <si>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</si>
  <si>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</si>
  <si>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</si>
  <si>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</si>
  <si>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</si>
  <si>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</si>
  <si>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</si>
  <si>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</si>
  <si>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</si>
  <si>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</si>
  <si>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</si>
  <si>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</si>
  <si>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</si>
  <si>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</si>
  <si>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</si>
  <si>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</si>
  <si>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</si>
  <si>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</si>
  <si>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</si>
  <si>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</si>
  <si>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</si>
  <si>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</si>
  <si>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</si>
  <si>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</si>
  <si>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</si>
  <si>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</si>
  <si>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</si>
  <si>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</si>
  <si>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</si>
  <si>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</si>
  <si>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</si>
  <si>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</si>
  <si>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</si>
  <si>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</si>
  <si>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</si>
  <si>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</si>
  <si>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</si>
  <si>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</si>
  <si>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</si>
  <si>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</si>
  <si>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</si>
  <si>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</si>
  <si>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</si>
  <si>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</si>
  <si>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</si>
  <si>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</si>
  <si>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</si>
  <si>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</si>
  <si>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</si>
  <si>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</si>
  <si>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</si>
  <si>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</si>
  <si>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</si>
  <si>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</si>
  <si>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</si>
  <si>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</si>
  <si>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</si>
  <si>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</si>
  <si>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</si>
  <si>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</si>
  <si>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</si>
  <si>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</si>
  <si>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</si>
  <si>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</si>
  <si>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</si>
  <si>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</si>
  <si>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</si>
  <si>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</si>
  <si>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</si>
  <si>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</si>
  <si>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</si>
  <si>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</si>
  <si>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</si>
  <si>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</si>
  <si>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</si>
  <si>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</si>
  <si>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</si>
  <si>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</si>
  <si>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</si>
  <si>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</si>
  <si>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</si>
  <si>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</si>
  <si>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</si>
  <si>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</si>
  <si>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</si>
  <si>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</si>
  <si>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</si>
  <si>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</si>
  <si>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</si>
  <si>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</si>
  <si>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</si>
  <si>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</si>
  <si>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</si>
  <si>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</si>
  <si>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</si>
  <si>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</si>
  <si>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</si>
  <si>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</si>
  <si>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</si>
  <si>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</si>
  <si>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</si>
  <si>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</si>
  <si>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</si>
  <si>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</si>
  <si>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</si>
  <si>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</si>
  <si>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</si>
  <si>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</si>
  <si>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</si>
  <si>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</si>
  <si>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</si>
  <si>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</si>
  <si>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</si>
  <si>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</si>
  <si>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</si>
  <si>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</si>
  <si>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</si>
  <si>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</si>
  <si>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</si>
  <si>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</si>
  <si>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</si>
  <si>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</si>
  <si>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</si>
  <si>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</si>
  <si>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</si>
  <si>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</si>
  <si>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</si>
  <si>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</si>
  <si>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</si>
  <si>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</si>
  <si>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</si>
  <si>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</si>
  <si>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</si>
  <si>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</si>
  <si>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</si>
  <si>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</si>
  <si>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</si>
  <si>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</si>
  <si>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</si>
  <si>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</si>
  <si>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</si>
  <si>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</si>
  <si>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</si>
  <si>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</si>
  <si>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</si>
  <si>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</si>
  <si>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</si>
  <si>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</si>
  <si>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</si>
  <si>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</si>
  <si>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</si>
  <si>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</si>
  <si>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</si>
  <si>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</si>
  <si>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</si>
  <si>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</si>
  <si>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</si>
  <si>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</si>
  <si>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</si>
  <si>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</si>
  <si>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</si>
  <si>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</si>
  <si>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</si>
  <si>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</si>
  <si>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</si>
  <si>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</si>
  <si>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</si>
  <si>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</si>
  <si>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</si>
  <si>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</si>
  <si>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</si>
  <si>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</si>
  <si>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</si>
  <si>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</si>
  <si>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</si>
  <si>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</si>
  <si>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</si>
  <si>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</si>
  <si>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</si>
  <si>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</si>
  <si>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</si>
  <si>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</si>
  <si>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</si>
  <si>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</si>
  <si>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</si>
  <si>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</si>
  <si>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</si>
  <si>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</si>
  <si>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</si>
  <si>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</si>
  <si>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</si>
  <si>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</si>
  <si>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</si>
  <si>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</si>
  <si>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</si>
  <si>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</si>
  <si>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</si>
  <si>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</si>
  <si>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</si>
  <si>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</si>
  <si>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</si>
  <si>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</si>
  <si>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</si>
  <si>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</si>
  <si>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</si>
  <si>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</si>
  <si>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</si>
  <si>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</si>
  <si>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</si>
  <si>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</si>
  <si>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</si>
  <si>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</si>
  <si>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</si>
  <si>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</si>
  <si>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</si>
  <si>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</si>
  <si>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</si>
  <si>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</si>
  <si>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</si>
  <si>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</si>
  <si>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</si>
  <si>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</si>
  <si>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</si>
  <si>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</si>
  <si>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</si>
  <si>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</si>
  <si>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</si>
  <si>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</si>
  <si>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</si>
  <si>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</si>
  <si>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</si>
  <si>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</si>
  <si>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</si>
  <si>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</si>
  <si>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</si>
  <si>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</si>
  <si>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</si>
  <si>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</si>
  <si>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</si>
  <si>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</si>
  <si>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</si>
  <si>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</si>
  <si>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</si>
  <si>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</si>
  <si>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</si>
  <si>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</si>
  <si>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</si>
  <si>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</si>
  <si>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</si>
  <si>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</si>
  <si>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</si>
  <si>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</si>
  <si>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</si>
  <si>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</si>
  <si>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</si>
  <si>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</si>
  <si>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</si>
  <si>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</si>
  <si>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</si>
  <si>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</si>
  <si>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</si>
  <si>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</si>
  <si>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</si>
  <si>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</si>
  <si>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</si>
  <si>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</si>
  <si>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</si>
  <si>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</si>
  <si>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</si>
  <si>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</si>
  <si>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</si>
  <si>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</si>
  <si>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</si>
  <si>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</si>
  <si>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</si>
  <si>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</si>
  <si>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</si>
  <si>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</si>
  <si>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</si>
  <si>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</si>
  <si>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</si>
  <si>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</si>
  <si>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</si>
  <si>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</si>
  <si>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</si>
  <si>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</si>
  <si>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</si>
  <si>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</si>
  <si>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</si>
  <si>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</si>
  <si>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</si>
  <si>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</si>
  <si>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</si>
  <si>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</si>
  <si>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</si>
  <si>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</si>
  <si>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</si>
  <si>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</si>
  <si>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</si>
  <si>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</si>
  <si>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</si>
  <si>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</si>
  <si>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</si>
  <si>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</si>
  <si>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</si>
  <si>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</si>
  <si>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</si>
  <si>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</si>
  <si>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</si>
  <si>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</si>
  <si>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</si>
  <si>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</si>
  <si>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</si>
  <si>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</si>
  <si>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</si>
  <si>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</si>
  <si>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</si>
  <si>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</si>
  <si>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</si>
  <si>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</si>
  <si>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</si>
  <si>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</si>
  <si>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</si>
  <si>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</si>
  <si>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</si>
  <si>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</si>
  <si>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</si>
  <si>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</si>
  <si>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</si>
  <si>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</si>
  <si>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</si>
  <si>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</si>
  <si>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</si>
  <si>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</si>
  <si>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</si>
  <si>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</si>
  <si>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</si>
  <si>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</si>
  <si>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</si>
  <si>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</si>
  <si>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</si>
  <si>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</si>
  <si>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</si>
  <si>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</si>
  <si>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</si>
  <si>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</si>
  <si>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</si>
  <si>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</si>
  <si>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</si>
  <si>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</si>
  <si>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</si>
  <si>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</si>
  <si>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</si>
  <si>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</si>
  <si>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</si>
  <si>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</si>
  <si>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</si>
  <si>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</si>
  <si>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</si>
  <si>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</si>
  <si>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</si>
  <si>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</si>
  <si>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</si>
  <si>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</si>
  <si>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</si>
  <si>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</si>
  <si>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</si>
  <si>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</si>
  <si>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</si>
  <si>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</si>
  <si>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</si>
  <si>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</si>
  <si>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</si>
  <si>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</si>
  <si>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</si>
  <si>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</si>
  <si>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</si>
  <si>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</si>
  <si>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</si>
  <si>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</si>
  <si>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</si>
  <si>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</si>
  <si>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</si>
  <si>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</si>
  <si>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</si>
  <si>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</si>
  <si>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</si>
  <si>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</si>
  <si>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</si>
  <si>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</si>
  <si>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</si>
  <si>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</si>
  <si>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</si>
  <si>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</si>
  <si>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</si>
  <si>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</si>
  <si>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</si>
  <si>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</si>
  <si>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</si>
  <si>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</si>
  <si>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</si>
  <si>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</si>
  <si>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</si>
  <si>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</si>
  <si>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</si>
  <si>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</si>
  <si>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</si>
  <si>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</si>
  <si>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</si>
  <si>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</si>
  <si>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</si>
  <si>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</si>
  <si>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</si>
  <si>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Northern Powergrid (Yorkshire)</t>
  </si>
  <si>
    <t>2019/20</t>
  </si>
  <si>
    <t>April 2019 -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</si>
</sst>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  <xf numFmtId="165" fontId="3" fillId="3" borderId="0" xfId="0" applyNumberFormat="1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Northern Powergrid (Yorkshire) in 2019/20 (April 2019 - Final Charges)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tabSelected="1" zoomScale="70" zoomScaleNormal="70"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Northern Powergrid (Yorkshire) in 2019/20 (April 2019 - Final Charges)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ht="30" x14ac:dyDescent="0.25">
      <c r="A7" s="37" t="s">
        <v>4</v>
      </c>
      <c r="B7" s="16" t="s">
        <v>624</v>
      </c>
      <c r="C7" s="36" t="s">
        <v>625</v>
      </c>
      <c r="D7" s="16" t="s">
        <v>626</v>
      </c>
      <c r="E7" s="17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3.4000000000000002E-2</v>
      </c>
      <c r="C13" s="17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0.65</v>
      </c>
      <c r="C19" s="17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342813067.97609818</v>
      </c>
      <c r="C25" s="19">
        <v>341900000.00000006</v>
      </c>
      <c r="D25" s="19">
        <v>340465200</v>
      </c>
      <c r="E25" s="17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240898093.00000003</v>
      </c>
      <c r="C31" s="19">
        <v>-625945</v>
      </c>
      <c r="D31" s="17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1168.3</v>
      </c>
      <c r="C37" s="17"/>
    </row>
    <row r="38" spans="1:3" x14ac:dyDescent="0.25">
      <c r="A38" s="4" t="s">
        <v>26</v>
      </c>
      <c r="B38" s="20">
        <v>7601.8</v>
      </c>
      <c r="C38" s="17"/>
    </row>
    <row r="39" spans="1:3" x14ac:dyDescent="0.25">
      <c r="A39" s="4" t="s">
        <v>27</v>
      </c>
      <c r="B39" s="20">
        <v>15365.6</v>
      </c>
      <c r="C39" s="17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1415.8</v>
      </c>
      <c r="C45" s="17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10061931.43903652</v>
      </c>
      <c r="C51" s="17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2206081.4874522006</v>
      </c>
      <c r="C58" s="19">
        <v>0</v>
      </c>
      <c r="D58" s="19">
        <v>3641489.8922064253</v>
      </c>
      <c r="E58" s="19">
        <v>3884862.3335999995</v>
      </c>
      <c r="F58" s="17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-16900000</v>
      </c>
      <c r="C65" s="19">
        <v>0</v>
      </c>
      <c r="D65" s="19">
        <v>14300000</v>
      </c>
      <c r="E65" s="19">
        <v>8700000</v>
      </c>
      <c r="F65" s="17"/>
    </row>
    <row r="66" spans="1:6" x14ac:dyDescent="0.25">
      <c r="A66" s="4" t="s">
        <v>43</v>
      </c>
      <c r="B66" s="19">
        <v>13000000</v>
      </c>
      <c r="C66" s="19">
        <v>9900000</v>
      </c>
      <c r="D66" s="19">
        <v>20200000</v>
      </c>
      <c r="E66" s="19">
        <v>18400000.000000004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16700000.000000004</v>
      </c>
      <c r="C68" s="19">
        <v>1100000</v>
      </c>
      <c r="D68" s="19">
        <v>5000000</v>
      </c>
      <c r="E68" s="19">
        <v>2700000</v>
      </c>
      <c r="F68" s="17"/>
    </row>
    <row r="69" spans="1:6" x14ac:dyDescent="0.25">
      <c r="A69" s="4" t="s">
        <v>46</v>
      </c>
      <c r="B69" s="19">
        <v>200000</v>
      </c>
      <c r="C69" s="19">
        <v>2500000</v>
      </c>
      <c r="D69" s="19">
        <v>300000.00000000006</v>
      </c>
      <c r="E69" s="19">
        <v>2599999.9999999995</v>
      </c>
      <c r="F69" s="17"/>
    </row>
    <row r="70" spans="1:6" x14ac:dyDescent="0.25">
      <c r="A70" s="4" t="s">
        <v>47</v>
      </c>
      <c r="B70" s="19">
        <v>1400000</v>
      </c>
      <c r="C70" s="19">
        <v>0</v>
      </c>
      <c r="D70" s="19">
        <v>3400000</v>
      </c>
      <c r="E70" s="19">
        <v>600000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303620352.95434183</v>
      </c>
      <c r="D104" s="19">
        <v>122696883.96936996</v>
      </c>
      <c r="E104" s="19">
        <v>448479437.48360163</v>
      </c>
      <c r="F104" s="19">
        <v>255887742.79647672</v>
      </c>
      <c r="G104" s="19">
        <v>0</v>
      </c>
      <c r="H104" s="19">
        <v>725951844.40569794</v>
      </c>
      <c r="I104" s="19">
        <v>231732689.48917502</v>
      </c>
      <c r="J104" s="19">
        <v>436076699.41946089</v>
      </c>
      <c r="K104" s="19">
        <v>1484989968.4121051</v>
      </c>
      <c r="L104" s="19">
        <v>47795372.507583715</v>
      </c>
      <c r="M104" s="17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119513708.61239718</v>
      </c>
      <c r="C110" s="17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6100000</v>
      </c>
      <c r="C117" s="17"/>
    </row>
    <row r="118" spans="1:3" x14ac:dyDescent="0.25">
      <c r="A118" s="4" t="s">
        <v>43</v>
      </c>
      <c r="B118" s="19">
        <v>61499999.999999993</v>
      </c>
      <c r="C118" s="17"/>
    </row>
    <row r="119" spans="1:3" x14ac:dyDescent="0.25">
      <c r="A119" s="4" t="s">
        <v>44</v>
      </c>
      <c r="B119" s="19">
        <v>4800000.0000000019</v>
      </c>
      <c r="C119" s="17"/>
    </row>
    <row r="120" spans="1:3" x14ac:dyDescent="0.25">
      <c r="A120" s="4" t="s">
        <v>45</v>
      </c>
      <c r="B120" s="19">
        <v>30200000.000000004</v>
      </c>
      <c r="C120" s="17"/>
    </row>
    <row r="121" spans="1:3" x14ac:dyDescent="0.25">
      <c r="A121" s="4" t="s">
        <v>46</v>
      </c>
      <c r="B121" s="19">
        <v>6400000</v>
      </c>
      <c r="C121" s="17"/>
    </row>
    <row r="122" spans="1:3" x14ac:dyDescent="0.25">
      <c r="A122" s="4" t="s">
        <v>47</v>
      </c>
      <c r="B122" s="19">
        <v>5399999.9999999991</v>
      </c>
      <c r="C122" s="17"/>
    </row>
    <row r="123" spans="1:3" x14ac:dyDescent="0.25">
      <c r="A123" s="4" t="s">
        <v>48</v>
      </c>
      <c r="B123" s="19">
        <v>400000</v>
      </c>
      <c r="C123" s="17"/>
    </row>
    <row r="124" spans="1:3" x14ac:dyDescent="0.25">
      <c r="A124" s="4" t="s">
        <v>49</v>
      </c>
      <c r="B124" s="19">
        <v>4699999.9999999991</v>
      </c>
      <c r="C124" s="17"/>
    </row>
    <row r="125" spans="1:3" x14ac:dyDescent="0.25">
      <c r="A125" s="4" t="s">
        <v>50</v>
      </c>
      <c r="B125" s="19">
        <v>3800000.0000000005</v>
      </c>
      <c r="C125" s="17"/>
    </row>
    <row r="126" spans="1:3" x14ac:dyDescent="0.25">
      <c r="A126" s="4" t="s">
        <v>51</v>
      </c>
      <c r="B126" s="19">
        <v>14299999.999999996</v>
      </c>
      <c r="C126" s="17"/>
    </row>
    <row r="127" spans="1:3" x14ac:dyDescent="0.25">
      <c r="A127" s="4" t="s">
        <v>52</v>
      </c>
      <c r="B127" s="19">
        <v>3200000</v>
      </c>
      <c r="C127" s="17"/>
    </row>
    <row r="128" spans="1:3" x14ac:dyDescent="0.25">
      <c r="A128" s="4" t="s">
        <v>53</v>
      </c>
      <c r="B128" s="19">
        <v>1400000</v>
      </c>
      <c r="C128" s="17"/>
    </row>
    <row r="129" spans="1:3" x14ac:dyDescent="0.25">
      <c r="A129" s="4" t="s">
        <v>54</v>
      </c>
      <c r="B129" s="19">
        <v>1800000</v>
      </c>
      <c r="C129" s="17"/>
    </row>
    <row r="130" spans="1:3" x14ac:dyDescent="0.25">
      <c r="A130" s="4" t="s">
        <v>55</v>
      </c>
      <c r="B130" s="19">
        <v>800000</v>
      </c>
      <c r="C130" s="17"/>
    </row>
    <row r="131" spans="1:3" x14ac:dyDescent="0.25">
      <c r="A131" s="4" t="s">
        <v>56</v>
      </c>
      <c r="B131" s="19">
        <v>3199999.9999999995</v>
      </c>
      <c r="C131" s="17"/>
    </row>
    <row r="132" spans="1:3" x14ac:dyDescent="0.25">
      <c r="A132" s="4" t="s">
        <v>57</v>
      </c>
      <c r="B132" s="19">
        <v>7100000</v>
      </c>
      <c r="C132" s="17"/>
    </row>
    <row r="133" spans="1:3" x14ac:dyDescent="0.25">
      <c r="A133" s="4" t="s">
        <v>58</v>
      </c>
      <c r="B133" s="19">
        <v>3399999.9999999995</v>
      </c>
      <c r="C133" s="17"/>
    </row>
    <row r="134" spans="1:3" x14ac:dyDescent="0.25">
      <c r="A134" s="4" t="s">
        <v>59</v>
      </c>
      <c r="B134" s="19">
        <v>1200000</v>
      </c>
      <c r="C134" s="17"/>
    </row>
    <row r="135" spans="1:3" x14ac:dyDescent="0.25">
      <c r="A135" s="4" t="s">
        <v>60</v>
      </c>
      <c r="B135" s="19">
        <v>1100000</v>
      </c>
      <c r="C135" s="17"/>
    </row>
    <row r="136" spans="1:3" x14ac:dyDescent="0.25">
      <c r="A136" s="4" t="s">
        <v>61</v>
      </c>
      <c r="B136" s="19">
        <v>6800000</v>
      </c>
      <c r="C136" s="17"/>
    </row>
    <row r="137" spans="1:3" x14ac:dyDescent="0.25">
      <c r="A137" s="4" t="s">
        <v>62</v>
      </c>
      <c r="B137" s="19">
        <v>1600000</v>
      </c>
      <c r="C137" s="17"/>
    </row>
    <row r="138" spans="1:3" x14ac:dyDescent="0.25">
      <c r="A138" s="4" t="s">
        <v>63</v>
      </c>
      <c r="B138" s="19">
        <v>7300000</v>
      </c>
      <c r="C138" s="17"/>
    </row>
    <row r="139" spans="1:3" x14ac:dyDescent="0.25">
      <c r="A139" s="4" t="s">
        <v>64</v>
      </c>
      <c r="B139" s="19">
        <v>5900000</v>
      </c>
      <c r="C139" s="17"/>
    </row>
    <row r="140" spans="1:3" x14ac:dyDescent="0.25">
      <c r="A140" s="4" t="s">
        <v>65</v>
      </c>
      <c r="B140" s="19">
        <v>4600000</v>
      </c>
      <c r="C140" s="17"/>
    </row>
    <row r="141" spans="1:3" x14ac:dyDescent="0.25">
      <c r="A141" s="4" t="s">
        <v>66</v>
      </c>
      <c r="B141" s="19">
        <v>11300000</v>
      </c>
      <c r="C141" s="17"/>
    </row>
    <row r="142" spans="1:3" x14ac:dyDescent="0.25">
      <c r="A142" s="4" t="s">
        <v>67</v>
      </c>
      <c r="B142" s="19">
        <v>-99999.999999999651</v>
      </c>
      <c r="C142" s="17"/>
    </row>
    <row r="143" spans="1:3" x14ac:dyDescent="0.25">
      <c r="A143" s="4" t="s">
        <v>68</v>
      </c>
      <c r="B143" s="19">
        <v>400000</v>
      </c>
      <c r="C143" s="17"/>
    </row>
    <row r="144" spans="1:3" x14ac:dyDescent="0.25">
      <c r="A144" s="4" t="s">
        <v>69</v>
      </c>
      <c r="B144" s="19">
        <v>1500000</v>
      </c>
      <c r="C144" s="17"/>
    </row>
    <row r="145" spans="1:4" x14ac:dyDescent="0.25">
      <c r="A145" s="4" t="s">
        <v>70</v>
      </c>
      <c r="B145" s="19">
        <v>48300000.000000007</v>
      </c>
      <c r="C145" s="17"/>
    </row>
    <row r="146" spans="1:4" x14ac:dyDescent="0.25">
      <c r="A146" s="4" t="s">
        <v>71</v>
      </c>
      <c r="B146" s="19">
        <v>19000000</v>
      </c>
      <c r="C146" s="17"/>
    </row>
    <row r="147" spans="1:4" x14ac:dyDescent="0.25">
      <c r="A147" s="4" t="s">
        <v>72</v>
      </c>
      <c r="B147" s="19">
        <v>9300000</v>
      </c>
      <c r="C147" s="17"/>
    </row>
    <row r="148" spans="1:4" x14ac:dyDescent="0.25">
      <c r="A148" s="4" t="s">
        <v>73</v>
      </c>
      <c r="B148" s="19">
        <v>-200000</v>
      </c>
      <c r="C148" s="17"/>
    </row>
    <row r="149" spans="1:4" x14ac:dyDescent="0.25">
      <c r="A149" s="4" t="s">
        <v>74</v>
      </c>
      <c r="B149" s="19">
        <v>-3700000.0000001593</v>
      </c>
      <c r="C149" s="17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1723.4315383999997</v>
      </c>
      <c r="C155" s="19">
        <v>27782.190000000002</v>
      </c>
      <c r="D155" s="17"/>
    </row>
    <row r="156" spans="1:4" x14ac:dyDescent="0.25">
      <c r="A156" s="4" t="s">
        <v>101</v>
      </c>
      <c r="B156" s="19">
        <v>81041.796499999997</v>
      </c>
      <c r="C156" s="19">
        <v>997.89000000000021</v>
      </c>
      <c r="D156" s="17"/>
    </row>
    <row r="157" spans="1:4" x14ac:dyDescent="0.25">
      <c r="A157" s="4" t="s">
        <v>102</v>
      </c>
      <c r="B157" s="19">
        <v>56726</v>
      </c>
      <c r="C157" s="19">
        <v>2220</v>
      </c>
      <c r="D157" s="17"/>
    </row>
    <row r="158" spans="1:4" x14ac:dyDescent="0.25">
      <c r="A158" s="4" t="s">
        <v>103</v>
      </c>
      <c r="B158" s="19">
        <v>0</v>
      </c>
      <c r="C158" s="19">
        <v>0</v>
      </c>
      <c r="D158" s="17"/>
    </row>
    <row r="159" spans="1:4" x14ac:dyDescent="0.25">
      <c r="A159" s="4" t="s">
        <v>104</v>
      </c>
      <c r="B159" s="19">
        <v>11114.348791599999</v>
      </c>
      <c r="C159" s="19">
        <v>132562.85999999999</v>
      </c>
      <c r="D159" s="17"/>
    </row>
    <row r="160" spans="1:4" x14ac:dyDescent="0.25">
      <c r="A160" s="4" t="s">
        <v>105</v>
      </c>
      <c r="B160" s="19">
        <v>15699.920830000001</v>
      </c>
      <c r="C160" s="19">
        <v>0</v>
      </c>
      <c r="D160" s="17"/>
    </row>
    <row r="161" spans="1:4" x14ac:dyDescent="0.25">
      <c r="A161" s="4" t="s">
        <v>106</v>
      </c>
      <c r="B161" s="19">
        <v>2176588.35</v>
      </c>
      <c r="C161" s="19">
        <v>1401.93</v>
      </c>
      <c r="D161" s="17"/>
    </row>
    <row r="162" spans="1:4" x14ac:dyDescent="0.25">
      <c r="A162" s="4" t="s">
        <v>107</v>
      </c>
      <c r="B162" s="19">
        <v>6109</v>
      </c>
      <c r="C162" s="19">
        <v>9213.0000000000018</v>
      </c>
      <c r="D162" s="17"/>
    </row>
    <row r="163" spans="1:4" x14ac:dyDescent="0.25">
      <c r="A163" s="4" t="s">
        <v>108</v>
      </c>
      <c r="B163" s="19">
        <v>1967</v>
      </c>
      <c r="C163" s="19">
        <v>9546.0000000000018</v>
      </c>
      <c r="D163" s="17"/>
    </row>
    <row r="164" spans="1:4" x14ac:dyDescent="0.25">
      <c r="A164" s="4" t="s">
        <v>109</v>
      </c>
      <c r="B164" s="19">
        <v>7676</v>
      </c>
      <c r="C164" s="19">
        <v>11766</v>
      </c>
      <c r="D164" s="17"/>
    </row>
    <row r="165" spans="1:4" x14ac:dyDescent="0.25">
      <c r="A165" s="4" t="s">
        <v>110</v>
      </c>
      <c r="B165" s="19">
        <v>21480</v>
      </c>
      <c r="C165" s="19">
        <v>5150.4000000000005</v>
      </c>
      <c r="D165" s="17"/>
    </row>
    <row r="166" spans="1:4" x14ac:dyDescent="0.25">
      <c r="A166" s="4" t="s">
        <v>111</v>
      </c>
      <c r="B166" s="19">
        <v>16472</v>
      </c>
      <c r="C166" s="19">
        <v>0</v>
      </c>
      <c r="D166" s="17"/>
    </row>
    <row r="167" spans="1:4" x14ac:dyDescent="0.25">
      <c r="A167" s="4" t="s">
        <v>112</v>
      </c>
      <c r="B167" s="19">
        <v>28</v>
      </c>
      <c r="C167" s="19">
        <v>0</v>
      </c>
      <c r="D167" s="17"/>
    </row>
    <row r="168" spans="1:4" x14ac:dyDescent="0.25">
      <c r="A168" s="4" t="s">
        <v>113</v>
      </c>
      <c r="B168" s="19">
        <v>8668.5154142440024</v>
      </c>
      <c r="C168" s="19">
        <v>34632.000000000007</v>
      </c>
      <c r="D168" s="17"/>
    </row>
    <row r="169" spans="1:4" x14ac:dyDescent="0.25">
      <c r="A169" s="4" t="s">
        <v>114</v>
      </c>
      <c r="B169" s="19">
        <v>0</v>
      </c>
      <c r="C169" s="19">
        <v>0</v>
      </c>
      <c r="D169" s="17"/>
    </row>
    <row r="170" spans="1:4" x14ac:dyDescent="0.25">
      <c r="A170" s="4" t="s">
        <v>115</v>
      </c>
      <c r="B170" s="19">
        <v>0</v>
      </c>
      <c r="C170" s="19">
        <v>0</v>
      </c>
      <c r="D170" s="17"/>
    </row>
    <row r="171" spans="1:4" x14ac:dyDescent="0.25">
      <c r="A171" s="4" t="s">
        <v>116</v>
      </c>
      <c r="B171" s="19">
        <v>0</v>
      </c>
      <c r="C171" s="19">
        <v>0</v>
      </c>
      <c r="D171" s="17"/>
    </row>
    <row r="172" spans="1:4" x14ac:dyDescent="0.25">
      <c r="A172" s="4" t="s">
        <v>117</v>
      </c>
      <c r="B172" s="19">
        <v>109536</v>
      </c>
      <c r="C172" s="19">
        <v>2223.8350500000001</v>
      </c>
      <c r="D172" s="17"/>
    </row>
    <row r="173" spans="1:4" x14ac:dyDescent="0.25">
      <c r="A173" s="4" t="s">
        <v>118</v>
      </c>
      <c r="B173" s="19">
        <v>0</v>
      </c>
      <c r="C173" s="19">
        <v>0</v>
      </c>
      <c r="D173" s="17"/>
    </row>
    <row r="174" spans="1:4" x14ac:dyDescent="0.25">
      <c r="A174" s="4" t="s">
        <v>119</v>
      </c>
      <c r="B174" s="19">
        <v>10860.466626703999</v>
      </c>
      <c r="C174" s="19">
        <v>81585</v>
      </c>
      <c r="D174" s="17"/>
    </row>
    <row r="175" spans="1:4" x14ac:dyDescent="0.25">
      <c r="A175" s="4" t="s">
        <v>120</v>
      </c>
      <c r="B175" s="19">
        <v>0</v>
      </c>
      <c r="C175" s="19">
        <v>0</v>
      </c>
      <c r="D175" s="17"/>
    </row>
    <row r="176" spans="1:4" x14ac:dyDescent="0.25">
      <c r="A176" s="4" t="s">
        <v>121</v>
      </c>
      <c r="B176" s="19">
        <v>0</v>
      </c>
      <c r="C176" s="19">
        <v>0</v>
      </c>
      <c r="D176" s="17"/>
    </row>
    <row r="177" spans="1:4" x14ac:dyDescent="0.25">
      <c r="A177" s="4" t="s">
        <v>122</v>
      </c>
      <c r="B177" s="19">
        <v>1190</v>
      </c>
      <c r="C177" s="19">
        <v>9310.6800000000021</v>
      </c>
      <c r="D177" s="17"/>
    </row>
    <row r="178" spans="1:4" x14ac:dyDescent="0.25">
      <c r="A178" s="4" t="s">
        <v>123</v>
      </c>
      <c r="B178" s="19">
        <v>15734</v>
      </c>
      <c r="C178" s="19">
        <v>12210</v>
      </c>
      <c r="D178" s="17"/>
    </row>
    <row r="179" spans="1:4" x14ac:dyDescent="0.25">
      <c r="A179" s="4" t="s">
        <v>124</v>
      </c>
      <c r="B179" s="19">
        <v>16</v>
      </c>
      <c r="C179" s="19">
        <v>0</v>
      </c>
      <c r="D179" s="17"/>
    </row>
    <row r="180" spans="1:4" x14ac:dyDescent="0.25">
      <c r="A180" s="4" t="s">
        <v>125</v>
      </c>
      <c r="B180" s="19">
        <v>12437</v>
      </c>
      <c r="C180" s="19">
        <v>9990</v>
      </c>
      <c r="D180" s="17"/>
    </row>
    <row r="181" spans="1:4" x14ac:dyDescent="0.25">
      <c r="A181" s="4" t="s">
        <v>126</v>
      </c>
      <c r="B181" s="19">
        <v>9060</v>
      </c>
      <c r="C181" s="19">
        <v>14985</v>
      </c>
      <c r="D181" s="17"/>
    </row>
    <row r="182" spans="1:4" x14ac:dyDescent="0.25">
      <c r="A182" s="4" t="s">
        <v>127</v>
      </c>
      <c r="B182" s="19">
        <v>7058</v>
      </c>
      <c r="C182" s="19">
        <v>0</v>
      </c>
      <c r="D182" s="17"/>
    </row>
    <row r="183" spans="1:4" x14ac:dyDescent="0.25">
      <c r="A183" s="4" t="s">
        <v>128</v>
      </c>
      <c r="B183" s="19">
        <v>0</v>
      </c>
      <c r="C183" s="19">
        <v>0</v>
      </c>
      <c r="D183" s="17"/>
    </row>
    <row r="184" spans="1:4" x14ac:dyDescent="0.25">
      <c r="A184" s="4" t="s">
        <v>129</v>
      </c>
      <c r="B184" s="19">
        <v>0</v>
      </c>
      <c r="C184" s="19">
        <v>0</v>
      </c>
      <c r="D184" s="17"/>
    </row>
    <row r="185" spans="1:4" x14ac:dyDescent="0.25">
      <c r="A185" s="4" t="s">
        <v>130</v>
      </c>
      <c r="B185" s="19">
        <v>0</v>
      </c>
      <c r="C185" s="19">
        <v>0</v>
      </c>
      <c r="D185" s="17"/>
    </row>
    <row r="186" spans="1:4" x14ac:dyDescent="0.25">
      <c r="A186" s="4" t="s">
        <v>131</v>
      </c>
      <c r="B186" s="19">
        <v>0</v>
      </c>
      <c r="C186" s="19">
        <v>0</v>
      </c>
      <c r="D186" s="17"/>
    </row>
    <row r="187" spans="1:4" x14ac:dyDescent="0.25">
      <c r="A187" s="4" t="s">
        <v>132</v>
      </c>
      <c r="B187" s="19">
        <v>0</v>
      </c>
      <c r="C187" s="19">
        <v>0</v>
      </c>
      <c r="D187" s="17"/>
    </row>
    <row r="188" spans="1:4" x14ac:dyDescent="0.25">
      <c r="A188" s="4" t="s">
        <v>133</v>
      </c>
      <c r="B188" s="19">
        <v>0</v>
      </c>
      <c r="C188" s="19">
        <v>0</v>
      </c>
      <c r="D188" s="17"/>
    </row>
    <row r="189" spans="1:4" x14ac:dyDescent="0.25">
      <c r="A189" s="4" t="s">
        <v>134</v>
      </c>
      <c r="B189" s="19">
        <v>0</v>
      </c>
      <c r="C189" s="19">
        <v>0</v>
      </c>
      <c r="D189" s="17"/>
    </row>
    <row r="190" spans="1:4" x14ac:dyDescent="0.25">
      <c r="A190" s="4" t="s">
        <v>135</v>
      </c>
      <c r="B190" s="19">
        <v>0</v>
      </c>
      <c r="C190" s="19">
        <v>0</v>
      </c>
      <c r="D190" s="17"/>
    </row>
    <row r="191" spans="1:4" x14ac:dyDescent="0.25">
      <c r="A191" s="4" t="s">
        <v>136</v>
      </c>
      <c r="B191" s="19">
        <v>17490</v>
      </c>
      <c r="C191" s="19">
        <v>5142.63</v>
      </c>
      <c r="D191" s="17"/>
    </row>
    <row r="192" spans="1:4" x14ac:dyDescent="0.25">
      <c r="A192" s="4" t="s">
        <v>137</v>
      </c>
      <c r="B192" s="19">
        <v>15617</v>
      </c>
      <c r="C192" s="19">
        <v>12899.753999999999</v>
      </c>
      <c r="D192" s="17"/>
    </row>
    <row r="193" spans="1:4" x14ac:dyDescent="0.25">
      <c r="A193" s="4" t="s">
        <v>138</v>
      </c>
      <c r="B193" s="19">
        <v>0</v>
      </c>
      <c r="C193" s="19">
        <v>0</v>
      </c>
      <c r="D193" s="17"/>
    </row>
    <row r="194" spans="1:4" x14ac:dyDescent="0.25">
      <c r="A194" s="4" t="s">
        <v>139</v>
      </c>
      <c r="B194" s="19">
        <v>0</v>
      </c>
      <c r="C194" s="19">
        <v>0</v>
      </c>
      <c r="D194" s="17"/>
    </row>
    <row r="195" spans="1:4" x14ac:dyDescent="0.25">
      <c r="A195" s="4" t="s">
        <v>140</v>
      </c>
      <c r="B195" s="19">
        <v>1240.8448100000001</v>
      </c>
      <c r="C195" s="19">
        <v>99900</v>
      </c>
      <c r="D195" s="17"/>
    </row>
    <row r="196" spans="1:4" x14ac:dyDescent="0.25">
      <c r="A196" s="4" t="s">
        <v>141</v>
      </c>
      <c r="B196" s="19">
        <v>9.5231600000000007</v>
      </c>
      <c r="C196" s="19">
        <v>0</v>
      </c>
      <c r="D196" s="17"/>
    </row>
    <row r="197" spans="1:4" x14ac:dyDescent="0.25">
      <c r="A197" s="4" t="s">
        <v>142</v>
      </c>
      <c r="B197" s="19">
        <v>834.1565599999999</v>
      </c>
      <c r="C197" s="19">
        <v>99900</v>
      </c>
      <c r="D197" s="17"/>
    </row>
    <row r="198" spans="1:4" x14ac:dyDescent="0.25">
      <c r="A198" s="4" t="s">
        <v>143</v>
      </c>
      <c r="B198" s="19">
        <v>13.634459999999999</v>
      </c>
      <c r="C198" s="19">
        <v>0</v>
      </c>
      <c r="D198" s="17"/>
    </row>
    <row r="199" spans="1:4" x14ac:dyDescent="0.25">
      <c r="A199" s="4" t="s">
        <v>144</v>
      </c>
      <c r="B199" s="19">
        <v>17488</v>
      </c>
      <c r="C199" s="19">
        <v>2453.9122369500001</v>
      </c>
      <c r="D199" s="17"/>
    </row>
    <row r="200" spans="1:4" x14ac:dyDescent="0.25">
      <c r="A200" s="4" t="s">
        <v>145</v>
      </c>
      <c r="B200" s="19">
        <v>100</v>
      </c>
      <c r="C200" s="19">
        <v>0</v>
      </c>
      <c r="D200" s="17"/>
    </row>
    <row r="201" spans="1:4" x14ac:dyDescent="0.25">
      <c r="A201" s="4" t="s">
        <v>146</v>
      </c>
      <c r="B201" s="19">
        <v>11341</v>
      </c>
      <c r="C201" s="19">
        <v>2453.9122369500001</v>
      </c>
      <c r="D201" s="17"/>
    </row>
    <row r="202" spans="1:4" x14ac:dyDescent="0.25">
      <c r="A202" s="4" t="s">
        <v>147</v>
      </c>
      <c r="B202" s="19">
        <v>84</v>
      </c>
      <c r="C202" s="19">
        <v>0</v>
      </c>
      <c r="D202" s="17"/>
    </row>
    <row r="203" spans="1:4" x14ac:dyDescent="0.25">
      <c r="A203" s="4" t="s">
        <v>148</v>
      </c>
      <c r="B203" s="19">
        <v>746.05195041034403</v>
      </c>
      <c r="C203" s="19">
        <v>294150</v>
      </c>
      <c r="D203" s="17"/>
    </row>
    <row r="204" spans="1:4" x14ac:dyDescent="0.25">
      <c r="A204" s="4" t="s">
        <v>149</v>
      </c>
      <c r="B204" s="19">
        <v>460.2011885904472</v>
      </c>
      <c r="C204" s="19">
        <v>0</v>
      </c>
      <c r="D204" s="17"/>
    </row>
    <row r="205" spans="1:4" x14ac:dyDescent="0.25">
      <c r="A205" s="4" t="s">
        <v>150</v>
      </c>
      <c r="B205" s="19">
        <v>184.79652766587532</v>
      </c>
      <c r="C205" s="19">
        <v>0</v>
      </c>
      <c r="D205" s="17"/>
    </row>
    <row r="206" spans="1:4" x14ac:dyDescent="0.25">
      <c r="A206" s="4" t="s">
        <v>151</v>
      </c>
      <c r="B206" s="19">
        <v>102.59916062585714</v>
      </c>
      <c r="C206" s="19">
        <v>333000</v>
      </c>
      <c r="D206" s="17"/>
    </row>
    <row r="207" spans="1:4" x14ac:dyDescent="0.25">
      <c r="A207" s="4" t="s">
        <v>152</v>
      </c>
      <c r="B207" s="19">
        <v>6.1745112054974527</v>
      </c>
      <c r="C207" s="19">
        <v>0</v>
      </c>
      <c r="D207" s="17"/>
    </row>
    <row r="208" spans="1:4" x14ac:dyDescent="0.25">
      <c r="A208" s="4" t="s">
        <v>153</v>
      </c>
      <c r="B208" s="19">
        <v>0.79075150197871968</v>
      </c>
      <c r="C208" s="19">
        <v>0</v>
      </c>
      <c r="D208" s="17"/>
    </row>
    <row r="209" spans="1:4" x14ac:dyDescent="0.25">
      <c r="A209" s="4" t="s">
        <v>154</v>
      </c>
      <c r="B209" s="19">
        <v>0</v>
      </c>
      <c r="C209" s="19">
        <v>0</v>
      </c>
      <c r="D209" s="17"/>
    </row>
    <row r="210" spans="1:4" x14ac:dyDescent="0.25">
      <c r="A210" s="4" t="s">
        <v>155</v>
      </c>
      <c r="B210" s="19">
        <v>1061</v>
      </c>
      <c r="C210" s="19">
        <v>183150</v>
      </c>
      <c r="D210" s="17"/>
    </row>
    <row r="211" spans="1:4" x14ac:dyDescent="0.25">
      <c r="A211" s="4" t="s">
        <v>156</v>
      </c>
      <c r="B211" s="19">
        <v>17</v>
      </c>
      <c r="C211" s="19">
        <v>0</v>
      </c>
      <c r="D211" s="17"/>
    </row>
    <row r="212" spans="1:4" x14ac:dyDescent="0.25">
      <c r="A212" s="4" t="s">
        <v>157</v>
      </c>
      <c r="B212" s="19">
        <v>122</v>
      </c>
      <c r="C212" s="19">
        <v>0</v>
      </c>
      <c r="D212" s="17"/>
    </row>
    <row r="213" spans="1:4" x14ac:dyDescent="0.25">
      <c r="A213" s="4" t="s">
        <v>158</v>
      </c>
      <c r="B213" s="19">
        <v>0</v>
      </c>
      <c r="C213" s="19">
        <v>0</v>
      </c>
      <c r="D213" s="17"/>
    </row>
    <row r="214" spans="1:4" x14ac:dyDescent="0.25">
      <c r="A214" s="4" t="s">
        <v>159</v>
      </c>
      <c r="B214" s="19">
        <v>0</v>
      </c>
      <c r="C214" s="19">
        <v>0</v>
      </c>
      <c r="D214" s="17"/>
    </row>
    <row r="215" spans="1:4" x14ac:dyDescent="0.25">
      <c r="A215" s="4" t="s">
        <v>160</v>
      </c>
      <c r="B215" s="19">
        <v>281</v>
      </c>
      <c r="C215" s="19">
        <v>0</v>
      </c>
      <c r="D215" s="17"/>
    </row>
    <row r="216" spans="1:4" x14ac:dyDescent="0.25">
      <c r="A216" s="4" t="s">
        <v>161</v>
      </c>
      <c r="B216" s="19">
        <v>215</v>
      </c>
      <c r="C216" s="19">
        <v>183150</v>
      </c>
      <c r="D216" s="17"/>
    </row>
    <row r="217" spans="1:4" x14ac:dyDescent="0.25">
      <c r="A217" s="4" t="s">
        <v>162</v>
      </c>
      <c r="B217" s="19">
        <v>621</v>
      </c>
      <c r="C217" s="19">
        <v>0</v>
      </c>
      <c r="D217" s="17"/>
    </row>
    <row r="218" spans="1:4" x14ac:dyDescent="0.25">
      <c r="A218" s="4" t="s">
        <v>163</v>
      </c>
      <c r="B218" s="19">
        <v>0</v>
      </c>
      <c r="C218" s="19">
        <v>0</v>
      </c>
      <c r="D218" s="17"/>
    </row>
    <row r="219" spans="1:4" x14ac:dyDescent="0.25">
      <c r="A219" s="4" t="s">
        <v>164</v>
      </c>
      <c r="B219" s="19">
        <v>548</v>
      </c>
      <c r="C219" s="19">
        <v>388500</v>
      </c>
      <c r="D219" s="17"/>
    </row>
    <row r="220" spans="1:4" x14ac:dyDescent="0.25">
      <c r="A220" s="4" t="s">
        <v>165</v>
      </c>
      <c r="B220" s="19">
        <v>866</v>
      </c>
      <c r="C220" s="19">
        <v>0</v>
      </c>
      <c r="D220" s="17"/>
    </row>
    <row r="221" spans="1:4" x14ac:dyDescent="0.25">
      <c r="A221" s="4" t="s">
        <v>166</v>
      </c>
      <c r="B221" s="19">
        <v>128</v>
      </c>
      <c r="C221" s="19">
        <v>421800</v>
      </c>
      <c r="D221" s="17"/>
    </row>
    <row r="222" spans="1:4" x14ac:dyDescent="0.25">
      <c r="A222" s="4" t="s">
        <v>167</v>
      </c>
      <c r="B222" s="19">
        <v>247</v>
      </c>
      <c r="C222" s="19">
        <v>0</v>
      </c>
      <c r="D222" s="17"/>
    </row>
    <row r="223" spans="1:4" x14ac:dyDescent="0.25">
      <c r="A223" s="4" t="s">
        <v>168</v>
      </c>
      <c r="B223" s="19">
        <v>3.4681700000000006</v>
      </c>
      <c r="C223" s="19">
        <v>0</v>
      </c>
      <c r="D223" s="17"/>
    </row>
    <row r="224" spans="1:4" x14ac:dyDescent="0.25">
      <c r="A224" s="4" t="s">
        <v>169</v>
      </c>
      <c r="B224" s="19">
        <v>1058.2110299999997</v>
      </c>
      <c r="C224" s="19">
        <v>148740</v>
      </c>
      <c r="D224" s="17"/>
    </row>
    <row r="225" spans="1:4" x14ac:dyDescent="0.25">
      <c r="A225" s="4" t="s">
        <v>170</v>
      </c>
      <c r="B225" s="19">
        <v>38</v>
      </c>
      <c r="C225" s="19">
        <v>0</v>
      </c>
      <c r="D225" s="17"/>
    </row>
    <row r="226" spans="1:4" x14ac:dyDescent="0.25">
      <c r="A226" s="4" t="s">
        <v>171</v>
      </c>
      <c r="B226" s="19">
        <v>2046</v>
      </c>
      <c r="C226" s="19">
        <v>0</v>
      </c>
      <c r="D226" s="17"/>
    </row>
    <row r="227" spans="1:4" x14ac:dyDescent="0.25">
      <c r="A227" s="4" t="s">
        <v>172</v>
      </c>
      <c r="B227" s="19">
        <v>4092</v>
      </c>
      <c r="C227" s="19">
        <v>7770</v>
      </c>
      <c r="D227" s="17"/>
    </row>
    <row r="228" spans="1:4" x14ac:dyDescent="0.25">
      <c r="A228" s="4" t="s">
        <v>173</v>
      </c>
      <c r="B228" s="19">
        <v>50.266043701950075</v>
      </c>
      <c r="C228" s="19">
        <v>760294.50000000012</v>
      </c>
      <c r="D228" s="17"/>
    </row>
    <row r="229" spans="1:4" x14ac:dyDescent="0.25">
      <c r="A229" s="4" t="s">
        <v>174</v>
      </c>
      <c r="B229" s="19">
        <v>149.99332380710277</v>
      </c>
      <c r="C229" s="19">
        <v>0</v>
      </c>
      <c r="D229" s="17"/>
    </row>
    <row r="230" spans="1:4" x14ac:dyDescent="0.25">
      <c r="A230" s="4" t="s">
        <v>175</v>
      </c>
      <c r="B230" s="19">
        <v>3.0517224909471397</v>
      </c>
      <c r="C230" s="19">
        <v>0</v>
      </c>
      <c r="D230" s="17"/>
    </row>
    <row r="231" spans="1:4" x14ac:dyDescent="0.25">
      <c r="A231" s="4" t="s">
        <v>176</v>
      </c>
      <c r="B231" s="19">
        <v>0</v>
      </c>
      <c r="C231" s="19">
        <v>0</v>
      </c>
      <c r="D231" s="17"/>
    </row>
    <row r="232" spans="1:4" x14ac:dyDescent="0.25">
      <c r="A232" s="4" t="s">
        <v>177</v>
      </c>
      <c r="B232" s="19">
        <v>176</v>
      </c>
      <c r="C232" s="19">
        <v>610500</v>
      </c>
      <c r="D232" s="17"/>
    </row>
    <row r="233" spans="1:4" x14ac:dyDescent="0.25">
      <c r="A233" s="4" t="s">
        <v>178</v>
      </c>
      <c r="B233" s="19">
        <v>1066</v>
      </c>
      <c r="C233" s="19">
        <v>0</v>
      </c>
      <c r="D233" s="17"/>
    </row>
    <row r="234" spans="1:4" x14ac:dyDescent="0.25">
      <c r="A234" s="4" t="s">
        <v>179</v>
      </c>
      <c r="B234" s="19">
        <v>134</v>
      </c>
      <c r="C234" s="19">
        <v>899100</v>
      </c>
      <c r="D234" s="17"/>
    </row>
    <row r="235" spans="1:4" x14ac:dyDescent="0.25">
      <c r="A235" s="4" t="s">
        <v>180</v>
      </c>
      <c r="B235" s="19">
        <v>146</v>
      </c>
      <c r="C235" s="19">
        <v>0</v>
      </c>
      <c r="D235" s="17"/>
    </row>
    <row r="236" spans="1:4" x14ac:dyDescent="0.25">
      <c r="A236" s="4" t="s">
        <v>181</v>
      </c>
      <c r="B236" s="19">
        <v>0</v>
      </c>
      <c r="C236" s="19">
        <v>0</v>
      </c>
      <c r="D236" s="17"/>
    </row>
    <row r="237" spans="1:4" x14ac:dyDescent="0.25">
      <c r="A237" s="4" t="s">
        <v>182</v>
      </c>
      <c r="B237" s="19">
        <v>472</v>
      </c>
      <c r="C237" s="19">
        <v>0</v>
      </c>
      <c r="D237" s="17"/>
    </row>
    <row r="238" spans="1:4" x14ac:dyDescent="0.25">
      <c r="A238" s="4" t="s">
        <v>183</v>
      </c>
      <c r="B238" s="19">
        <v>804.06999999999994</v>
      </c>
      <c r="C238" s="19">
        <v>0</v>
      </c>
      <c r="D238" s="17"/>
    </row>
    <row r="239" spans="1:4" x14ac:dyDescent="0.25">
      <c r="A239" s="4" t="s">
        <v>184</v>
      </c>
      <c r="B239" s="19">
        <v>1604.6428000000001</v>
      </c>
      <c r="C239" s="19">
        <v>0</v>
      </c>
      <c r="D239" s="17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144740544.83271646</v>
      </c>
      <c r="C245" s="17"/>
    </row>
    <row r="246" spans="1:3" x14ac:dyDescent="0.25">
      <c r="A246" s="4" t="s">
        <v>188</v>
      </c>
      <c r="B246" s="19">
        <v>76438529.800244853</v>
      </c>
      <c r="C246" s="17"/>
    </row>
    <row r="247" spans="1:3" x14ac:dyDescent="0.25">
      <c r="A247" s="4" t="s">
        <v>26</v>
      </c>
      <c r="B247" s="19">
        <v>195171511.12881806</v>
      </c>
      <c r="C247" s="17"/>
    </row>
    <row r="248" spans="1:3" x14ac:dyDescent="0.25">
      <c r="A248" s="4" t="s">
        <v>189</v>
      </c>
      <c r="B248" s="19">
        <v>155537739.27177191</v>
      </c>
      <c r="C248" s="17"/>
    </row>
    <row r="249" spans="1:3" x14ac:dyDescent="0.25">
      <c r="A249" s="4" t="s">
        <v>190</v>
      </c>
      <c r="B249" s="19">
        <v>145719142.75937128</v>
      </c>
      <c r="C249" s="17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0.36952813304051213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Northern Powergrid (Yorkshire) in 2019/20 (April 2019 - Final Charges)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2206081.4874522006</v>
      </c>
      <c r="C10" s="22">
        <f>Input!C$58</f>
        <v>0</v>
      </c>
      <c r="D10" s="22">
        <f>Input!D$58</f>
        <v>3641489.8922064253</v>
      </c>
      <c r="E10" s="22">
        <f>Input!E$58</f>
        <v>3884862.3335999995</v>
      </c>
      <c r="F10" s="17"/>
    </row>
    <row r="11" spans="1:6" ht="30" x14ac:dyDescent="0.25">
      <c r="A11" s="4" t="s">
        <v>43</v>
      </c>
      <c r="B11" s="22">
        <f>Input!B66</f>
        <v>13000000</v>
      </c>
      <c r="C11" s="22">
        <f>Input!C66</f>
        <v>9900000</v>
      </c>
      <c r="D11" s="22">
        <f>Input!D66</f>
        <v>20200000</v>
      </c>
      <c r="E11" s="22">
        <f>Input!E66</f>
        <v>18400000.000000004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16700000.000000004</v>
      </c>
      <c r="C13" s="22">
        <f>Input!C68</f>
        <v>1100000</v>
      </c>
      <c r="D13" s="22">
        <f>Input!D68</f>
        <v>5000000</v>
      </c>
      <c r="E13" s="22">
        <f>Input!E68</f>
        <v>2700000</v>
      </c>
      <c r="F13" s="17"/>
    </row>
    <row r="14" spans="1:6" x14ac:dyDescent="0.25">
      <c r="A14" s="4" t="s">
        <v>46</v>
      </c>
      <c r="B14" s="22">
        <f>Input!B69</f>
        <v>200000</v>
      </c>
      <c r="C14" s="22">
        <f>Input!C69</f>
        <v>2500000</v>
      </c>
      <c r="D14" s="22">
        <f>Input!D69</f>
        <v>300000.00000000006</v>
      </c>
      <c r="E14" s="22">
        <f>Input!E69</f>
        <v>2599999.9999999995</v>
      </c>
      <c r="F14" s="17"/>
    </row>
    <row r="15" spans="1:6" x14ac:dyDescent="0.25">
      <c r="A15" s="4" t="s">
        <v>47</v>
      </c>
      <c r="B15" s="22">
        <f>Input!B70</f>
        <v>1400000</v>
      </c>
      <c r="C15" s="22">
        <f>Input!C70</f>
        <v>0</v>
      </c>
      <c r="D15" s="22">
        <f>Input!D70</f>
        <v>3400000</v>
      </c>
      <c r="E15" s="22">
        <f>Input!E70</f>
        <v>600000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6100000</v>
      </c>
      <c r="C52" s="24">
        <f t="shared" ref="C52:C84" si="0">SUM($B10:$E10)</f>
        <v>9732433.7132586259</v>
      </c>
      <c r="D52" s="17"/>
    </row>
    <row r="53" spans="1:4" ht="30" x14ac:dyDescent="0.25">
      <c r="A53" s="4" t="s">
        <v>43</v>
      </c>
      <c r="B53" s="22">
        <f>Input!B118</f>
        <v>61499999.999999993</v>
      </c>
      <c r="C53" s="24">
        <f t="shared" si="0"/>
        <v>61500000</v>
      </c>
      <c r="D53" s="17"/>
    </row>
    <row r="54" spans="1:4" x14ac:dyDescent="0.25">
      <c r="A54" s="4" t="s">
        <v>44</v>
      </c>
      <c r="B54" s="22">
        <f>Input!B119</f>
        <v>4800000.0000000019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30200000.000000004</v>
      </c>
      <c r="C55" s="24">
        <f t="shared" si="0"/>
        <v>25500000.000000004</v>
      </c>
      <c r="D55" s="17"/>
    </row>
    <row r="56" spans="1:4" x14ac:dyDescent="0.25">
      <c r="A56" s="4" t="s">
        <v>46</v>
      </c>
      <c r="B56" s="22">
        <f>Input!B121</f>
        <v>6400000</v>
      </c>
      <c r="C56" s="24">
        <f t="shared" si="0"/>
        <v>5600000</v>
      </c>
      <c r="D56" s="17"/>
    </row>
    <row r="57" spans="1:4" x14ac:dyDescent="0.25">
      <c r="A57" s="4" t="s">
        <v>47</v>
      </c>
      <c r="B57" s="22">
        <f>Input!B122</f>
        <v>5399999.9999999991</v>
      </c>
      <c r="C57" s="24">
        <f t="shared" si="0"/>
        <v>5400000</v>
      </c>
      <c r="D57" s="17"/>
    </row>
    <row r="58" spans="1:4" x14ac:dyDescent="0.25">
      <c r="A58" s="4" t="s">
        <v>48</v>
      </c>
      <c r="B58" s="22">
        <f>Input!B123</f>
        <v>400000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4699999.9999999991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3800000.0000000005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14299999.999999996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3200000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1400000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1800000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800000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3199999.9999999995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7100000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3399999.9999999995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1200000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1100000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6800000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1600000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7300000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5900000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4600000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11300000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-99999.999999999651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400000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1500000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48300000.000000007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19000000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9300000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-200000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-3700000.0000001593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47880702.451821089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80870798.309385017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125931720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0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1473349862.8520398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0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3051424505.5155001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56282217.000000007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18776982.000000004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90315816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110630592.00000001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300208025.82609838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243589996.03680003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886051169.73964584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11079709.200000003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192112140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124245630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135764100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89944598.700000003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201455458.21799999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123960396.51900001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83332240.343999997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42914017.199781604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27829818.67924995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219451181.21320269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0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0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34165520.488410428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194322150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39377250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212898000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53990400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0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157398308.60219997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31794840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38216996.563352287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107448000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120479400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5055463196.128746</v>
      </c>
      <c r="C225" s="29">
        <f>SUMPRODUCT(D$132:D$216,$B$132:$B$216)</f>
        <v>551409786.91799998</v>
      </c>
      <c r="D225" s="29">
        <f>SUMPRODUCT(E$132:E$216,$B$132:$B$216)</f>
        <v>1633041040.8025444</v>
      </c>
      <c r="E225" s="29">
        <f>SUMPRODUCT(F$132:F$216,$B$132:$B$216)</f>
        <v>1487578519.6091971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0.57925723464730583</v>
      </c>
      <c r="C233" s="30">
        <f>C225/SUM($B$225:$E$225)</f>
        <v>6.3180780066239964E-2</v>
      </c>
      <c r="D233" s="30">
        <f>D225/SUM($B$225:$E$225)</f>
        <v>0.18711457301977949</v>
      </c>
      <c r="E233" s="30">
        <f>E225/SUM($B$225:$E$225)</f>
        <v>0.17044741226667456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0.90440418510916176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0.90440418510916176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0.58885202443570261</v>
      </c>
      <c r="C266" s="30">
        <f>C233*C257/SUMPRODUCT($B$233:$E$233,$B$257:$E$257)</f>
        <v>6.4227303557261362E-2</v>
      </c>
      <c r="D266" s="30">
        <f>D233*D257/SUMPRODUCT($B$233:$E$233,$B$257:$E$257)</f>
        <v>0.19021393007064746</v>
      </c>
      <c r="E266" s="30">
        <f>E233*E257/SUMPRODUCT($B$233:$E$233,$B$257:$E$257)</f>
        <v>0.15670674193638859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0.58885202443570261</v>
      </c>
      <c r="C288" s="30">
        <f t="shared" si="1"/>
        <v>6.4227303557261362E-2</v>
      </c>
      <c r="D288" s="30">
        <f t="shared" si="1"/>
        <v>0.19021393007064746</v>
      </c>
      <c r="E288" s="30">
        <f t="shared" si="1"/>
        <v>0.15670674193638859</v>
      </c>
      <c r="F288" s="17"/>
    </row>
    <row r="289" spans="1:6" x14ac:dyDescent="0.25">
      <c r="A289" s="4" t="s">
        <v>44</v>
      </c>
      <c r="B289" s="30">
        <f t="shared" si="1"/>
        <v>0.58885202443570261</v>
      </c>
      <c r="C289" s="30">
        <f t="shared" si="1"/>
        <v>6.4227303557261362E-2</v>
      </c>
      <c r="D289" s="30">
        <f t="shared" si="1"/>
        <v>0.19021393007064746</v>
      </c>
      <c r="E289" s="30">
        <f t="shared" si="1"/>
        <v>0.15670674193638859</v>
      </c>
      <c r="F289" s="17"/>
    </row>
    <row r="290" spans="1:6" x14ac:dyDescent="0.25">
      <c r="A290" s="4" t="s">
        <v>45</v>
      </c>
      <c r="B290" s="30">
        <f t="shared" si="1"/>
        <v>0.58885202443570261</v>
      </c>
      <c r="C290" s="30">
        <f t="shared" si="1"/>
        <v>6.4227303557261362E-2</v>
      </c>
      <c r="D290" s="30">
        <f t="shared" si="1"/>
        <v>0.19021393007064746</v>
      </c>
      <c r="E290" s="30">
        <f t="shared" si="1"/>
        <v>0.15670674193638859</v>
      </c>
      <c r="F290" s="17"/>
    </row>
    <row r="291" spans="1:6" x14ac:dyDescent="0.25">
      <c r="A291" s="4" t="s">
        <v>46</v>
      </c>
      <c r="B291" s="30">
        <f t="shared" si="1"/>
        <v>0.58885202443570261</v>
      </c>
      <c r="C291" s="30">
        <f t="shared" si="1"/>
        <v>6.4227303557261362E-2</v>
      </c>
      <c r="D291" s="30">
        <f t="shared" si="1"/>
        <v>0.19021393007064746</v>
      </c>
      <c r="E291" s="30">
        <f t="shared" si="1"/>
        <v>0.15670674193638859</v>
      </c>
      <c r="F291" s="17"/>
    </row>
    <row r="292" spans="1:6" x14ac:dyDescent="0.25">
      <c r="A292" s="4" t="s">
        <v>47</v>
      </c>
      <c r="B292" s="30">
        <f t="shared" si="1"/>
        <v>0.58885202443570261</v>
      </c>
      <c r="C292" s="30">
        <f t="shared" si="1"/>
        <v>6.4227303557261362E-2</v>
      </c>
      <c r="D292" s="30">
        <f t="shared" si="1"/>
        <v>0.19021393007064746</v>
      </c>
      <c r="E292" s="30">
        <f t="shared" si="1"/>
        <v>0.15670674193638859</v>
      </c>
      <c r="F292" s="17"/>
    </row>
    <row r="293" spans="1:6" x14ac:dyDescent="0.25">
      <c r="A293" s="4" t="s">
        <v>48</v>
      </c>
      <c r="B293" s="30">
        <f t="shared" si="1"/>
        <v>0.58885202443570261</v>
      </c>
      <c r="C293" s="30">
        <f t="shared" si="1"/>
        <v>6.4227303557261362E-2</v>
      </c>
      <c r="D293" s="30">
        <f t="shared" si="1"/>
        <v>0.19021393007064746</v>
      </c>
      <c r="E293" s="30">
        <f t="shared" si="1"/>
        <v>0.15670674193638859</v>
      </c>
      <c r="F293" s="17"/>
    </row>
    <row r="294" spans="1:6" x14ac:dyDescent="0.25">
      <c r="A294" s="4" t="s">
        <v>49</v>
      </c>
      <c r="B294" s="30">
        <f t="shared" si="1"/>
        <v>0.58885202443570261</v>
      </c>
      <c r="C294" s="30">
        <f t="shared" si="1"/>
        <v>6.4227303557261362E-2</v>
      </c>
      <c r="D294" s="30">
        <f t="shared" si="1"/>
        <v>0.19021393007064746</v>
      </c>
      <c r="E294" s="30">
        <f t="shared" si="1"/>
        <v>0.15670674193638859</v>
      </c>
      <c r="F294" s="17"/>
    </row>
    <row r="295" spans="1:6" x14ac:dyDescent="0.25">
      <c r="A295" s="4" t="s">
        <v>50</v>
      </c>
      <c r="B295" s="30">
        <f t="shared" si="1"/>
        <v>0.58885202443570261</v>
      </c>
      <c r="C295" s="30">
        <f t="shared" si="1"/>
        <v>6.4227303557261362E-2</v>
      </c>
      <c r="D295" s="30">
        <f t="shared" si="1"/>
        <v>0.19021393007064746</v>
      </c>
      <c r="E295" s="30">
        <f t="shared" si="1"/>
        <v>0.15670674193638859</v>
      </c>
      <c r="F295" s="17"/>
    </row>
    <row r="296" spans="1:6" x14ac:dyDescent="0.25">
      <c r="A296" s="4" t="s">
        <v>51</v>
      </c>
      <c r="B296" s="30">
        <f t="shared" si="1"/>
        <v>0.58885202443570261</v>
      </c>
      <c r="C296" s="30">
        <f t="shared" si="1"/>
        <v>6.4227303557261362E-2</v>
      </c>
      <c r="D296" s="30">
        <f t="shared" si="1"/>
        <v>0.19021393007064746</v>
      </c>
      <c r="E296" s="30">
        <f t="shared" si="1"/>
        <v>0.15670674193638859</v>
      </c>
      <c r="F296" s="17"/>
    </row>
    <row r="297" spans="1:6" x14ac:dyDescent="0.25">
      <c r="A297" s="4" t="s">
        <v>52</v>
      </c>
      <c r="B297" s="30">
        <f t="shared" si="1"/>
        <v>0.58885202443570261</v>
      </c>
      <c r="C297" s="30">
        <f t="shared" si="1"/>
        <v>6.4227303557261362E-2</v>
      </c>
      <c r="D297" s="30">
        <f t="shared" si="1"/>
        <v>0.19021393007064746</v>
      </c>
      <c r="E297" s="30">
        <f t="shared" si="1"/>
        <v>0.15670674193638859</v>
      </c>
      <c r="F297" s="17"/>
    </row>
    <row r="298" spans="1:6" x14ac:dyDescent="0.25">
      <c r="A298" s="4" t="s">
        <v>53</v>
      </c>
      <c r="B298" s="30">
        <f t="shared" si="1"/>
        <v>0.58885202443570261</v>
      </c>
      <c r="C298" s="30">
        <f t="shared" si="1"/>
        <v>6.4227303557261362E-2</v>
      </c>
      <c r="D298" s="30">
        <f t="shared" si="1"/>
        <v>0.19021393007064746</v>
      </c>
      <c r="E298" s="30">
        <f t="shared" si="1"/>
        <v>0.15670674193638859</v>
      </c>
      <c r="F298" s="17"/>
    </row>
    <row r="299" spans="1:6" x14ac:dyDescent="0.25">
      <c r="A299" s="4" t="s">
        <v>54</v>
      </c>
      <c r="B299" s="30">
        <f t="shared" si="1"/>
        <v>0.58885202443570261</v>
      </c>
      <c r="C299" s="30">
        <f t="shared" si="1"/>
        <v>6.4227303557261362E-2</v>
      </c>
      <c r="D299" s="30">
        <f t="shared" si="1"/>
        <v>0.19021393007064746</v>
      </c>
      <c r="E299" s="30">
        <f t="shared" si="1"/>
        <v>0.15670674193638859</v>
      </c>
      <c r="F299" s="17"/>
    </row>
    <row r="300" spans="1:6" x14ac:dyDescent="0.25">
      <c r="A300" s="4" t="s">
        <v>55</v>
      </c>
      <c r="B300" s="30">
        <f t="shared" si="1"/>
        <v>0.58885202443570261</v>
      </c>
      <c r="C300" s="30">
        <f t="shared" si="1"/>
        <v>6.4227303557261362E-2</v>
      </c>
      <c r="D300" s="30">
        <f t="shared" si="1"/>
        <v>0.19021393007064746</v>
      </c>
      <c r="E300" s="30">
        <f t="shared" si="1"/>
        <v>0.15670674193638859</v>
      </c>
      <c r="F300" s="17"/>
    </row>
    <row r="301" spans="1:6" x14ac:dyDescent="0.25">
      <c r="A301" s="4" t="s">
        <v>56</v>
      </c>
      <c r="B301" s="30">
        <f t="shared" si="1"/>
        <v>0.58885202443570261</v>
      </c>
      <c r="C301" s="30">
        <f t="shared" si="1"/>
        <v>6.4227303557261362E-2</v>
      </c>
      <c r="D301" s="30">
        <f t="shared" si="1"/>
        <v>0.19021393007064746</v>
      </c>
      <c r="E301" s="30">
        <f t="shared" si="1"/>
        <v>0.15670674193638859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0.58885202443570261</v>
      </c>
      <c r="C304" s="30">
        <f t="shared" si="1"/>
        <v>6.4227303557261362E-2</v>
      </c>
      <c r="D304" s="30">
        <f t="shared" si="1"/>
        <v>0.19021393007064746</v>
      </c>
      <c r="E304" s="30">
        <f t="shared" si="1"/>
        <v>0.15670674193638859</v>
      </c>
      <c r="F304" s="17"/>
    </row>
    <row r="305" spans="1:6" x14ac:dyDescent="0.25">
      <c r="A305" s="4" t="s">
        <v>60</v>
      </c>
      <c r="B305" s="30">
        <f t="shared" si="1"/>
        <v>0.58885202443570261</v>
      </c>
      <c r="C305" s="30">
        <f t="shared" si="1"/>
        <v>6.4227303557261362E-2</v>
      </c>
      <c r="D305" s="30">
        <f t="shared" si="1"/>
        <v>0.19021393007064746</v>
      </c>
      <c r="E305" s="30">
        <f t="shared" si="1"/>
        <v>0.15670674193638859</v>
      </c>
      <c r="F305" s="17"/>
    </row>
    <row r="306" spans="1:6" x14ac:dyDescent="0.25">
      <c r="A306" s="4" t="s">
        <v>61</v>
      </c>
      <c r="B306" s="30">
        <f t="shared" si="1"/>
        <v>0.58885202443570261</v>
      </c>
      <c r="C306" s="30">
        <f t="shared" si="1"/>
        <v>6.4227303557261362E-2</v>
      </c>
      <c r="D306" s="30">
        <f t="shared" si="1"/>
        <v>0.19021393007064746</v>
      </c>
      <c r="E306" s="30">
        <f t="shared" si="1"/>
        <v>0.15670674193638859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0.58885202443570261</v>
      </c>
      <c r="C307" s="30">
        <f t="shared" si="2"/>
        <v>6.4227303557261362E-2</v>
      </c>
      <c r="D307" s="30">
        <f t="shared" si="2"/>
        <v>0.19021393007064746</v>
      </c>
      <c r="E307" s="30">
        <f t="shared" si="2"/>
        <v>0.15670674193638859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2206081.4874522006</v>
      </c>
      <c r="C331" s="24">
        <f t="shared" si="3"/>
        <v>0</v>
      </c>
      <c r="D331" s="24">
        <f t="shared" si="3"/>
        <v>3641489.8922064253</v>
      </c>
      <c r="E331" s="24">
        <f t="shared" si="3"/>
        <v>3884862.3335999995</v>
      </c>
      <c r="F331" s="17"/>
    </row>
    <row r="332" spans="1:6" ht="30" x14ac:dyDescent="0.25">
      <c r="A332" s="4" t="s">
        <v>43</v>
      </c>
      <c r="B332" s="24">
        <f t="shared" si="3"/>
        <v>12999999.999999996</v>
      </c>
      <c r="C332" s="24">
        <f t="shared" si="3"/>
        <v>9900000</v>
      </c>
      <c r="D332" s="24">
        <f t="shared" si="3"/>
        <v>20200000</v>
      </c>
      <c r="E332" s="24">
        <f t="shared" si="3"/>
        <v>18400000.000000004</v>
      </c>
      <c r="F332" s="17"/>
    </row>
    <row r="333" spans="1:6" x14ac:dyDescent="0.25">
      <c r="A333" s="4" t="s">
        <v>44</v>
      </c>
      <c r="B333" s="24">
        <f t="shared" si="3"/>
        <v>2826489.7172913738</v>
      </c>
      <c r="C333" s="24">
        <f t="shared" si="3"/>
        <v>308291.05707485467</v>
      </c>
      <c r="D333" s="24">
        <f t="shared" si="3"/>
        <v>913026.86433910823</v>
      </c>
      <c r="E333" s="24">
        <f t="shared" si="3"/>
        <v>752192.36129466549</v>
      </c>
      <c r="F333" s="17"/>
    </row>
    <row r="334" spans="1:6" x14ac:dyDescent="0.25">
      <c r="A334" s="4" t="s">
        <v>45</v>
      </c>
      <c r="B334" s="24">
        <f t="shared" si="3"/>
        <v>19467604.514847808</v>
      </c>
      <c r="C334" s="24">
        <f t="shared" si="3"/>
        <v>1401868.3267191285</v>
      </c>
      <c r="D334" s="24">
        <f t="shared" si="3"/>
        <v>5894005.4713320434</v>
      </c>
      <c r="E334" s="24">
        <f t="shared" si="3"/>
        <v>3436521.6871010265</v>
      </c>
      <c r="F334" s="17"/>
    </row>
    <row r="335" spans="1:6" x14ac:dyDescent="0.25">
      <c r="A335" s="4" t="s">
        <v>46</v>
      </c>
      <c r="B335" s="24">
        <f t="shared" si="3"/>
        <v>671081.6195485621</v>
      </c>
      <c r="C335" s="24">
        <f t="shared" si="3"/>
        <v>2551381.8428458092</v>
      </c>
      <c r="D335" s="24">
        <f t="shared" si="3"/>
        <v>452171.14405651804</v>
      </c>
      <c r="E335" s="24">
        <f t="shared" si="3"/>
        <v>2725365.3935491103</v>
      </c>
      <c r="F335" s="17"/>
    </row>
    <row r="336" spans="1:6" x14ac:dyDescent="0.25">
      <c r="A336" s="4" t="s">
        <v>47</v>
      </c>
      <c r="B336" s="24">
        <f t="shared" si="3"/>
        <v>1399999.9999999995</v>
      </c>
      <c r="C336" s="24">
        <f t="shared" si="3"/>
        <v>-5.9816337709558533E-11</v>
      </c>
      <c r="D336" s="24">
        <f t="shared" si="3"/>
        <v>3400000</v>
      </c>
      <c r="E336" s="24">
        <f t="shared" si="3"/>
        <v>599999.99999999988</v>
      </c>
      <c r="F336" s="17"/>
    </row>
    <row r="337" spans="1:6" x14ac:dyDescent="0.25">
      <c r="A337" s="4" t="s">
        <v>48</v>
      </c>
      <c r="B337" s="24">
        <f t="shared" si="3"/>
        <v>235540.80977428105</v>
      </c>
      <c r="C337" s="24">
        <f t="shared" si="3"/>
        <v>25690.921422904543</v>
      </c>
      <c r="D337" s="24">
        <f t="shared" si="3"/>
        <v>76085.57202825899</v>
      </c>
      <c r="E337" s="24">
        <f t="shared" si="3"/>
        <v>62682.696774555436</v>
      </c>
      <c r="F337" s="17"/>
    </row>
    <row r="338" spans="1:6" x14ac:dyDescent="0.25">
      <c r="A338" s="4" t="s">
        <v>49</v>
      </c>
      <c r="B338" s="24">
        <f t="shared" si="3"/>
        <v>2767604.5148478015</v>
      </c>
      <c r="C338" s="24">
        <f t="shared" si="3"/>
        <v>301868.32671912835</v>
      </c>
      <c r="D338" s="24">
        <f t="shared" si="3"/>
        <v>894005.47133204294</v>
      </c>
      <c r="E338" s="24">
        <f t="shared" si="3"/>
        <v>736521.68710102618</v>
      </c>
      <c r="F338" s="17"/>
    </row>
    <row r="339" spans="1:6" x14ac:dyDescent="0.25">
      <c r="A339" s="4" t="s">
        <v>50</v>
      </c>
      <c r="B339" s="24">
        <f t="shared" si="3"/>
        <v>2237637.6928556701</v>
      </c>
      <c r="C339" s="24">
        <f t="shared" si="3"/>
        <v>244063.7535175932</v>
      </c>
      <c r="D339" s="24">
        <f t="shared" si="3"/>
        <v>722812.93426846049</v>
      </c>
      <c r="E339" s="24">
        <f t="shared" si="3"/>
        <v>595485.61935827672</v>
      </c>
      <c r="F339" s="17"/>
    </row>
    <row r="340" spans="1:6" x14ac:dyDescent="0.25">
      <c r="A340" s="4" t="s">
        <v>51</v>
      </c>
      <c r="B340" s="24">
        <f t="shared" si="3"/>
        <v>8420583.9494305458</v>
      </c>
      <c r="C340" s="24">
        <f t="shared" si="3"/>
        <v>918450.44086883718</v>
      </c>
      <c r="D340" s="24">
        <f t="shared" si="3"/>
        <v>2720059.2000102582</v>
      </c>
      <c r="E340" s="24">
        <f t="shared" si="3"/>
        <v>2240906.4096903563</v>
      </c>
      <c r="F340" s="17"/>
    </row>
    <row r="341" spans="1:6" x14ac:dyDescent="0.25">
      <c r="A341" s="4" t="s">
        <v>52</v>
      </c>
      <c r="B341" s="24">
        <f t="shared" si="3"/>
        <v>1884326.4781942484</v>
      </c>
      <c r="C341" s="24">
        <f t="shared" si="3"/>
        <v>205527.37138323634</v>
      </c>
      <c r="D341" s="24">
        <f t="shared" si="3"/>
        <v>608684.57622607192</v>
      </c>
      <c r="E341" s="24">
        <f t="shared" si="3"/>
        <v>501461.57419644349</v>
      </c>
      <c r="F341" s="17"/>
    </row>
    <row r="342" spans="1:6" x14ac:dyDescent="0.25">
      <c r="A342" s="4" t="s">
        <v>53</v>
      </c>
      <c r="B342" s="24">
        <f t="shared" si="3"/>
        <v>824392.8342099837</v>
      </c>
      <c r="C342" s="24">
        <f t="shared" si="3"/>
        <v>89918.224980165905</v>
      </c>
      <c r="D342" s="24">
        <f t="shared" si="3"/>
        <v>266299.50209890644</v>
      </c>
      <c r="E342" s="24">
        <f t="shared" si="3"/>
        <v>219389.43871094403</v>
      </c>
      <c r="F342" s="17"/>
    </row>
    <row r="343" spans="1:6" x14ac:dyDescent="0.25">
      <c r="A343" s="4" t="s">
        <v>54</v>
      </c>
      <c r="B343" s="24">
        <f t="shared" si="3"/>
        <v>1059933.6439842647</v>
      </c>
      <c r="C343" s="24">
        <f t="shared" si="3"/>
        <v>115609.14640307045</v>
      </c>
      <c r="D343" s="24">
        <f t="shared" si="3"/>
        <v>342385.07412716543</v>
      </c>
      <c r="E343" s="24">
        <f t="shared" si="3"/>
        <v>282072.13548549946</v>
      </c>
      <c r="F343" s="17"/>
    </row>
    <row r="344" spans="1:6" x14ac:dyDescent="0.25">
      <c r="A344" s="4" t="s">
        <v>55</v>
      </c>
      <c r="B344" s="24">
        <f t="shared" si="3"/>
        <v>471081.6195485621</v>
      </c>
      <c r="C344" s="24">
        <f t="shared" si="3"/>
        <v>51381.842845809086</v>
      </c>
      <c r="D344" s="24">
        <f t="shared" si="3"/>
        <v>152171.14405651798</v>
      </c>
      <c r="E344" s="24">
        <f t="shared" si="3"/>
        <v>125365.39354911087</v>
      </c>
      <c r="F344" s="17"/>
    </row>
    <row r="345" spans="1:6" x14ac:dyDescent="0.25">
      <c r="A345" s="4" t="s">
        <v>56</v>
      </c>
      <c r="B345" s="24">
        <f t="shared" si="3"/>
        <v>1884326.4781942482</v>
      </c>
      <c r="C345" s="24">
        <f t="shared" si="3"/>
        <v>205527.37138323631</v>
      </c>
      <c r="D345" s="24">
        <f t="shared" si="3"/>
        <v>608684.5762260718</v>
      </c>
      <c r="E345" s="24">
        <f t="shared" si="3"/>
        <v>501461.57419644343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706622.42932284309</v>
      </c>
      <c r="C348" s="24">
        <f t="shared" si="3"/>
        <v>77072.764268713639</v>
      </c>
      <c r="D348" s="24">
        <f t="shared" si="3"/>
        <v>228256.71608477697</v>
      </c>
      <c r="E348" s="24">
        <f t="shared" si="3"/>
        <v>188048.09032366631</v>
      </c>
      <c r="F348" s="17"/>
    </row>
    <row r="349" spans="1:6" x14ac:dyDescent="0.25">
      <c r="A349" s="4" t="s">
        <v>60</v>
      </c>
      <c r="B349" s="24">
        <f t="shared" si="3"/>
        <v>647737.22687927284</v>
      </c>
      <c r="C349" s="24">
        <f t="shared" si="3"/>
        <v>70650.033912987492</v>
      </c>
      <c r="D349" s="24">
        <f t="shared" si="3"/>
        <v>209235.32307771221</v>
      </c>
      <c r="E349" s="24">
        <f t="shared" si="3"/>
        <v>172377.41613002744</v>
      </c>
      <c r="F349" s="17"/>
    </row>
    <row r="350" spans="1:6" x14ac:dyDescent="0.25">
      <c r="A350" s="4" t="s">
        <v>61</v>
      </c>
      <c r="B350" s="24">
        <f t="shared" si="3"/>
        <v>4004193.7661627778</v>
      </c>
      <c r="C350" s="24">
        <f t="shared" si="3"/>
        <v>436745.66418937728</v>
      </c>
      <c r="D350" s="24">
        <f t="shared" si="3"/>
        <v>1293454.7244804027</v>
      </c>
      <c r="E350" s="24">
        <f t="shared" si="3"/>
        <v>1065605.8451674425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942163.2390971242</v>
      </c>
      <c r="C351" s="24">
        <f t="shared" si="4"/>
        <v>102763.68569161817</v>
      </c>
      <c r="D351" s="24">
        <f t="shared" si="4"/>
        <v>304342.28811303596</v>
      </c>
      <c r="E351" s="24">
        <f t="shared" si="4"/>
        <v>250730.78709822174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2206081.4874522006</v>
      </c>
      <c r="C371" s="17"/>
    </row>
    <row r="372" spans="1:3" ht="30" x14ac:dyDescent="0.25">
      <c r="A372" s="4" t="s">
        <v>43</v>
      </c>
      <c r="B372" s="22">
        <f t="shared" si="5"/>
        <v>12999999.999999996</v>
      </c>
      <c r="C372" s="17"/>
    </row>
    <row r="373" spans="1:3" x14ac:dyDescent="0.25">
      <c r="A373" s="4" t="s">
        <v>44</v>
      </c>
      <c r="B373" s="22">
        <f t="shared" si="5"/>
        <v>2826489.7172913738</v>
      </c>
      <c r="C373" s="17"/>
    </row>
    <row r="374" spans="1:3" x14ac:dyDescent="0.25">
      <c r="A374" s="4" t="s">
        <v>45</v>
      </c>
      <c r="B374" s="22">
        <f t="shared" si="5"/>
        <v>19467604.514847808</v>
      </c>
      <c r="C374" s="17"/>
    </row>
    <row r="375" spans="1:3" x14ac:dyDescent="0.25">
      <c r="A375" s="4" t="s">
        <v>46</v>
      </c>
      <c r="B375" s="22">
        <f t="shared" si="5"/>
        <v>671081.6195485621</v>
      </c>
      <c r="C375" s="17"/>
    </row>
    <row r="376" spans="1:3" x14ac:dyDescent="0.25">
      <c r="A376" s="4" t="s">
        <v>47</v>
      </c>
      <c r="B376" s="22">
        <f t="shared" si="5"/>
        <v>1399999.9999999995</v>
      </c>
      <c r="C376" s="17"/>
    </row>
    <row r="377" spans="1:3" x14ac:dyDescent="0.25">
      <c r="A377" s="4" t="s">
        <v>48</v>
      </c>
      <c r="B377" s="22">
        <f t="shared" si="5"/>
        <v>235540.80977428105</v>
      </c>
      <c r="C377" s="17"/>
    </row>
    <row r="378" spans="1:3" x14ac:dyDescent="0.25">
      <c r="A378" s="4" t="s">
        <v>49</v>
      </c>
      <c r="B378" s="22">
        <f t="shared" si="5"/>
        <v>2767604.5148478015</v>
      </c>
      <c r="C378" s="17"/>
    </row>
    <row r="379" spans="1:3" x14ac:dyDescent="0.25">
      <c r="A379" s="4" t="s">
        <v>50</v>
      </c>
      <c r="B379" s="22">
        <f t="shared" si="5"/>
        <v>2237637.6928556701</v>
      </c>
      <c r="C379" s="17"/>
    </row>
    <row r="380" spans="1:3" x14ac:dyDescent="0.25">
      <c r="A380" s="4" t="s">
        <v>51</v>
      </c>
      <c r="B380" s="22">
        <f t="shared" si="5"/>
        <v>8420583.9494305458</v>
      </c>
      <c r="C380" s="17"/>
    </row>
    <row r="381" spans="1:3" x14ac:dyDescent="0.25">
      <c r="A381" s="4" t="s">
        <v>52</v>
      </c>
      <c r="B381" s="22">
        <f t="shared" si="5"/>
        <v>1884326.4781942484</v>
      </c>
      <c r="C381" s="17"/>
    </row>
    <row r="382" spans="1:3" x14ac:dyDescent="0.25">
      <c r="A382" s="4" t="s">
        <v>53</v>
      </c>
      <c r="B382" s="22">
        <f t="shared" si="5"/>
        <v>824392.8342099837</v>
      </c>
      <c r="C382" s="17"/>
    </row>
    <row r="383" spans="1:3" x14ac:dyDescent="0.25">
      <c r="A383" s="4" t="s">
        <v>54</v>
      </c>
      <c r="B383" s="22">
        <f t="shared" si="5"/>
        <v>1059933.6439842647</v>
      </c>
      <c r="C383" s="17"/>
    </row>
    <row r="384" spans="1:3" x14ac:dyDescent="0.25">
      <c r="A384" s="4" t="s">
        <v>55</v>
      </c>
      <c r="B384" s="22">
        <f t="shared" si="5"/>
        <v>471081.6195485621</v>
      </c>
      <c r="C384" s="17"/>
    </row>
    <row r="385" spans="1:3" x14ac:dyDescent="0.25">
      <c r="A385" s="4" t="s">
        <v>56</v>
      </c>
      <c r="B385" s="22">
        <f t="shared" si="5"/>
        <v>1884326.4781942482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706622.42932284309</v>
      </c>
      <c r="C388" s="17"/>
    </row>
    <row r="389" spans="1:3" x14ac:dyDescent="0.25">
      <c r="A389" s="4" t="s">
        <v>60</v>
      </c>
      <c r="B389" s="22">
        <f t="shared" si="5"/>
        <v>647737.22687927284</v>
      </c>
      <c r="C389" s="17"/>
    </row>
    <row r="390" spans="1:3" x14ac:dyDescent="0.25">
      <c r="A390" s="4" t="s">
        <v>61</v>
      </c>
      <c r="B390" s="22">
        <f t="shared" si="5"/>
        <v>4004193.7661627778</v>
      </c>
      <c r="C390" s="17"/>
    </row>
    <row r="391" spans="1:3" x14ac:dyDescent="0.25">
      <c r="A391" s="4" t="s">
        <v>62</v>
      </c>
      <c r="B391" s="22">
        <f t="shared" si="5"/>
        <v>942163.2390971242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0.61958621441917738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0.61958621441917738</v>
      </c>
      <c r="C423" s="17"/>
    </row>
    <row r="424" spans="1:3" x14ac:dyDescent="0.25">
      <c r="A424" s="4" t="s">
        <v>44</v>
      </c>
      <c r="B424" s="30">
        <f t="shared" si="6"/>
        <v>0.61958621441917738</v>
      </c>
      <c r="C424" s="17"/>
    </row>
    <row r="425" spans="1:3" x14ac:dyDescent="0.25">
      <c r="A425" s="4" t="s">
        <v>45</v>
      </c>
      <c r="B425" s="30">
        <f t="shared" si="6"/>
        <v>0.61958621441917738</v>
      </c>
      <c r="C425" s="17"/>
    </row>
    <row r="426" spans="1:3" x14ac:dyDescent="0.25">
      <c r="A426" s="4" t="s">
        <v>46</v>
      </c>
      <c r="B426" s="30">
        <f t="shared" si="6"/>
        <v>0.61958621441917738</v>
      </c>
      <c r="C426" s="17"/>
    </row>
    <row r="427" spans="1:3" x14ac:dyDescent="0.25">
      <c r="A427" s="4" t="s">
        <v>47</v>
      </c>
      <c r="B427" s="30">
        <f t="shared" si="6"/>
        <v>0.61958621441917738</v>
      </c>
      <c r="C427" s="17"/>
    </row>
    <row r="428" spans="1:3" x14ac:dyDescent="0.25">
      <c r="A428" s="4" t="s">
        <v>48</v>
      </c>
      <c r="B428" s="30">
        <f t="shared" si="6"/>
        <v>0.61958621441917738</v>
      </c>
      <c r="C428" s="17"/>
    </row>
    <row r="429" spans="1:3" x14ac:dyDescent="0.25">
      <c r="A429" s="4" t="s">
        <v>49</v>
      </c>
      <c r="B429" s="30">
        <f t="shared" si="6"/>
        <v>0.61958621441917738</v>
      </c>
      <c r="C429" s="17"/>
    </row>
    <row r="430" spans="1:3" x14ac:dyDescent="0.25">
      <c r="A430" s="4" t="s">
        <v>50</v>
      </c>
      <c r="B430" s="30">
        <f t="shared" si="6"/>
        <v>0.61958621441917738</v>
      </c>
      <c r="C430" s="17"/>
    </row>
    <row r="431" spans="1:3" x14ac:dyDescent="0.25">
      <c r="A431" s="4" t="s">
        <v>51</v>
      </c>
      <c r="B431" s="30">
        <f t="shared" si="6"/>
        <v>0.61958621441917738</v>
      </c>
      <c r="C431" s="17"/>
    </row>
    <row r="432" spans="1:3" x14ac:dyDescent="0.25">
      <c r="A432" s="4" t="s">
        <v>52</v>
      </c>
      <c r="B432" s="30">
        <f t="shared" si="6"/>
        <v>0.61958621441917738</v>
      </c>
      <c r="C432" s="17"/>
    </row>
    <row r="433" spans="1:3" x14ac:dyDescent="0.25">
      <c r="A433" s="4" t="s">
        <v>53</v>
      </c>
      <c r="B433" s="30">
        <f t="shared" si="6"/>
        <v>0.61958621441917738</v>
      </c>
      <c r="C433" s="17"/>
    </row>
    <row r="434" spans="1:3" x14ac:dyDescent="0.25">
      <c r="A434" s="4" t="s">
        <v>54</v>
      </c>
      <c r="B434" s="30">
        <f t="shared" si="6"/>
        <v>0.61958621441917738</v>
      </c>
      <c r="C434" s="17"/>
    </row>
    <row r="435" spans="1:3" x14ac:dyDescent="0.25">
      <c r="A435" s="4" t="s">
        <v>55</v>
      </c>
      <c r="B435" s="30">
        <f t="shared" si="6"/>
        <v>0.61958621441917738</v>
      </c>
      <c r="C435" s="17"/>
    </row>
    <row r="436" spans="1:3" x14ac:dyDescent="0.25">
      <c r="A436" s="4" t="s">
        <v>56</v>
      </c>
      <c r="B436" s="30">
        <f t="shared" si="6"/>
        <v>0.61958621441917738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0.61958621441917738</v>
      </c>
      <c r="C439" s="17"/>
    </row>
    <row r="440" spans="1:3" x14ac:dyDescent="0.25">
      <c r="A440" s="4" t="s">
        <v>60</v>
      </c>
      <c r="B440" s="30">
        <f t="shared" si="6"/>
        <v>0.61958621441917738</v>
      </c>
      <c r="C440" s="17"/>
    </row>
    <row r="441" spans="1:3" x14ac:dyDescent="0.25">
      <c r="A441" s="4" t="s">
        <v>61</v>
      </c>
      <c r="B441" s="30">
        <f t="shared" si="6"/>
        <v>0.61958621441917738</v>
      </c>
      <c r="C441" s="17"/>
    </row>
    <row r="442" spans="1:3" x14ac:dyDescent="0.25">
      <c r="A442" s="4" t="s">
        <v>62</v>
      </c>
      <c r="B442" s="30">
        <f t="shared" si="6"/>
        <v>0.61958621441917738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8054620.787449304</v>
      </c>
      <c r="C464" s="17"/>
    </row>
    <row r="465" spans="1:3" x14ac:dyDescent="0.25">
      <c r="A465" s="4" t="s">
        <v>44</v>
      </c>
      <c r="B465" s="24">
        <f t="shared" si="7"/>
        <v>1751254.0640312932</v>
      </c>
      <c r="C465" s="17"/>
    </row>
    <row r="466" spans="1:3" x14ac:dyDescent="0.25">
      <c r="A466" s="4" t="s">
        <v>45</v>
      </c>
      <c r="B466" s="24">
        <f t="shared" si="7"/>
        <v>12061859.385164239</v>
      </c>
      <c r="C466" s="17"/>
    </row>
    <row r="467" spans="1:3" x14ac:dyDescent="0.25">
      <c r="A467" s="4" t="s">
        <v>46</v>
      </c>
      <c r="B467" s="24">
        <f t="shared" si="7"/>
        <v>415792.92022238421</v>
      </c>
      <c r="C467" s="17"/>
    </row>
    <row r="468" spans="1:3" x14ac:dyDescent="0.25">
      <c r="A468" s="4" t="s">
        <v>47</v>
      </c>
      <c r="B468" s="24">
        <f t="shared" si="7"/>
        <v>867420.70018684806</v>
      </c>
      <c r="C468" s="17"/>
    </row>
    <row r="469" spans="1:3" x14ac:dyDescent="0.25">
      <c r="A469" s="4" t="s">
        <v>48</v>
      </c>
      <c r="B469" s="24">
        <f t="shared" si="7"/>
        <v>145937.83866927438</v>
      </c>
      <c r="C469" s="17"/>
    </row>
    <row r="470" spans="1:3" x14ac:dyDescent="0.25">
      <c r="A470" s="4" t="s">
        <v>49</v>
      </c>
      <c r="B470" s="24">
        <f t="shared" si="7"/>
        <v>1714769.6043639733</v>
      </c>
      <c r="C470" s="17"/>
    </row>
    <row r="471" spans="1:3" x14ac:dyDescent="0.25">
      <c r="A471" s="4" t="s">
        <v>50</v>
      </c>
      <c r="B471" s="24">
        <f t="shared" si="7"/>
        <v>1386409.4673581065</v>
      </c>
      <c r="C471" s="17"/>
    </row>
    <row r="472" spans="1:3" x14ac:dyDescent="0.25">
      <c r="A472" s="4" t="s">
        <v>51</v>
      </c>
      <c r="B472" s="24">
        <f t="shared" si="7"/>
        <v>5217277.7324265577</v>
      </c>
      <c r="C472" s="17"/>
    </row>
    <row r="473" spans="1:3" x14ac:dyDescent="0.25">
      <c r="A473" s="4" t="s">
        <v>52</v>
      </c>
      <c r="B473" s="24">
        <f t="shared" si="7"/>
        <v>1167502.709354195</v>
      </c>
      <c r="C473" s="17"/>
    </row>
    <row r="474" spans="1:3" x14ac:dyDescent="0.25">
      <c r="A474" s="4" t="s">
        <v>53</v>
      </c>
      <c r="B474" s="24">
        <f t="shared" si="7"/>
        <v>510782.43534246029</v>
      </c>
      <c r="C474" s="17"/>
    </row>
    <row r="475" spans="1:3" x14ac:dyDescent="0.25">
      <c r="A475" s="4" t="s">
        <v>54</v>
      </c>
      <c r="B475" s="24">
        <f t="shared" si="7"/>
        <v>656720.27401173464</v>
      </c>
      <c r="C475" s="17"/>
    </row>
    <row r="476" spans="1:3" x14ac:dyDescent="0.25">
      <c r="A476" s="4" t="s">
        <v>55</v>
      </c>
      <c r="B476" s="24">
        <f t="shared" si="7"/>
        <v>291875.67733854876</v>
      </c>
      <c r="C476" s="17"/>
    </row>
    <row r="477" spans="1:3" x14ac:dyDescent="0.25">
      <c r="A477" s="4" t="s">
        <v>56</v>
      </c>
      <c r="B477" s="24">
        <f t="shared" si="7"/>
        <v>1167502.7093541948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437813.51600782305</v>
      </c>
      <c r="C480" s="17"/>
    </row>
    <row r="481" spans="1:3" x14ac:dyDescent="0.25">
      <c r="A481" s="4" t="s">
        <v>60</v>
      </c>
      <c r="B481" s="24">
        <f t="shared" si="7"/>
        <v>401329.0563405045</v>
      </c>
      <c r="C481" s="17"/>
    </row>
    <row r="482" spans="1:3" x14ac:dyDescent="0.25">
      <c r="A482" s="4" t="s">
        <v>61</v>
      </c>
      <c r="B482" s="24">
        <f t="shared" si="7"/>
        <v>2480943.2573776641</v>
      </c>
      <c r="C482" s="17"/>
    </row>
    <row r="483" spans="1:3" x14ac:dyDescent="0.25">
      <c r="A483" s="4" t="s">
        <v>62</v>
      </c>
      <c r="B483" s="24">
        <f t="shared" si="7"/>
        <v>583751.35467709752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2206081.4874522006</v>
      </c>
      <c r="C504" s="17"/>
    </row>
    <row r="505" spans="1:3" ht="30" x14ac:dyDescent="0.25">
      <c r="A505" s="4" t="s">
        <v>43</v>
      </c>
      <c r="B505" s="24">
        <f t="shared" si="8"/>
        <v>4945379.2125506923</v>
      </c>
      <c r="C505" s="17"/>
    </row>
    <row r="506" spans="1:3" x14ac:dyDescent="0.25">
      <c r="A506" s="4" t="s">
        <v>44</v>
      </c>
      <c r="B506" s="24">
        <f t="shared" si="8"/>
        <v>1075235.6532600806</v>
      </c>
      <c r="C506" s="17"/>
    </row>
    <row r="507" spans="1:3" x14ac:dyDescent="0.25">
      <c r="A507" s="4" t="s">
        <v>45</v>
      </c>
      <c r="B507" s="24">
        <f t="shared" si="8"/>
        <v>7405745.1296835681</v>
      </c>
      <c r="C507" s="17"/>
    </row>
    <row r="508" spans="1:3" x14ac:dyDescent="0.25">
      <c r="A508" s="4" t="s">
        <v>46</v>
      </c>
      <c r="B508" s="24">
        <f t="shared" si="8"/>
        <v>255288.69932617788</v>
      </c>
      <c r="C508" s="17"/>
    </row>
    <row r="509" spans="1:3" x14ac:dyDescent="0.25">
      <c r="A509" s="4" t="s">
        <v>47</v>
      </c>
      <c r="B509" s="24">
        <f t="shared" si="8"/>
        <v>532579.29981315148</v>
      </c>
      <c r="C509" s="17"/>
    </row>
    <row r="510" spans="1:3" x14ac:dyDescent="0.25">
      <c r="A510" s="4" t="s">
        <v>48</v>
      </c>
      <c r="B510" s="24">
        <f t="shared" si="8"/>
        <v>89602.971105006684</v>
      </c>
      <c r="C510" s="17"/>
    </row>
    <row r="511" spans="1:3" x14ac:dyDescent="0.25">
      <c r="A511" s="4" t="s">
        <v>49</v>
      </c>
      <c r="B511" s="24">
        <f t="shared" si="8"/>
        <v>1052834.9104838283</v>
      </c>
      <c r="C511" s="17"/>
    </row>
    <row r="512" spans="1:3" x14ac:dyDescent="0.25">
      <c r="A512" s="4" t="s">
        <v>50</v>
      </c>
      <c r="B512" s="24">
        <f t="shared" si="8"/>
        <v>851228.22549756349</v>
      </c>
      <c r="C512" s="17"/>
    </row>
    <row r="513" spans="1:3" x14ac:dyDescent="0.25">
      <c r="A513" s="4" t="s">
        <v>51</v>
      </c>
      <c r="B513" s="24">
        <f t="shared" si="8"/>
        <v>3203306.2170039881</v>
      </c>
      <c r="C513" s="17"/>
    </row>
    <row r="514" spans="1:3" x14ac:dyDescent="0.25">
      <c r="A514" s="4" t="s">
        <v>52</v>
      </c>
      <c r="B514" s="24">
        <f t="shared" si="8"/>
        <v>716823.76884005347</v>
      </c>
      <c r="C514" s="17"/>
    </row>
    <row r="515" spans="1:3" x14ac:dyDescent="0.25">
      <c r="A515" s="4" t="s">
        <v>53</v>
      </c>
      <c r="B515" s="24">
        <f t="shared" si="8"/>
        <v>313610.39886752341</v>
      </c>
      <c r="C515" s="17"/>
    </row>
    <row r="516" spans="1:3" x14ac:dyDescent="0.25">
      <c r="A516" s="4" t="s">
        <v>54</v>
      </c>
      <c r="B516" s="24">
        <f t="shared" si="8"/>
        <v>403213.36997253005</v>
      </c>
      <c r="C516" s="17"/>
    </row>
    <row r="517" spans="1:3" x14ac:dyDescent="0.25">
      <c r="A517" s="4" t="s">
        <v>55</v>
      </c>
      <c r="B517" s="24">
        <f t="shared" si="8"/>
        <v>179205.94221001337</v>
      </c>
      <c r="C517" s="17"/>
    </row>
    <row r="518" spans="1:3" x14ac:dyDescent="0.25">
      <c r="A518" s="4" t="s">
        <v>56</v>
      </c>
      <c r="B518" s="24">
        <f t="shared" si="8"/>
        <v>716823.76884005335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268808.91331502004</v>
      </c>
      <c r="C521" s="17"/>
    </row>
    <row r="522" spans="1:3" x14ac:dyDescent="0.25">
      <c r="A522" s="4" t="s">
        <v>60</v>
      </c>
      <c r="B522" s="24">
        <f t="shared" si="8"/>
        <v>246408.17053876835</v>
      </c>
      <c r="C522" s="17"/>
    </row>
    <row r="523" spans="1:3" x14ac:dyDescent="0.25">
      <c r="A523" s="4" t="s">
        <v>61</v>
      </c>
      <c r="B523" s="24">
        <f t="shared" si="8"/>
        <v>1523250.5087851135</v>
      </c>
      <c r="C523" s="17"/>
    </row>
    <row r="524" spans="1:3" x14ac:dyDescent="0.25">
      <c r="A524" s="4" t="s">
        <v>62</v>
      </c>
      <c r="B524" s="24">
        <f t="shared" si="8"/>
        <v>358411.88442002673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2206081.4874522006</v>
      </c>
      <c r="D546" s="22">
        <f t="shared" ref="D546:D578" si="11">$C331</f>
        <v>0</v>
      </c>
      <c r="E546" s="22">
        <f t="shared" ref="E546:E578" si="12">$D331</f>
        <v>3641489.8922064253</v>
      </c>
      <c r="F546" s="22">
        <f t="shared" ref="F546:F578" si="13">$E331</f>
        <v>3884862.3335999995</v>
      </c>
      <c r="G546" s="17"/>
    </row>
    <row r="547" spans="1:7" ht="30" x14ac:dyDescent="0.25">
      <c r="A547" s="4" t="s">
        <v>43</v>
      </c>
      <c r="B547" s="22">
        <f t="shared" si="9"/>
        <v>8054620.787449304</v>
      </c>
      <c r="C547" s="22">
        <f t="shared" si="10"/>
        <v>4945379.2125506923</v>
      </c>
      <c r="D547" s="22">
        <f t="shared" si="11"/>
        <v>9900000</v>
      </c>
      <c r="E547" s="22">
        <f t="shared" si="12"/>
        <v>20200000</v>
      </c>
      <c r="F547" s="22">
        <f t="shared" si="13"/>
        <v>18400000.000000004</v>
      </c>
      <c r="G547" s="17"/>
    </row>
    <row r="548" spans="1:7" x14ac:dyDescent="0.25">
      <c r="A548" s="4" t="s">
        <v>44</v>
      </c>
      <c r="B548" s="22">
        <f t="shared" si="9"/>
        <v>1751254.0640312932</v>
      </c>
      <c r="C548" s="22">
        <f t="shared" si="10"/>
        <v>1075235.6532600806</v>
      </c>
      <c r="D548" s="22">
        <f t="shared" si="11"/>
        <v>308291.05707485467</v>
      </c>
      <c r="E548" s="22">
        <f t="shared" si="12"/>
        <v>913026.86433910823</v>
      </c>
      <c r="F548" s="22">
        <f t="shared" si="13"/>
        <v>752192.36129466549</v>
      </c>
      <c r="G548" s="17"/>
    </row>
    <row r="549" spans="1:7" x14ac:dyDescent="0.25">
      <c r="A549" s="4" t="s">
        <v>45</v>
      </c>
      <c r="B549" s="22">
        <f t="shared" si="9"/>
        <v>12061859.385164239</v>
      </c>
      <c r="C549" s="22">
        <f t="shared" si="10"/>
        <v>7405745.1296835681</v>
      </c>
      <c r="D549" s="22">
        <f t="shared" si="11"/>
        <v>1401868.3267191285</v>
      </c>
      <c r="E549" s="22">
        <f t="shared" si="12"/>
        <v>5894005.4713320434</v>
      </c>
      <c r="F549" s="22">
        <f t="shared" si="13"/>
        <v>3436521.6871010265</v>
      </c>
      <c r="G549" s="17"/>
    </row>
    <row r="550" spans="1:7" x14ac:dyDescent="0.25">
      <c r="A550" s="4" t="s">
        <v>46</v>
      </c>
      <c r="B550" s="22">
        <f t="shared" si="9"/>
        <v>415792.92022238421</v>
      </c>
      <c r="C550" s="22">
        <f t="shared" si="10"/>
        <v>255288.69932617788</v>
      </c>
      <c r="D550" s="22">
        <f t="shared" si="11"/>
        <v>2551381.8428458092</v>
      </c>
      <c r="E550" s="22">
        <f t="shared" si="12"/>
        <v>452171.14405651804</v>
      </c>
      <c r="F550" s="22">
        <f t="shared" si="13"/>
        <v>2725365.3935491103</v>
      </c>
      <c r="G550" s="17"/>
    </row>
    <row r="551" spans="1:7" x14ac:dyDescent="0.25">
      <c r="A551" s="4" t="s">
        <v>47</v>
      </c>
      <c r="B551" s="22">
        <f t="shared" si="9"/>
        <v>867420.70018684806</v>
      </c>
      <c r="C551" s="22">
        <f t="shared" si="10"/>
        <v>532579.29981315148</v>
      </c>
      <c r="D551" s="22">
        <f t="shared" si="11"/>
        <v>-5.9816337709558533E-11</v>
      </c>
      <c r="E551" s="22">
        <f t="shared" si="12"/>
        <v>3400000</v>
      </c>
      <c r="F551" s="22">
        <f t="shared" si="13"/>
        <v>599999.99999999988</v>
      </c>
      <c r="G551" s="17"/>
    </row>
    <row r="552" spans="1:7" x14ac:dyDescent="0.25">
      <c r="A552" s="4" t="s">
        <v>48</v>
      </c>
      <c r="B552" s="22">
        <f t="shared" si="9"/>
        <v>145937.83866927438</v>
      </c>
      <c r="C552" s="22">
        <f t="shared" si="10"/>
        <v>89602.971105006684</v>
      </c>
      <c r="D552" s="22">
        <f t="shared" si="11"/>
        <v>25690.921422904543</v>
      </c>
      <c r="E552" s="22">
        <f t="shared" si="12"/>
        <v>76085.57202825899</v>
      </c>
      <c r="F552" s="22">
        <f t="shared" si="13"/>
        <v>62682.696774555436</v>
      </c>
      <c r="G552" s="17"/>
    </row>
    <row r="553" spans="1:7" x14ac:dyDescent="0.25">
      <c r="A553" s="4" t="s">
        <v>49</v>
      </c>
      <c r="B553" s="22">
        <f t="shared" si="9"/>
        <v>1714769.6043639733</v>
      </c>
      <c r="C553" s="22">
        <f t="shared" si="10"/>
        <v>1052834.9104838283</v>
      </c>
      <c r="D553" s="22">
        <f t="shared" si="11"/>
        <v>301868.32671912835</v>
      </c>
      <c r="E553" s="22">
        <f t="shared" si="12"/>
        <v>894005.47133204294</v>
      </c>
      <c r="F553" s="22">
        <f t="shared" si="13"/>
        <v>736521.68710102618</v>
      </c>
      <c r="G553" s="17"/>
    </row>
    <row r="554" spans="1:7" x14ac:dyDescent="0.25">
      <c r="A554" s="4" t="s">
        <v>50</v>
      </c>
      <c r="B554" s="22">
        <f t="shared" si="9"/>
        <v>1386409.4673581065</v>
      </c>
      <c r="C554" s="22">
        <f t="shared" si="10"/>
        <v>851228.22549756349</v>
      </c>
      <c r="D554" s="22">
        <f t="shared" si="11"/>
        <v>244063.7535175932</v>
      </c>
      <c r="E554" s="22">
        <f t="shared" si="12"/>
        <v>722812.93426846049</v>
      </c>
      <c r="F554" s="22">
        <f t="shared" si="13"/>
        <v>595485.61935827672</v>
      </c>
      <c r="G554" s="17"/>
    </row>
    <row r="555" spans="1:7" x14ac:dyDescent="0.25">
      <c r="A555" s="4" t="s">
        <v>51</v>
      </c>
      <c r="B555" s="22">
        <f t="shared" si="9"/>
        <v>5217277.7324265577</v>
      </c>
      <c r="C555" s="22">
        <f t="shared" si="10"/>
        <v>3203306.2170039881</v>
      </c>
      <c r="D555" s="22">
        <f t="shared" si="11"/>
        <v>918450.44086883718</v>
      </c>
      <c r="E555" s="22">
        <f t="shared" si="12"/>
        <v>2720059.2000102582</v>
      </c>
      <c r="F555" s="22">
        <f t="shared" si="13"/>
        <v>2240906.4096903563</v>
      </c>
      <c r="G555" s="17"/>
    </row>
    <row r="556" spans="1:7" x14ac:dyDescent="0.25">
      <c r="A556" s="4" t="s">
        <v>52</v>
      </c>
      <c r="B556" s="22">
        <f t="shared" si="9"/>
        <v>1167502.709354195</v>
      </c>
      <c r="C556" s="22">
        <f t="shared" si="10"/>
        <v>716823.76884005347</v>
      </c>
      <c r="D556" s="22">
        <f t="shared" si="11"/>
        <v>205527.37138323634</v>
      </c>
      <c r="E556" s="22">
        <f t="shared" si="12"/>
        <v>608684.57622607192</v>
      </c>
      <c r="F556" s="22">
        <f t="shared" si="13"/>
        <v>501461.57419644349</v>
      </c>
      <c r="G556" s="17"/>
    </row>
    <row r="557" spans="1:7" x14ac:dyDescent="0.25">
      <c r="A557" s="4" t="s">
        <v>53</v>
      </c>
      <c r="B557" s="22">
        <f t="shared" si="9"/>
        <v>510782.43534246029</v>
      </c>
      <c r="C557" s="22">
        <f t="shared" si="10"/>
        <v>313610.39886752341</v>
      </c>
      <c r="D557" s="22">
        <f t="shared" si="11"/>
        <v>89918.224980165905</v>
      </c>
      <c r="E557" s="22">
        <f t="shared" si="12"/>
        <v>266299.50209890644</v>
      </c>
      <c r="F557" s="22">
        <f t="shared" si="13"/>
        <v>219389.43871094403</v>
      </c>
      <c r="G557" s="17"/>
    </row>
    <row r="558" spans="1:7" x14ac:dyDescent="0.25">
      <c r="A558" s="4" t="s">
        <v>54</v>
      </c>
      <c r="B558" s="22">
        <f t="shared" si="9"/>
        <v>656720.27401173464</v>
      </c>
      <c r="C558" s="22">
        <f t="shared" si="10"/>
        <v>403213.36997253005</v>
      </c>
      <c r="D558" s="22">
        <f t="shared" si="11"/>
        <v>115609.14640307045</v>
      </c>
      <c r="E558" s="22">
        <f t="shared" si="12"/>
        <v>342385.07412716543</v>
      </c>
      <c r="F558" s="22">
        <f t="shared" si="13"/>
        <v>282072.13548549946</v>
      </c>
      <c r="G558" s="17"/>
    </row>
    <row r="559" spans="1:7" x14ac:dyDescent="0.25">
      <c r="A559" s="4" t="s">
        <v>55</v>
      </c>
      <c r="B559" s="22">
        <f t="shared" si="9"/>
        <v>291875.67733854876</v>
      </c>
      <c r="C559" s="22">
        <f t="shared" si="10"/>
        <v>179205.94221001337</v>
      </c>
      <c r="D559" s="22">
        <f t="shared" si="11"/>
        <v>51381.842845809086</v>
      </c>
      <c r="E559" s="22">
        <f t="shared" si="12"/>
        <v>152171.14405651798</v>
      </c>
      <c r="F559" s="22">
        <f t="shared" si="13"/>
        <v>125365.39354911087</v>
      </c>
      <c r="G559" s="17"/>
    </row>
    <row r="560" spans="1:7" x14ac:dyDescent="0.25">
      <c r="A560" s="4" t="s">
        <v>56</v>
      </c>
      <c r="B560" s="22">
        <f t="shared" si="9"/>
        <v>1167502.7093541948</v>
      </c>
      <c r="C560" s="22">
        <f t="shared" si="10"/>
        <v>716823.76884005335</v>
      </c>
      <c r="D560" s="22">
        <f t="shared" si="11"/>
        <v>205527.37138323631</v>
      </c>
      <c r="E560" s="22">
        <f t="shared" si="12"/>
        <v>608684.5762260718</v>
      </c>
      <c r="F560" s="22">
        <f t="shared" si="13"/>
        <v>501461.57419644343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437813.51600782305</v>
      </c>
      <c r="C563" s="22">
        <f t="shared" si="10"/>
        <v>268808.91331502004</v>
      </c>
      <c r="D563" s="22">
        <f t="shared" si="11"/>
        <v>77072.764268713639</v>
      </c>
      <c r="E563" s="22">
        <f t="shared" si="12"/>
        <v>228256.71608477697</v>
      </c>
      <c r="F563" s="22">
        <f t="shared" si="13"/>
        <v>188048.09032366631</v>
      </c>
      <c r="G563" s="17"/>
    </row>
    <row r="564" spans="1:7" x14ac:dyDescent="0.25">
      <c r="A564" s="4" t="s">
        <v>60</v>
      </c>
      <c r="B564" s="22">
        <f t="shared" si="9"/>
        <v>401329.0563405045</v>
      </c>
      <c r="C564" s="22">
        <f t="shared" si="10"/>
        <v>246408.17053876835</v>
      </c>
      <c r="D564" s="22">
        <f t="shared" si="11"/>
        <v>70650.033912987492</v>
      </c>
      <c r="E564" s="22">
        <f t="shared" si="12"/>
        <v>209235.32307771221</v>
      </c>
      <c r="F564" s="22">
        <f t="shared" si="13"/>
        <v>172377.41613002744</v>
      </c>
      <c r="G564" s="17"/>
    </row>
    <row r="565" spans="1:7" x14ac:dyDescent="0.25">
      <c r="A565" s="4" t="s">
        <v>61</v>
      </c>
      <c r="B565" s="22">
        <f t="shared" si="9"/>
        <v>2480943.2573776641</v>
      </c>
      <c r="C565" s="22">
        <f t="shared" si="10"/>
        <v>1523250.5087851135</v>
      </c>
      <c r="D565" s="22">
        <f t="shared" si="11"/>
        <v>436745.66418937728</v>
      </c>
      <c r="E565" s="22">
        <f t="shared" si="12"/>
        <v>1293454.7244804027</v>
      </c>
      <c r="F565" s="22">
        <f t="shared" si="13"/>
        <v>1065605.8451674425</v>
      </c>
      <c r="G565" s="17"/>
    </row>
    <row r="566" spans="1:7" x14ac:dyDescent="0.25">
      <c r="A566" s="4" t="s">
        <v>62</v>
      </c>
      <c r="B566" s="22">
        <f t="shared" si="9"/>
        <v>583751.35467709752</v>
      </c>
      <c r="C566" s="22">
        <f t="shared" si="10"/>
        <v>358411.88442002673</v>
      </c>
      <c r="D566" s="22">
        <f t="shared" si="11"/>
        <v>102763.68569161817</v>
      </c>
      <c r="E566" s="22">
        <f t="shared" si="12"/>
        <v>304342.28811303596</v>
      </c>
      <c r="F566" s="22">
        <f t="shared" si="13"/>
        <v>250730.78709822174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1339709.3589839393</v>
      </c>
      <c r="C589" s="24">
        <f t="shared" si="14"/>
        <v>822555.27474396164</v>
      </c>
      <c r="D589" s="24">
        <f t="shared" si="14"/>
        <v>235842.65866226383</v>
      </c>
      <c r="E589" s="24">
        <f t="shared" si="14"/>
        <v>698465.55121941783</v>
      </c>
      <c r="F589" s="24">
        <f t="shared" si="14"/>
        <v>575427.15639041911</v>
      </c>
      <c r="G589" s="17"/>
    </row>
    <row r="590" spans="1:7" x14ac:dyDescent="0.25">
      <c r="A590" s="4" t="s">
        <v>45</v>
      </c>
      <c r="B590" s="24">
        <f t="shared" si="14"/>
        <v>9227322.429650642</v>
      </c>
      <c r="C590" s="24">
        <f t="shared" si="14"/>
        <v>5665395.0242079301</v>
      </c>
      <c r="D590" s="24">
        <f t="shared" si="14"/>
        <v>1072429.2699401334</v>
      </c>
      <c r="E590" s="24">
        <f t="shared" si="14"/>
        <v>4508914.1855690135</v>
      </c>
      <c r="F590" s="24">
        <f t="shared" si="14"/>
        <v>2628939.0906322855</v>
      </c>
      <c r="G590" s="17"/>
    </row>
    <row r="591" spans="1:7" x14ac:dyDescent="0.25">
      <c r="A591" s="4" t="s">
        <v>46</v>
      </c>
      <c r="B591" s="24">
        <f t="shared" si="14"/>
        <v>318081.5839701239</v>
      </c>
      <c r="C591" s="24">
        <f t="shared" si="14"/>
        <v>195295.85498452609</v>
      </c>
      <c r="D591" s="24">
        <f t="shared" si="14"/>
        <v>1951807.109777044</v>
      </c>
      <c r="E591" s="24">
        <f t="shared" si="14"/>
        <v>345910.92520323629</v>
      </c>
      <c r="F591" s="24">
        <f t="shared" si="14"/>
        <v>2084904.5260650695</v>
      </c>
      <c r="G591" s="17"/>
    </row>
    <row r="592" spans="1:7" x14ac:dyDescent="0.25">
      <c r="A592" s="4" t="s">
        <v>47</v>
      </c>
      <c r="B592" s="24">
        <f t="shared" si="14"/>
        <v>663576.83564293873</v>
      </c>
      <c r="C592" s="24">
        <f t="shared" si="14"/>
        <v>407423.16435706086</v>
      </c>
      <c r="D592" s="24">
        <f t="shared" si="14"/>
        <v>-4.5759498347812277E-11</v>
      </c>
      <c r="E592" s="24">
        <f t="shared" si="14"/>
        <v>2601000</v>
      </c>
      <c r="F592" s="24">
        <f t="shared" si="14"/>
        <v>458999.99999999994</v>
      </c>
      <c r="G592" s="17"/>
    </row>
    <row r="593" spans="1:7" x14ac:dyDescent="0.25">
      <c r="A593" s="4" t="s">
        <v>48</v>
      </c>
      <c r="B593" s="24">
        <f t="shared" si="14"/>
        <v>69218.31688083685</v>
      </c>
      <c r="C593" s="24">
        <f t="shared" si="14"/>
        <v>42498.689195104678</v>
      </c>
      <c r="D593" s="24">
        <f t="shared" si="14"/>
        <v>12185.204030883626</v>
      </c>
      <c r="E593" s="24">
        <f t="shared" si="14"/>
        <v>36087.386813003242</v>
      </c>
      <c r="F593" s="24">
        <f t="shared" si="14"/>
        <v>29730.403080171647</v>
      </c>
      <c r="G593" s="17"/>
    </row>
    <row r="594" spans="1:7" x14ac:dyDescent="0.25">
      <c r="A594" s="4" t="s">
        <v>49</v>
      </c>
      <c r="B594" s="24">
        <f t="shared" si="14"/>
        <v>813315.22334983258</v>
      </c>
      <c r="C594" s="24">
        <f t="shared" si="14"/>
        <v>499359.59804247983</v>
      </c>
      <c r="D594" s="24">
        <f t="shared" si="14"/>
        <v>143176.14736288259</v>
      </c>
      <c r="E594" s="24">
        <f t="shared" si="14"/>
        <v>424026.79505278805</v>
      </c>
      <c r="F594" s="24">
        <f t="shared" si="14"/>
        <v>349332.23619201675</v>
      </c>
      <c r="G594" s="17"/>
    </row>
    <row r="595" spans="1:7" x14ac:dyDescent="0.25">
      <c r="A595" s="4" t="s">
        <v>50</v>
      </c>
      <c r="B595" s="24">
        <f t="shared" si="14"/>
        <v>657574.01036794996</v>
      </c>
      <c r="C595" s="24">
        <f t="shared" si="14"/>
        <v>403737.54735349439</v>
      </c>
      <c r="D595" s="24">
        <f t="shared" si="14"/>
        <v>115759.43829339447</v>
      </c>
      <c r="E595" s="24">
        <f t="shared" si="14"/>
        <v>342830.17472353083</v>
      </c>
      <c r="F595" s="24">
        <f t="shared" si="14"/>
        <v>282438.82926163066</v>
      </c>
      <c r="G595" s="17"/>
    </row>
    <row r="596" spans="1:7" x14ac:dyDescent="0.25">
      <c r="A596" s="4" t="s">
        <v>51</v>
      </c>
      <c r="B596" s="24">
        <f t="shared" si="14"/>
        <v>2474554.8284899164</v>
      </c>
      <c r="C596" s="24">
        <f t="shared" si="14"/>
        <v>1519328.1387249918</v>
      </c>
      <c r="D596" s="24">
        <f t="shared" si="14"/>
        <v>435621.04410408949</v>
      </c>
      <c r="E596" s="24">
        <f t="shared" si="14"/>
        <v>1290124.0785648657</v>
      </c>
      <c r="F596" s="24">
        <f t="shared" si="14"/>
        <v>1062861.9101161361</v>
      </c>
      <c r="G596" s="17"/>
    </row>
    <row r="597" spans="1:7" x14ac:dyDescent="0.25">
      <c r="A597" s="4" t="s">
        <v>52</v>
      </c>
      <c r="B597" s="24">
        <f t="shared" ref="B597:F606" si="15">B556*(1-$C99)</f>
        <v>553746.5350466948</v>
      </c>
      <c r="C597" s="24">
        <f t="shared" si="15"/>
        <v>339989.51356083743</v>
      </c>
      <c r="D597" s="24">
        <f t="shared" si="15"/>
        <v>97481.632247069007</v>
      </c>
      <c r="E597" s="24">
        <f t="shared" si="15"/>
        <v>288699.09450402594</v>
      </c>
      <c r="F597" s="24">
        <f t="shared" si="15"/>
        <v>237843.22464137318</v>
      </c>
      <c r="G597" s="17"/>
    </row>
    <row r="598" spans="1:7" x14ac:dyDescent="0.25">
      <c r="A598" s="4" t="s">
        <v>53</v>
      </c>
      <c r="B598" s="24">
        <f t="shared" si="15"/>
        <v>242264.10908292895</v>
      </c>
      <c r="C598" s="24">
        <f t="shared" si="15"/>
        <v>148745.41218286636</v>
      </c>
      <c r="D598" s="24">
        <f t="shared" si="15"/>
        <v>42648.214108092696</v>
      </c>
      <c r="E598" s="24">
        <f t="shared" si="15"/>
        <v>126305.85384551133</v>
      </c>
      <c r="F598" s="24">
        <f t="shared" si="15"/>
        <v>104056.41078060077</v>
      </c>
      <c r="G598" s="17"/>
    </row>
    <row r="599" spans="1:7" x14ac:dyDescent="0.25">
      <c r="A599" s="4" t="s">
        <v>54</v>
      </c>
      <c r="B599" s="24">
        <f t="shared" si="15"/>
        <v>311482.42596376577</v>
      </c>
      <c r="C599" s="24">
        <f t="shared" si="15"/>
        <v>191244.10137797103</v>
      </c>
      <c r="D599" s="24">
        <f t="shared" si="15"/>
        <v>54833.418138976325</v>
      </c>
      <c r="E599" s="24">
        <f t="shared" si="15"/>
        <v>162393.24065851458</v>
      </c>
      <c r="F599" s="24">
        <f t="shared" si="15"/>
        <v>133786.81386077241</v>
      </c>
      <c r="G599" s="17"/>
    </row>
    <row r="600" spans="1:7" x14ac:dyDescent="0.25">
      <c r="A600" s="4" t="s">
        <v>55</v>
      </c>
      <c r="B600" s="24">
        <f t="shared" si="15"/>
        <v>138436.6337616737</v>
      </c>
      <c r="C600" s="24">
        <f t="shared" si="15"/>
        <v>84997.378390209356</v>
      </c>
      <c r="D600" s="24">
        <f t="shared" si="15"/>
        <v>24370.408061767252</v>
      </c>
      <c r="E600" s="24">
        <f t="shared" si="15"/>
        <v>72174.773626006485</v>
      </c>
      <c r="F600" s="24">
        <f t="shared" si="15"/>
        <v>59460.806160343294</v>
      </c>
      <c r="G600" s="17"/>
    </row>
    <row r="601" spans="1:7" x14ac:dyDescent="0.25">
      <c r="A601" s="4" t="s">
        <v>56</v>
      </c>
      <c r="B601" s="24">
        <f t="shared" si="15"/>
        <v>553746.53504669468</v>
      </c>
      <c r="C601" s="24">
        <f t="shared" si="15"/>
        <v>339989.51356083737</v>
      </c>
      <c r="D601" s="24">
        <f t="shared" si="15"/>
        <v>97481.632247068992</v>
      </c>
      <c r="E601" s="24">
        <f t="shared" si="15"/>
        <v>288699.09450402588</v>
      </c>
      <c r="F601" s="24">
        <f t="shared" si="15"/>
        <v>237843.22464137315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207654.95064251049</v>
      </c>
      <c r="C604" s="24">
        <f t="shared" si="15"/>
        <v>127496.06758531401</v>
      </c>
      <c r="D604" s="24">
        <f t="shared" si="15"/>
        <v>36555.612092650881</v>
      </c>
      <c r="E604" s="24">
        <f t="shared" si="15"/>
        <v>108262.16043900973</v>
      </c>
      <c r="F604" s="24">
        <f t="shared" si="15"/>
        <v>89191.209240514945</v>
      </c>
      <c r="G604" s="17"/>
    </row>
    <row r="605" spans="1:7" x14ac:dyDescent="0.25">
      <c r="A605" s="4" t="s">
        <v>60</v>
      </c>
      <c r="B605" s="24">
        <f t="shared" si="15"/>
        <v>190350.37142230131</v>
      </c>
      <c r="C605" s="24">
        <f t="shared" si="15"/>
        <v>116871.39528653784</v>
      </c>
      <c r="D605" s="24">
        <f t="shared" si="15"/>
        <v>33509.31108492997</v>
      </c>
      <c r="E605" s="24">
        <f t="shared" si="15"/>
        <v>99240.313735758915</v>
      </c>
      <c r="F605" s="24">
        <f t="shared" si="15"/>
        <v>81758.608470472027</v>
      </c>
      <c r="G605" s="17"/>
    </row>
    <row r="606" spans="1:7" x14ac:dyDescent="0.25">
      <c r="A606" s="4" t="s">
        <v>61</v>
      </c>
      <c r="B606" s="24">
        <f t="shared" si="15"/>
        <v>1176711.3869742262</v>
      </c>
      <c r="C606" s="24">
        <f t="shared" si="15"/>
        <v>722477.71631677938</v>
      </c>
      <c r="D606" s="24">
        <f t="shared" si="15"/>
        <v>207148.46852502166</v>
      </c>
      <c r="E606" s="24">
        <f t="shared" si="15"/>
        <v>613485.5758210551</v>
      </c>
      <c r="F606" s="24">
        <f t="shared" si="15"/>
        <v>505416.85236291803</v>
      </c>
      <c r="G606" s="17"/>
    </row>
    <row r="607" spans="1:7" x14ac:dyDescent="0.25">
      <c r="A607" s="4" t="s">
        <v>62</v>
      </c>
      <c r="B607" s="24">
        <f t="shared" ref="B607:F616" si="16">B566*(1-$C109)</f>
        <v>276873.2675233474</v>
      </c>
      <c r="C607" s="24">
        <f t="shared" si="16"/>
        <v>169994.75678041871</v>
      </c>
      <c r="D607" s="24">
        <f t="shared" si="16"/>
        <v>48740.816123534503</v>
      </c>
      <c r="E607" s="24">
        <f t="shared" si="16"/>
        <v>144349.54725201297</v>
      </c>
      <c r="F607" s="24">
        <f t="shared" si="16"/>
        <v>118921.61232068659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19214618.802800324</v>
      </c>
      <c r="C627" s="24">
        <f>SUM(C$587:C$619)</f>
        <v>11797399.146651322</v>
      </c>
      <c r="D627" s="24">
        <f>SUM(D$587:D$619)</f>
        <v>4609590.3847998027</v>
      </c>
      <c r="E627" s="24">
        <f>SUM(E$587:E$619)</f>
        <v>12150968.751531774</v>
      </c>
      <c r="F627" s="24">
        <f>SUM(F$587:F$619)</f>
        <v>9040912.9142167829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0.33820521856341379</v>
      </c>
      <c r="C635" s="30">
        <f>C627/SUM($B$627:$F$627)</f>
        <v>0.20765137200075759</v>
      </c>
      <c r="D635" s="30">
        <f>D627/SUM($B$627:$F$627)</f>
        <v>8.1135490616749698E-2</v>
      </c>
      <c r="E635" s="30">
        <f>E627/SUM($B$627:$F$627)</f>
        <v>0.21387471094509022</v>
      </c>
      <c r="F635" s="30">
        <f>F627/SUM($B$627:$F$627)</f>
        <v>0.15913320787398877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0.20169877172248676</v>
      </c>
      <c r="C643" s="30">
        <f>Input!$B$246/(Input!$B$245+Input!$B$246+Input!$B$247+Input!$B$248+Input!$B$249)</f>
        <v>0.10651858185832375</v>
      </c>
      <c r="D643" s="30">
        <f>Input!$B$247/(Input!$B$245+Input!$B$246+Input!$B$247+Input!$B$248+Input!$B$249)</f>
        <v>0.27197530667997172</v>
      </c>
      <c r="E643" s="30">
        <f>(Input!$B$248+Input!$B$249)/(Input!$B$245+Input!$B$246+Input!$B$247+Input!$B$248+Input!$B$249)</f>
        <v>0.41980733973921769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0.21013174196316367</v>
      </c>
      <c r="C652" s="30">
        <f>C643*C257/SUMPRODUCT($B$643:$E$643,$B$257:$E$257)</f>
        <v>0.1109720945060173</v>
      </c>
      <c r="D652" s="30">
        <f>D643*D257/SUMPRODUCT($B$643:$E$643,$B$257:$E$257)</f>
        <v>0.2833465195428187</v>
      </c>
      <c r="E652" s="30">
        <f>E643*E257/SUMPRODUCT($B$643:$E$643,$B$257:$E$257)</f>
        <v>0.39554964398800041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0.21013174196316367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7.7649590300198509E-2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0.13248215166296515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7.7649590300198509E-2</v>
      </c>
      <c r="C688" s="32">
        <f>$B678</f>
        <v>0.13248215166296515</v>
      </c>
      <c r="D688" s="32">
        <f>$C652</f>
        <v>0.1109720945060173</v>
      </c>
      <c r="E688" s="32">
        <f>$D652</f>
        <v>0.2833465195428187</v>
      </c>
      <c r="F688" s="32">
        <f>$E652</f>
        <v>0.39554964398800041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0.33210341131415577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9300000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232224038.00000003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949131.41112009343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966087.60741339566</v>
      </c>
      <c r="E727" s="24">
        <f>1000000*(1+Input!B$45/(Input!B$39+Input!B$38/2+Input!B$37/4)/2)/(1+Input!B$45/(Input!B$39+Input!B$38/2+Input!B$37/4))</f>
        <v>966087.60741339566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15365600000</v>
      </c>
      <c r="C737" s="24">
        <f>SUMPRODUCT(C$726:C$728,Input!$B$37:$B$39)</f>
        <v>15365600000</v>
      </c>
      <c r="D737" s="24">
        <f>SUMPRODUCT(D$726:D$728,Input!$B$37:$B$39)</f>
        <v>22709604774.035152</v>
      </c>
      <c r="E737" s="24">
        <f>SUMPRODUCT(E$726:E$728,Input!$B$37:$B$39)</f>
        <v>23818475001.646759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15365600000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15365600000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15365600000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15365600000</v>
      </c>
      <c r="C771" s="22">
        <f>$B761</f>
        <v>15365600000</v>
      </c>
      <c r="D771" s="22">
        <f>$C737</f>
        <v>15365600000</v>
      </c>
      <c r="E771" s="22">
        <f>$D737</f>
        <v>22709604774.035152</v>
      </c>
      <c r="F771" s="22">
        <f>$E737</f>
        <v>23818475001.646759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0.27027758933525953</v>
      </c>
      <c r="C784" s="33">
        <f>(((1-$B698)*C688+$B698*C635)*$B717+Input!$B51*C635)/C771*100</f>
        <v>0.25154985427731696</v>
      </c>
      <c r="D784" s="33">
        <f>(((1-$B698)*D688+$B698*D635)*$B717+Input!$B51*D635)/D771*100</f>
        <v>0.15805238505832733</v>
      </c>
      <c r="E784" s="33">
        <f>(((1-$B698)*E688+$B698*E635)*$B717+Input!$B51*E635)/E771*100</f>
        <v>0.27562801706071305</v>
      </c>
      <c r="F784" s="33">
        <f>(((1-$B698)*F688+$B698*F635)*$B717+Input!$B51*F635)/F771*100</f>
        <v>0.31582341505315187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3.6417339898546376E-2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0.20667396561849588</v>
      </c>
      <c r="C803" s="30">
        <f>C784/(SUM($B$784:$F$784)+$B794)</f>
        <v>0.19235337292341895</v>
      </c>
      <c r="D803" s="30">
        <f>D784/(SUM($B$784:$F$784)+$B794)</f>
        <v>0.12085838591281457</v>
      </c>
      <c r="E803" s="30">
        <f>E784/(SUM($B$784:$F$784)+$B794)</f>
        <v>0.2107652930515039</v>
      </c>
      <c r="F803" s="30">
        <f>F784/(SUM($B$784:$F$784)+$B794)</f>
        <v>0.24150162721499391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0.20667396561849588</v>
      </c>
      <c r="C812" s="32">
        <f>$C803</f>
        <v>0.19235337292341895</v>
      </c>
      <c r="D812" s="32">
        <f>$D803</f>
        <v>0.12085838591281457</v>
      </c>
      <c r="E812" s="32">
        <f>$E803</f>
        <v>0.2107652930515039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2206081.4874522006</v>
      </c>
      <c r="C820" s="24">
        <f t="shared" si="18"/>
        <v>0</v>
      </c>
      <c r="D820" s="24">
        <f t="shared" si="18"/>
        <v>3641489.8922064253</v>
      </c>
      <c r="E820" s="24">
        <f t="shared" si="18"/>
        <v>3884862.3335999995</v>
      </c>
      <c r="F820" s="17"/>
    </row>
    <row r="821" spans="1:6" ht="30" x14ac:dyDescent="0.25">
      <c r="A821" s="4" t="s">
        <v>43</v>
      </c>
      <c r="B821" s="24">
        <f t="shared" si="18"/>
        <v>12999999.999999996</v>
      </c>
      <c r="C821" s="24">
        <f t="shared" si="18"/>
        <v>9900000</v>
      </c>
      <c r="D821" s="24">
        <f t="shared" si="18"/>
        <v>20200000</v>
      </c>
      <c r="E821" s="24">
        <f t="shared" si="18"/>
        <v>18400000.000000004</v>
      </c>
      <c r="F821" s="17"/>
    </row>
    <row r="822" spans="1:6" x14ac:dyDescent="0.25">
      <c r="A822" s="4" t="s">
        <v>44</v>
      </c>
      <c r="B822" s="24">
        <f t="shared" si="18"/>
        <v>2826489.7172913738</v>
      </c>
      <c r="C822" s="24">
        <f t="shared" si="18"/>
        <v>308291.05707485467</v>
      </c>
      <c r="D822" s="24">
        <f t="shared" si="18"/>
        <v>913026.86433910823</v>
      </c>
      <c r="E822" s="24">
        <f t="shared" si="18"/>
        <v>752192.36129466549</v>
      </c>
      <c r="F822" s="17"/>
    </row>
    <row r="823" spans="1:6" x14ac:dyDescent="0.25">
      <c r="A823" s="4" t="s">
        <v>45</v>
      </c>
      <c r="B823" s="24">
        <f t="shared" si="18"/>
        <v>19467604.514847808</v>
      </c>
      <c r="C823" s="24">
        <f t="shared" si="18"/>
        <v>1401868.3267191285</v>
      </c>
      <c r="D823" s="24">
        <f t="shared" si="18"/>
        <v>5894005.4713320434</v>
      </c>
      <c r="E823" s="24">
        <f t="shared" si="18"/>
        <v>3436521.6871010265</v>
      </c>
      <c r="F823" s="17"/>
    </row>
    <row r="824" spans="1:6" x14ac:dyDescent="0.25">
      <c r="A824" s="4" t="s">
        <v>46</v>
      </c>
      <c r="B824" s="24">
        <f t="shared" si="18"/>
        <v>671081.6195485621</v>
      </c>
      <c r="C824" s="24">
        <f t="shared" si="18"/>
        <v>2551381.8428458092</v>
      </c>
      <c r="D824" s="24">
        <f t="shared" si="18"/>
        <v>452171.14405651804</v>
      </c>
      <c r="E824" s="24">
        <f t="shared" si="18"/>
        <v>2725365.3935491103</v>
      </c>
      <c r="F824" s="17"/>
    </row>
    <row r="825" spans="1:6" x14ac:dyDescent="0.25">
      <c r="A825" s="4" t="s">
        <v>47</v>
      </c>
      <c r="B825" s="24">
        <f t="shared" si="18"/>
        <v>1399999.9999999995</v>
      </c>
      <c r="C825" s="24">
        <f t="shared" si="18"/>
        <v>0</v>
      </c>
      <c r="D825" s="24">
        <f t="shared" si="18"/>
        <v>3400000</v>
      </c>
      <c r="E825" s="24">
        <f t="shared" si="18"/>
        <v>599999.99999999988</v>
      </c>
      <c r="F825" s="17"/>
    </row>
    <row r="826" spans="1:6" x14ac:dyDescent="0.25">
      <c r="A826" s="4" t="s">
        <v>48</v>
      </c>
      <c r="B826" s="24">
        <f t="shared" si="18"/>
        <v>235540.80977428105</v>
      </c>
      <c r="C826" s="24">
        <f t="shared" si="18"/>
        <v>25690.921422904543</v>
      </c>
      <c r="D826" s="24">
        <f t="shared" si="18"/>
        <v>76085.57202825899</v>
      </c>
      <c r="E826" s="24">
        <f t="shared" si="18"/>
        <v>62682.696774555436</v>
      </c>
      <c r="F826" s="17"/>
    </row>
    <row r="827" spans="1:6" x14ac:dyDescent="0.25">
      <c r="A827" s="4" t="s">
        <v>49</v>
      </c>
      <c r="B827" s="24">
        <f t="shared" si="18"/>
        <v>2767604.5148478015</v>
      </c>
      <c r="C827" s="24">
        <f t="shared" si="18"/>
        <v>301868.32671912835</v>
      </c>
      <c r="D827" s="24">
        <f t="shared" si="18"/>
        <v>894005.47133204294</v>
      </c>
      <c r="E827" s="24">
        <f t="shared" si="18"/>
        <v>736521.68710102618</v>
      </c>
      <c r="F827" s="17"/>
    </row>
    <row r="828" spans="1:6" x14ac:dyDescent="0.25">
      <c r="A828" s="4" t="s">
        <v>50</v>
      </c>
      <c r="B828" s="24">
        <f t="shared" si="18"/>
        <v>2237637.6928556701</v>
      </c>
      <c r="C828" s="24">
        <f t="shared" si="18"/>
        <v>244063.7535175932</v>
      </c>
      <c r="D828" s="24">
        <f t="shared" si="18"/>
        <v>722812.93426846049</v>
      </c>
      <c r="E828" s="24">
        <f t="shared" si="18"/>
        <v>595485.61935827672</v>
      </c>
      <c r="F828" s="17"/>
    </row>
    <row r="829" spans="1:6" x14ac:dyDescent="0.25">
      <c r="A829" s="4" t="s">
        <v>51</v>
      </c>
      <c r="B829" s="24">
        <f t="shared" si="18"/>
        <v>8420583.9494305458</v>
      </c>
      <c r="C829" s="24">
        <f t="shared" si="18"/>
        <v>918450.44086883718</v>
      </c>
      <c r="D829" s="24">
        <f t="shared" si="18"/>
        <v>2720059.2000102582</v>
      </c>
      <c r="E829" s="24">
        <f t="shared" si="18"/>
        <v>2240906.4096903563</v>
      </c>
      <c r="F829" s="17"/>
    </row>
    <row r="830" spans="1:6" x14ac:dyDescent="0.25">
      <c r="A830" s="4" t="s">
        <v>52</v>
      </c>
      <c r="B830" s="24">
        <f t="shared" si="18"/>
        <v>1884326.4781942484</v>
      </c>
      <c r="C830" s="24">
        <f t="shared" si="18"/>
        <v>205527.37138323634</v>
      </c>
      <c r="D830" s="24">
        <f t="shared" si="18"/>
        <v>608684.57622607192</v>
      </c>
      <c r="E830" s="24">
        <f t="shared" si="18"/>
        <v>501461.57419644349</v>
      </c>
      <c r="F830" s="17"/>
    </row>
    <row r="831" spans="1:6" x14ac:dyDescent="0.25">
      <c r="A831" s="4" t="s">
        <v>53</v>
      </c>
      <c r="B831" s="24">
        <f t="shared" si="18"/>
        <v>824392.8342099837</v>
      </c>
      <c r="C831" s="24">
        <f t="shared" si="18"/>
        <v>89918.224980165905</v>
      </c>
      <c r="D831" s="24">
        <f t="shared" si="18"/>
        <v>266299.50209890644</v>
      </c>
      <c r="E831" s="24">
        <f t="shared" si="18"/>
        <v>219389.43871094403</v>
      </c>
      <c r="F831" s="17"/>
    </row>
    <row r="832" spans="1:6" x14ac:dyDescent="0.25">
      <c r="A832" s="4" t="s">
        <v>54</v>
      </c>
      <c r="B832" s="24">
        <f t="shared" si="18"/>
        <v>1059933.6439842647</v>
      </c>
      <c r="C832" s="24">
        <f t="shared" si="18"/>
        <v>115609.14640307045</v>
      </c>
      <c r="D832" s="24">
        <f t="shared" si="18"/>
        <v>342385.07412716543</v>
      </c>
      <c r="E832" s="24">
        <f t="shared" si="18"/>
        <v>282072.13548549946</v>
      </c>
      <c r="F832" s="17"/>
    </row>
    <row r="833" spans="1:6" x14ac:dyDescent="0.25">
      <c r="A833" s="4" t="s">
        <v>55</v>
      </c>
      <c r="B833" s="24">
        <f t="shared" si="18"/>
        <v>471081.6195485621</v>
      </c>
      <c r="C833" s="24">
        <f t="shared" si="18"/>
        <v>51381.842845809086</v>
      </c>
      <c r="D833" s="24">
        <f t="shared" si="18"/>
        <v>152171.14405651798</v>
      </c>
      <c r="E833" s="24">
        <f t="shared" si="18"/>
        <v>125365.39354911087</v>
      </c>
      <c r="F833" s="17"/>
    </row>
    <row r="834" spans="1:6" x14ac:dyDescent="0.25">
      <c r="A834" s="4" t="s">
        <v>56</v>
      </c>
      <c r="B834" s="24">
        <f t="shared" si="18"/>
        <v>1884326.4781942482</v>
      </c>
      <c r="C834" s="24">
        <f t="shared" si="18"/>
        <v>205527.37138323631</v>
      </c>
      <c r="D834" s="24">
        <f t="shared" si="18"/>
        <v>608684.5762260718</v>
      </c>
      <c r="E834" s="24">
        <f t="shared" si="18"/>
        <v>501461.57419644343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706622.42932284309</v>
      </c>
      <c r="C837" s="24">
        <f t="shared" si="18"/>
        <v>77072.764268713639</v>
      </c>
      <c r="D837" s="24">
        <f t="shared" si="18"/>
        <v>228256.71608477697</v>
      </c>
      <c r="E837" s="24">
        <f t="shared" si="18"/>
        <v>188048.09032366631</v>
      </c>
      <c r="F837" s="17"/>
    </row>
    <row r="838" spans="1:6" x14ac:dyDescent="0.25">
      <c r="A838" s="4" t="s">
        <v>60</v>
      </c>
      <c r="B838" s="24">
        <f t="shared" si="18"/>
        <v>647737.22687927284</v>
      </c>
      <c r="C838" s="24">
        <f t="shared" si="18"/>
        <v>70650.033912987492</v>
      </c>
      <c r="D838" s="24">
        <f t="shared" si="18"/>
        <v>209235.32307771221</v>
      </c>
      <c r="E838" s="24">
        <f t="shared" si="18"/>
        <v>172377.41613002744</v>
      </c>
      <c r="F838" s="17"/>
    </row>
    <row r="839" spans="1:6" x14ac:dyDescent="0.25">
      <c r="A839" s="4" t="s">
        <v>61</v>
      </c>
      <c r="B839" s="24">
        <f t="shared" si="18"/>
        <v>4004193.7661627778</v>
      </c>
      <c r="C839" s="24">
        <f t="shared" si="18"/>
        <v>436745.66418937728</v>
      </c>
      <c r="D839" s="24">
        <f t="shared" si="18"/>
        <v>1293454.7244804027</v>
      </c>
      <c r="E839" s="24">
        <f t="shared" si="18"/>
        <v>1065605.8451674425</v>
      </c>
      <c r="F839" s="17"/>
    </row>
    <row r="840" spans="1:6" x14ac:dyDescent="0.25">
      <c r="A840" s="4" t="s">
        <v>62</v>
      </c>
      <c r="B840" s="24">
        <f t="shared" ref="B840:E852" si="19">MAX(0,B351)</f>
        <v>942163.2390971242</v>
      </c>
      <c r="C840" s="24">
        <f t="shared" si="19"/>
        <v>102763.68569161817</v>
      </c>
      <c r="D840" s="24">
        <f t="shared" si="19"/>
        <v>304342.28811303596</v>
      </c>
      <c r="E840" s="24">
        <f t="shared" si="19"/>
        <v>250730.78709822174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39571257.339139938</v>
      </c>
      <c r="C861" s="24">
        <f>SUMPRODUCT(C$820:C$852,$D$89:$D$121)</f>
        <v>14161541.226639792</v>
      </c>
      <c r="D861" s="24">
        <f>SUMPRODUCT(D$820:D$852,$D$89:$D$121)</f>
        <v>34500693.371934101</v>
      </c>
      <c r="E861" s="24">
        <f>SUMPRODUCT(E$820:E$852,$D$89:$D$121)</f>
        <v>29798941.775544804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65657402.021641575</v>
      </c>
      <c r="C869" s="24">
        <f>SUM(C$820:C$852)</f>
        <v>17006810.774226468</v>
      </c>
      <c r="D869" s="24">
        <f>SUM(D$820:D$852)</f>
        <v>42927170.474063776</v>
      </c>
      <c r="E869" s="24">
        <f>SUM(E$820:E$852)</f>
        <v>36741050.443326823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0.60269301130886521</v>
      </c>
      <c r="C878" s="30">
        <f>C861/C869</f>
        <v>0.83269822982339325</v>
      </c>
      <c r="D878" s="30">
        <f>D861/D869</f>
        <v>0.8037029459647036</v>
      </c>
      <c r="E878" s="30">
        <f>E861/E869</f>
        <v>0.8110530705024277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0.60269301130886521</v>
      </c>
      <c r="C887" s="32">
        <f>$D878</f>
        <v>0.8037029459647036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Northern Powergrid (Yorkshire) in 2019/20 (April 2019 - Final Charges)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0.57925723464730583</v>
      </c>
      <c r="C13" s="30">
        <f>IF(CDCM!$B90="60%MEAV",0.4*CDCM!C$276+CDCM!C$233,IF(CDCM!$B90="MEAV",CDCM!C$233,IF(CDCM!$B90="EHV only",CDCM!C$271,IF(CDCM!$B90="LV only",CDCM!C$276,0))))</f>
        <v>6.3180780066239964E-2</v>
      </c>
      <c r="D13" s="30">
        <f>IF(CDCM!$B90="60%MEAV",0.4*CDCM!D$276+CDCM!D$233,IF(CDCM!$B90="MEAV",CDCM!D$233,IF(CDCM!$B90="EHV only",CDCM!D$271,IF(CDCM!$B90="LV only",CDCM!D$276,0))))</f>
        <v>0.18711457301977949</v>
      </c>
      <c r="E13" s="30">
        <f>IF(CDCM!$B90="60%MEAV",0.4*CDCM!E$276+CDCM!E$233,IF(CDCM!$B90="MEAV",CDCM!E$233,IF(CDCM!$B90="EHV only",CDCM!E$271,IF(CDCM!$B90="LV only",CDCM!E$276,0))))</f>
        <v>0.17044741226667456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0.57925723464730583</v>
      </c>
      <c r="C14" s="30">
        <f>IF(CDCM!$B91="60%MEAV",0.4*CDCM!C$276+CDCM!C$233,IF(CDCM!$B91="MEAV",CDCM!C$233,IF(CDCM!$B91="EHV only",CDCM!C$271,IF(CDCM!$B91="LV only",CDCM!C$276,0))))</f>
        <v>6.3180780066239964E-2</v>
      </c>
      <c r="D14" s="30">
        <f>IF(CDCM!$B91="60%MEAV",0.4*CDCM!D$276+CDCM!D$233,IF(CDCM!$B91="MEAV",CDCM!D$233,IF(CDCM!$B91="EHV only",CDCM!D$271,IF(CDCM!$B91="LV only",CDCM!D$276,0))))</f>
        <v>0.18711457301977949</v>
      </c>
      <c r="E14" s="30">
        <f>IF(CDCM!$B91="60%MEAV",0.4*CDCM!E$276+CDCM!E$233,IF(CDCM!$B91="MEAV",CDCM!E$233,IF(CDCM!$B91="EHV only",CDCM!E$271,IF(CDCM!$B91="LV only",CDCM!E$276,0))))</f>
        <v>0.17044741226667456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0.57925723464730583</v>
      </c>
      <c r="C15" s="30">
        <f>IF(CDCM!$B92="60%MEAV",0.4*CDCM!C$276+CDCM!C$233,IF(CDCM!$B92="MEAV",CDCM!C$233,IF(CDCM!$B92="EHV only",CDCM!C$271,IF(CDCM!$B92="LV only",CDCM!C$276,0))))</f>
        <v>6.3180780066239964E-2</v>
      </c>
      <c r="D15" s="30">
        <f>IF(CDCM!$B92="60%MEAV",0.4*CDCM!D$276+CDCM!D$233,IF(CDCM!$B92="MEAV",CDCM!D$233,IF(CDCM!$B92="EHV only",CDCM!D$271,IF(CDCM!$B92="LV only",CDCM!D$276,0))))</f>
        <v>0.18711457301977949</v>
      </c>
      <c r="E15" s="30">
        <f>IF(CDCM!$B92="60%MEAV",0.4*CDCM!E$276+CDCM!E$233,IF(CDCM!$B92="MEAV",CDCM!E$233,IF(CDCM!$B92="EHV only",CDCM!E$271,IF(CDCM!$B92="LV only",CDCM!E$276,0))))</f>
        <v>0.17044741226667456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0.57925723464730583</v>
      </c>
      <c r="C16" s="30">
        <f>IF(CDCM!$B93="60%MEAV",0.4*CDCM!C$276+CDCM!C$233,IF(CDCM!$B93="MEAV",CDCM!C$233,IF(CDCM!$B93="EHV only",CDCM!C$271,IF(CDCM!$B93="LV only",CDCM!C$276,0))))</f>
        <v>6.3180780066239964E-2</v>
      </c>
      <c r="D16" s="30">
        <f>IF(CDCM!$B93="60%MEAV",0.4*CDCM!D$276+CDCM!D$233,IF(CDCM!$B93="MEAV",CDCM!D$233,IF(CDCM!$B93="EHV only",CDCM!D$271,IF(CDCM!$B93="LV only",CDCM!D$276,0))))</f>
        <v>0.18711457301977949</v>
      </c>
      <c r="E16" s="30">
        <f>IF(CDCM!$B93="60%MEAV",0.4*CDCM!E$276+CDCM!E$233,IF(CDCM!$B93="MEAV",CDCM!E$233,IF(CDCM!$B93="EHV only",CDCM!E$271,IF(CDCM!$B93="LV only",CDCM!E$276,0))))</f>
        <v>0.17044741226667456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0.57925723464730583</v>
      </c>
      <c r="C17" s="30">
        <f>IF(CDCM!$B94="60%MEAV",0.4*CDCM!C$276+CDCM!C$233,IF(CDCM!$B94="MEAV",CDCM!C$233,IF(CDCM!$B94="EHV only",CDCM!C$271,IF(CDCM!$B94="LV only",CDCM!C$276,0))))</f>
        <v>6.3180780066239964E-2</v>
      </c>
      <c r="D17" s="30">
        <f>IF(CDCM!$B94="60%MEAV",0.4*CDCM!D$276+CDCM!D$233,IF(CDCM!$B94="MEAV",CDCM!D$233,IF(CDCM!$B94="EHV only",CDCM!D$271,IF(CDCM!$B94="LV only",CDCM!D$276,0))))</f>
        <v>0.18711457301977949</v>
      </c>
      <c r="E17" s="30">
        <f>IF(CDCM!$B94="60%MEAV",0.4*CDCM!E$276+CDCM!E$233,IF(CDCM!$B94="MEAV",CDCM!E$233,IF(CDCM!$B94="EHV only",CDCM!E$271,IF(CDCM!$B94="LV only",CDCM!E$276,0))))</f>
        <v>0.17044741226667456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0.57925723464730583</v>
      </c>
      <c r="C18" s="30">
        <f>IF(CDCM!$B95="60%MEAV",0.4*CDCM!C$276+CDCM!C$233,IF(CDCM!$B95="MEAV",CDCM!C$233,IF(CDCM!$B95="EHV only",CDCM!C$271,IF(CDCM!$B95="LV only",CDCM!C$276,0))))</f>
        <v>6.3180780066239964E-2</v>
      </c>
      <c r="D18" s="30">
        <f>IF(CDCM!$B95="60%MEAV",0.4*CDCM!D$276+CDCM!D$233,IF(CDCM!$B95="MEAV",CDCM!D$233,IF(CDCM!$B95="EHV only",CDCM!D$271,IF(CDCM!$B95="LV only",CDCM!D$276,0))))</f>
        <v>0.18711457301977949</v>
      </c>
      <c r="E18" s="30">
        <f>IF(CDCM!$B95="60%MEAV",0.4*CDCM!E$276+CDCM!E$233,IF(CDCM!$B95="MEAV",CDCM!E$233,IF(CDCM!$B95="EHV only",CDCM!E$271,IF(CDCM!$B95="LV only",CDCM!E$276,0))))</f>
        <v>0.17044741226667456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0.57925723464730583</v>
      </c>
      <c r="C19" s="30">
        <f>IF(CDCM!$B96="60%MEAV",0.4*CDCM!C$276+CDCM!C$233,IF(CDCM!$B96="MEAV",CDCM!C$233,IF(CDCM!$B96="EHV only",CDCM!C$271,IF(CDCM!$B96="LV only",CDCM!C$276,0))))</f>
        <v>6.3180780066239964E-2</v>
      </c>
      <c r="D19" s="30">
        <f>IF(CDCM!$B96="60%MEAV",0.4*CDCM!D$276+CDCM!D$233,IF(CDCM!$B96="MEAV",CDCM!D$233,IF(CDCM!$B96="EHV only",CDCM!D$271,IF(CDCM!$B96="LV only",CDCM!D$276,0))))</f>
        <v>0.18711457301977949</v>
      </c>
      <c r="E19" s="30">
        <f>IF(CDCM!$B96="60%MEAV",0.4*CDCM!E$276+CDCM!E$233,IF(CDCM!$B96="MEAV",CDCM!E$233,IF(CDCM!$B96="EHV only",CDCM!E$271,IF(CDCM!$B96="LV only",CDCM!E$276,0))))</f>
        <v>0.17044741226667456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0.57925723464730583</v>
      </c>
      <c r="C20" s="30">
        <f>IF(CDCM!$B97="60%MEAV",0.4*CDCM!C$276+CDCM!C$233,IF(CDCM!$B97="MEAV",CDCM!C$233,IF(CDCM!$B97="EHV only",CDCM!C$271,IF(CDCM!$B97="LV only",CDCM!C$276,0))))</f>
        <v>6.3180780066239964E-2</v>
      </c>
      <c r="D20" s="30">
        <f>IF(CDCM!$B97="60%MEAV",0.4*CDCM!D$276+CDCM!D$233,IF(CDCM!$B97="MEAV",CDCM!D$233,IF(CDCM!$B97="EHV only",CDCM!D$271,IF(CDCM!$B97="LV only",CDCM!D$276,0))))</f>
        <v>0.18711457301977949</v>
      </c>
      <c r="E20" s="30">
        <f>IF(CDCM!$B97="60%MEAV",0.4*CDCM!E$276+CDCM!E$233,IF(CDCM!$B97="MEAV",CDCM!E$233,IF(CDCM!$B97="EHV only",CDCM!E$271,IF(CDCM!$B97="LV only",CDCM!E$276,0))))</f>
        <v>0.17044741226667456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0.57925723464730583</v>
      </c>
      <c r="C21" s="30">
        <f>IF(CDCM!$B98="60%MEAV",0.4*CDCM!C$276+CDCM!C$233,IF(CDCM!$B98="MEAV",CDCM!C$233,IF(CDCM!$B98="EHV only",CDCM!C$271,IF(CDCM!$B98="LV only",CDCM!C$276,0))))</f>
        <v>6.3180780066239964E-2</v>
      </c>
      <c r="D21" s="30">
        <f>IF(CDCM!$B98="60%MEAV",0.4*CDCM!D$276+CDCM!D$233,IF(CDCM!$B98="MEAV",CDCM!D$233,IF(CDCM!$B98="EHV only",CDCM!D$271,IF(CDCM!$B98="LV only",CDCM!D$276,0))))</f>
        <v>0.18711457301977949</v>
      </c>
      <c r="E21" s="30">
        <f>IF(CDCM!$B98="60%MEAV",0.4*CDCM!E$276+CDCM!E$233,IF(CDCM!$B98="MEAV",CDCM!E$233,IF(CDCM!$B98="EHV only",CDCM!E$271,IF(CDCM!$B98="LV only",CDCM!E$276,0))))</f>
        <v>0.17044741226667456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0.57925723464730583</v>
      </c>
      <c r="C22" s="30">
        <f>IF(CDCM!$B99="60%MEAV",0.4*CDCM!C$276+CDCM!C$233,IF(CDCM!$B99="MEAV",CDCM!C$233,IF(CDCM!$B99="EHV only",CDCM!C$271,IF(CDCM!$B99="LV only",CDCM!C$276,0))))</f>
        <v>6.3180780066239964E-2</v>
      </c>
      <c r="D22" s="30">
        <f>IF(CDCM!$B99="60%MEAV",0.4*CDCM!D$276+CDCM!D$233,IF(CDCM!$B99="MEAV",CDCM!D$233,IF(CDCM!$B99="EHV only",CDCM!D$271,IF(CDCM!$B99="LV only",CDCM!D$276,0))))</f>
        <v>0.18711457301977949</v>
      </c>
      <c r="E22" s="30">
        <f>IF(CDCM!$B99="60%MEAV",0.4*CDCM!E$276+CDCM!E$233,IF(CDCM!$B99="MEAV",CDCM!E$233,IF(CDCM!$B99="EHV only",CDCM!E$271,IF(CDCM!$B99="LV only",CDCM!E$276,0))))</f>
        <v>0.17044741226667456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0.57925723464730583</v>
      </c>
      <c r="C23" s="30">
        <f>IF(CDCM!$B100="60%MEAV",0.4*CDCM!C$276+CDCM!C$233,IF(CDCM!$B100="MEAV",CDCM!C$233,IF(CDCM!$B100="EHV only",CDCM!C$271,IF(CDCM!$B100="LV only",CDCM!C$276,0))))</f>
        <v>6.3180780066239964E-2</v>
      </c>
      <c r="D23" s="30">
        <f>IF(CDCM!$B100="60%MEAV",0.4*CDCM!D$276+CDCM!D$233,IF(CDCM!$B100="MEAV",CDCM!D$233,IF(CDCM!$B100="EHV only",CDCM!D$271,IF(CDCM!$B100="LV only",CDCM!D$276,0))))</f>
        <v>0.18711457301977949</v>
      </c>
      <c r="E23" s="30">
        <f>IF(CDCM!$B100="60%MEAV",0.4*CDCM!E$276+CDCM!E$233,IF(CDCM!$B100="MEAV",CDCM!E$233,IF(CDCM!$B100="EHV only",CDCM!E$271,IF(CDCM!$B100="LV only",CDCM!E$276,0))))</f>
        <v>0.17044741226667456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0.57925723464730583</v>
      </c>
      <c r="C24" s="30">
        <f>IF(CDCM!$B101="60%MEAV",0.4*CDCM!C$276+CDCM!C$233,IF(CDCM!$B101="MEAV",CDCM!C$233,IF(CDCM!$B101="EHV only",CDCM!C$271,IF(CDCM!$B101="LV only",CDCM!C$276,0))))</f>
        <v>6.3180780066239964E-2</v>
      </c>
      <c r="D24" s="30">
        <f>IF(CDCM!$B101="60%MEAV",0.4*CDCM!D$276+CDCM!D$233,IF(CDCM!$B101="MEAV",CDCM!D$233,IF(CDCM!$B101="EHV only",CDCM!D$271,IF(CDCM!$B101="LV only",CDCM!D$276,0))))</f>
        <v>0.18711457301977949</v>
      </c>
      <c r="E24" s="30">
        <f>IF(CDCM!$B101="60%MEAV",0.4*CDCM!E$276+CDCM!E$233,IF(CDCM!$B101="MEAV",CDCM!E$233,IF(CDCM!$B101="EHV only",CDCM!E$271,IF(CDCM!$B101="LV only",CDCM!E$276,0))))</f>
        <v>0.17044741226667456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0.57925723464730583</v>
      </c>
      <c r="C25" s="30">
        <f>IF(CDCM!$B102="60%MEAV",0.4*CDCM!C$276+CDCM!C$233,IF(CDCM!$B102="MEAV",CDCM!C$233,IF(CDCM!$B102="EHV only",CDCM!C$271,IF(CDCM!$B102="LV only",CDCM!C$276,0))))</f>
        <v>6.3180780066239964E-2</v>
      </c>
      <c r="D25" s="30">
        <f>IF(CDCM!$B102="60%MEAV",0.4*CDCM!D$276+CDCM!D$233,IF(CDCM!$B102="MEAV",CDCM!D$233,IF(CDCM!$B102="EHV only",CDCM!D$271,IF(CDCM!$B102="LV only",CDCM!D$276,0))))</f>
        <v>0.18711457301977949</v>
      </c>
      <c r="E25" s="30">
        <f>IF(CDCM!$B102="60%MEAV",0.4*CDCM!E$276+CDCM!E$233,IF(CDCM!$B102="MEAV",CDCM!E$233,IF(CDCM!$B102="EHV only",CDCM!E$271,IF(CDCM!$B102="LV only",CDCM!E$276,0))))</f>
        <v>0.17044741226667456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0.57925723464730583</v>
      </c>
      <c r="C26" s="30">
        <f>IF(CDCM!$B103="60%MEAV",0.4*CDCM!C$276+CDCM!C$233,IF(CDCM!$B103="MEAV",CDCM!C$233,IF(CDCM!$B103="EHV only",CDCM!C$271,IF(CDCM!$B103="LV only",CDCM!C$276,0))))</f>
        <v>6.3180780066239964E-2</v>
      </c>
      <c r="D26" s="30">
        <f>IF(CDCM!$B103="60%MEAV",0.4*CDCM!D$276+CDCM!D$233,IF(CDCM!$B103="MEAV",CDCM!D$233,IF(CDCM!$B103="EHV only",CDCM!D$271,IF(CDCM!$B103="LV only",CDCM!D$276,0))))</f>
        <v>0.18711457301977949</v>
      </c>
      <c r="E26" s="30">
        <f>IF(CDCM!$B103="60%MEAV",0.4*CDCM!E$276+CDCM!E$233,IF(CDCM!$B103="MEAV",CDCM!E$233,IF(CDCM!$B103="EHV only",CDCM!E$271,IF(CDCM!$B103="LV only",CDCM!E$276,0))))</f>
        <v>0.17044741226667456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0.57925723464730583</v>
      </c>
      <c r="C29" s="30">
        <f>IF(CDCM!$B106="60%MEAV",0.4*CDCM!C$276+CDCM!C$233,IF(CDCM!$B106="MEAV",CDCM!C$233,IF(CDCM!$B106="EHV only",CDCM!C$271,IF(CDCM!$B106="LV only",CDCM!C$276,0))))</f>
        <v>6.3180780066239964E-2</v>
      </c>
      <c r="D29" s="30">
        <f>IF(CDCM!$B106="60%MEAV",0.4*CDCM!D$276+CDCM!D$233,IF(CDCM!$B106="MEAV",CDCM!D$233,IF(CDCM!$B106="EHV only",CDCM!D$271,IF(CDCM!$B106="LV only",CDCM!D$276,0))))</f>
        <v>0.18711457301977949</v>
      </c>
      <c r="E29" s="30">
        <f>IF(CDCM!$B106="60%MEAV",0.4*CDCM!E$276+CDCM!E$233,IF(CDCM!$B106="MEAV",CDCM!E$233,IF(CDCM!$B106="EHV only",CDCM!E$271,IF(CDCM!$B106="LV only",CDCM!E$276,0))))</f>
        <v>0.17044741226667456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0.57925723464730583</v>
      </c>
      <c r="C30" s="30">
        <f>IF(CDCM!$B107="60%MEAV",0.4*CDCM!C$276+CDCM!C$233,IF(CDCM!$B107="MEAV",CDCM!C$233,IF(CDCM!$B107="EHV only",CDCM!C$271,IF(CDCM!$B107="LV only",CDCM!C$276,0))))</f>
        <v>6.3180780066239964E-2</v>
      </c>
      <c r="D30" s="30">
        <f>IF(CDCM!$B107="60%MEAV",0.4*CDCM!D$276+CDCM!D$233,IF(CDCM!$B107="MEAV",CDCM!D$233,IF(CDCM!$B107="EHV only",CDCM!D$271,IF(CDCM!$B107="LV only",CDCM!D$276,0))))</f>
        <v>0.18711457301977949</v>
      </c>
      <c r="E30" s="30">
        <f>IF(CDCM!$B107="60%MEAV",0.4*CDCM!E$276+CDCM!E$233,IF(CDCM!$B107="MEAV",CDCM!E$233,IF(CDCM!$B107="EHV only",CDCM!E$271,IF(CDCM!$B107="LV only",CDCM!E$276,0))))</f>
        <v>0.17044741226667456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0.57925723464730583</v>
      </c>
      <c r="C31" s="30">
        <f>IF(CDCM!$B108="60%MEAV",0.4*CDCM!C$276+CDCM!C$233,IF(CDCM!$B108="MEAV",CDCM!C$233,IF(CDCM!$B108="EHV only",CDCM!C$271,IF(CDCM!$B108="LV only",CDCM!C$276,0))))</f>
        <v>6.3180780066239964E-2</v>
      </c>
      <c r="D31" s="30">
        <f>IF(CDCM!$B108="60%MEAV",0.4*CDCM!D$276+CDCM!D$233,IF(CDCM!$B108="MEAV",CDCM!D$233,IF(CDCM!$B108="EHV only",CDCM!D$271,IF(CDCM!$B108="LV only",CDCM!D$276,0))))</f>
        <v>0.18711457301977949</v>
      </c>
      <c r="E31" s="30">
        <f>IF(CDCM!$B108="60%MEAV",0.4*CDCM!E$276+CDCM!E$233,IF(CDCM!$B108="MEAV",CDCM!E$233,IF(CDCM!$B108="EHV only",CDCM!E$271,IF(CDCM!$B108="LV only",CDCM!E$276,0))))</f>
        <v>0.17044741226667456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0.57925723464730583</v>
      </c>
      <c r="C32" s="30">
        <f>IF(CDCM!$B109="60%MEAV",0.4*CDCM!C$276+CDCM!C$233,IF(CDCM!$B109="MEAV",CDCM!C$233,IF(CDCM!$B109="EHV only",CDCM!C$271,IF(CDCM!$B109="LV only",CDCM!C$276,0))))</f>
        <v>6.3180780066239964E-2</v>
      </c>
      <c r="D32" s="30">
        <f>IF(CDCM!$B109="60%MEAV",0.4*CDCM!D$276+CDCM!D$233,IF(CDCM!$B109="MEAV",CDCM!D$233,IF(CDCM!$B109="EHV only",CDCM!D$271,IF(CDCM!$B109="LV only",CDCM!D$276,0))))</f>
        <v>0.18711457301977949</v>
      </c>
      <c r="E32" s="30">
        <f>IF(CDCM!$B109="60%MEAV",0.4*CDCM!E$276+CDCM!E$233,IF(CDCM!$B109="MEAV",CDCM!E$233,IF(CDCM!$B109="EHV only",CDCM!E$271,IF(CDCM!$B109="LV only",CDCM!E$276,0))))</f>
        <v>0.17044741226667456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2206081.4874522006</v>
      </c>
      <c r="C56" s="24">
        <f>IF(CDCM!$B89="Kill",0,CDCM!C10+(Input!$B117-CDCM!$C52)*C12)</f>
        <v>0</v>
      </c>
      <c r="D56" s="24">
        <f>IF(CDCM!$B89="Kill",0,CDCM!D10+(Input!$B117-CDCM!$C52)*D12)</f>
        <v>3641489.8922064253</v>
      </c>
      <c r="E56" s="24">
        <f>IF(CDCM!$B89="Kill",0,CDCM!E10+(Input!$B117-CDCM!$C52)*E12)</f>
        <v>3884862.3335999995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12999999.999999996</v>
      </c>
      <c r="C57" s="24">
        <f>IF(CDCM!$B90="Kill",0,CDCM!C11+(Input!$B118-CDCM!$C53)*C13)</f>
        <v>9900000</v>
      </c>
      <c r="D57" s="24">
        <f>IF(CDCM!$B90="Kill",0,CDCM!D11+(Input!$B118-CDCM!$C53)*D13)</f>
        <v>20200000</v>
      </c>
      <c r="E57" s="24">
        <f>IF(CDCM!$B90="Kill",0,CDCM!E11+(Input!$B118-CDCM!$C53)*E13)</f>
        <v>18400000.000000004</v>
      </c>
      <c r="F57" s="17"/>
    </row>
    <row r="58" spans="1:6" x14ac:dyDescent="0.25">
      <c r="A58" s="4" t="s">
        <v>44</v>
      </c>
      <c r="B58" s="24">
        <f>IF(CDCM!$B91="Kill",0,CDCM!B12+(Input!$B119-CDCM!$C54)*B14)</f>
        <v>2780434.726307069</v>
      </c>
      <c r="C58" s="24">
        <f>IF(CDCM!$B91="Kill",0,CDCM!C12+(Input!$B119-CDCM!$C54)*C14)</f>
        <v>303267.74431795196</v>
      </c>
      <c r="D58" s="24">
        <f>IF(CDCM!$B91="Kill",0,CDCM!D12+(Input!$B119-CDCM!$C54)*D14)</f>
        <v>898149.95049494191</v>
      </c>
      <c r="E58" s="24">
        <f>IF(CDCM!$B91="Kill",0,CDCM!E12+(Input!$B119-CDCM!$C54)*E14)</f>
        <v>818147.57888003823</v>
      </c>
      <c r="F58" s="17"/>
    </row>
    <row r="59" spans="1:6" x14ac:dyDescent="0.25">
      <c r="A59" s="4" t="s">
        <v>45</v>
      </c>
      <c r="B59" s="24">
        <f>IF(CDCM!$B92="Kill",0,CDCM!B13+(Input!$B120-CDCM!$C55)*B15)</f>
        <v>19422509.002842341</v>
      </c>
      <c r="C59" s="24">
        <f>IF(CDCM!$B92="Kill",0,CDCM!C13+(Input!$B120-CDCM!$C55)*C15)</f>
        <v>1396949.6663113278</v>
      </c>
      <c r="D59" s="24">
        <f>IF(CDCM!$B92="Kill",0,CDCM!D13+(Input!$B120-CDCM!$C55)*D15)</f>
        <v>5879438.4931929633</v>
      </c>
      <c r="E59" s="24">
        <f>IF(CDCM!$B92="Kill",0,CDCM!E13+(Input!$B120-CDCM!$C55)*E15)</f>
        <v>3501102.8376533706</v>
      </c>
      <c r="F59" s="17"/>
    </row>
    <row r="60" spans="1:6" x14ac:dyDescent="0.25">
      <c r="A60" s="4" t="s">
        <v>46</v>
      </c>
      <c r="B60" s="24">
        <f>IF(CDCM!$B93="Kill",0,CDCM!B14+(Input!$B121-CDCM!$C56)*B16)</f>
        <v>663405.78771784459</v>
      </c>
      <c r="C60" s="24">
        <f>IF(CDCM!$B93="Kill",0,CDCM!C14+(Input!$B121-CDCM!$C56)*C16)</f>
        <v>2550544.6240529921</v>
      </c>
      <c r="D60" s="24">
        <f>IF(CDCM!$B93="Kill",0,CDCM!D14+(Input!$B121-CDCM!$C56)*D16)</f>
        <v>449691.65841582365</v>
      </c>
      <c r="E60" s="24">
        <f>IF(CDCM!$B93="Kill",0,CDCM!E14+(Input!$B121-CDCM!$C56)*E16)</f>
        <v>2736357.9298133394</v>
      </c>
      <c r="F60" s="17"/>
    </row>
    <row r="61" spans="1:6" x14ac:dyDescent="0.25">
      <c r="A61" s="4" t="s">
        <v>47</v>
      </c>
      <c r="B61" s="24">
        <f>IF(CDCM!$B94="Kill",0,CDCM!B15+(Input!$B122-CDCM!$C57)*B17)</f>
        <v>1399999.9999999995</v>
      </c>
      <c r="C61" s="24">
        <f>IF(CDCM!$B94="Kill",0,CDCM!C15+(Input!$B122-CDCM!$C57)*C17)</f>
        <v>-5.8841686757504906E-11</v>
      </c>
      <c r="D61" s="24">
        <f>IF(CDCM!$B94="Kill",0,CDCM!D15+(Input!$B122-CDCM!$C57)*D17)</f>
        <v>3400000</v>
      </c>
      <c r="E61" s="24">
        <f>IF(CDCM!$B94="Kill",0,CDCM!E15+(Input!$B122-CDCM!$C57)*E17)</f>
        <v>599999.99999999988</v>
      </c>
      <c r="F61" s="17"/>
    </row>
    <row r="62" spans="1:6" x14ac:dyDescent="0.25">
      <c r="A62" s="4" t="s">
        <v>48</v>
      </c>
      <c r="B62" s="24">
        <f>IF(CDCM!$B95="Kill",0,CDCM!B16+(Input!$B123-CDCM!$C58)*B18)</f>
        <v>231702.89385892233</v>
      </c>
      <c r="C62" s="24">
        <f>IF(CDCM!$B95="Kill",0,CDCM!C16+(Input!$B123-CDCM!$C58)*C18)</f>
        <v>25272.312026495987</v>
      </c>
      <c r="D62" s="24">
        <f>IF(CDCM!$B95="Kill",0,CDCM!D16+(Input!$B123-CDCM!$C58)*D18)</f>
        <v>74845.829207911796</v>
      </c>
      <c r="E62" s="24">
        <f>IF(CDCM!$B95="Kill",0,CDCM!E16+(Input!$B123-CDCM!$C58)*E18)</f>
        <v>68178.964906669818</v>
      </c>
      <c r="F62" s="17"/>
    </row>
    <row r="63" spans="1:6" x14ac:dyDescent="0.25">
      <c r="A63" s="4" t="s">
        <v>49</v>
      </c>
      <c r="B63" s="24">
        <f>IF(CDCM!$B96="Kill",0,CDCM!B17+(Input!$B124-CDCM!$C59)*B19)</f>
        <v>2722509.0028423369</v>
      </c>
      <c r="C63" s="24">
        <f>IF(CDCM!$B96="Kill",0,CDCM!C17+(Input!$B124-CDCM!$C59)*C19)</f>
        <v>296949.66631132778</v>
      </c>
      <c r="D63" s="24">
        <f>IF(CDCM!$B96="Kill",0,CDCM!D17+(Input!$B124-CDCM!$C59)*D19)</f>
        <v>879438.49319296342</v>
      </c>
      <c r="E63" s="24">
        <f>IF(CDCM!$B96="Kill",0,CDCM!E17+(Input!$B124-CDCM!$C59)*E19)</f>
        <v>801102.83765337034</v>
      </c>
      <c r="F63" s="17"/>
    </row>
    <row r="64" spans="1:6" x14ac:dyDescent="0.25">
      <c r="A64" s="4" t="s">
        <v>50</v>
      </c>
      <c r="B64" s="24">
        <f>IF(CDCM!$B97="Kill",0,CDCM!B18+(Input!$B125-CDCM!$C60)*B20)</f>
        <v>2201177.4916597623</v>
      </c>
      <c r="C64" s="24">
        <f>IF(CDCM!$B97="Kill",0,CDCM!C18+(Input!$B125-CDCM!$C60)*C20)</f>
        <v>240086.96425171188</v>
      </c>
      <c r="D64" s="24">
        <f>IF(CDCM!$B97="Kill",0,CDCM!D18+(Input!$B125-CDCM!$C60)*D20)</f>
        <v>711035.37747516215</v>
      </c>
      <c r="E64" s="24">
        <f>IF(CDCM!$B97="Kill",0,CDCM!E18+(Input!$B125-CDCM!$C60)*E20)</f>
        <v>647700.16661336343</v>
      </c>
      <c r="F64" s="17"/>
    </row>
    <row r="65" spans="1:6" x14ac:dyDescent="0.25">
      <c r="A65" s="4" t="s">
        <v>51</v>
      </c>
      <c r="B65" s="24">
        <f>IF(CDCM!$B98="Kill",0,CDCM!B19+(Input!$B126-CDCM!$C61)*B21)</f>
        <v>8283378.4554564711</v>
      </c>
      <c r="C65" s="24">
        <f>IF(CDCM!$B98="Kill",0,CDCM!C19+(Input!$B126-CDCM!$C61)*C21)</f>
        <v>903485.15494723129</v>
      </c>
      <c r="D65" s="24">
        <f>IF(CDCM!$B98="Kill",0,CDCM!D19+(Input!$B126-CDCM!$C61)*D21)</f>
        <v>2675738.394182846</v>
      </c>
      <c r="E65" s="24">
        <f>IF(CDCM!$B98="Kill",0,CDCM!E19+(Input!$B126-CDCM!$C61)*E21)</f>
        <v>2437397.9954134454</v>
      </c>
      <c r="F65" s="17"/>
    </row>
    <row r="66" spans="1:6" x14ac:dyDescent="0.25">
      <c r="A66" s="4" t="s">
        <v>52</v>
      </c>
      <c r="B66" s="24">
        <f>IF(CDCM!$B99="Kill",0,CDCM!B20+(Input!$B127-CDCM!$C62)*B22)</f>
        <v>1853623.1508713786</v>
      </c>
      <c r="C66" s="24">
        <f>IF(CDCM!$B99="Kill",0,CDCM!C20+(Input!$B127-CDCM!$C62)*C22)</f>
        <v>202178.4962119679</v>
      </c>
      <c r="D66" s="24">
        <f>IF(CDCM!$B99="Kill",0,CDCM!D20+(Input!$B127-CDCM!$C62)*D22)</f>
        <v>598766.63366329437</v>
      </c>
      <c r="E66" s="24">
        <f>IF(CDCM!$B99="Kill",0,CDCM!E20+(Input!$B127-CDCM!$C62)*E22)</f>
        <v>545431.71925335855</v>
      </c>
      <c r="F66" s="17"/>
    </row>
    <row r="67" spans="1:6" x14ac:dyDescent="0.25">
      <c r="A67" s="4" t="s">
        <v>53</v>
      </c>
      <c r="B67" s="24">
        <f>IF(CDCM!$B100="Kill",0,CDCM!B21+(Input!$B128-CDCM!$C63)*B23)</f>
        <v>810960.12850622821</v>
      </c>
      <c r="C67" s="24">
        <f>IF(CDCM!$B100="Kill",0,CDCM!C21+(Input!$B128-CDCM!$C63)*C23)</f>
        <v>88453.092092735955</v>
      </c>
      <c r="D67" s="24">
        <f>IF(CDCM!$B100="Kill",0,CDCM!D21+(Input!$B128-CDCM!$C63)*D23)</f>
        <v>261960.40222769129</v>
      </c>
      <c r="E67" s="24">
        <f>IF(CDCM!$B100="Kill",0,CDCM!E21+(Input!$B128-CDCM!$C63)*E23)</f>
        <v>238626.3771733444</v>
      </c>
      <c r="F67" s="17"/>
    </row>
    <row r="68" spans="1:6" x14ac:dyDescent="0.25">
      <c r="A68" s="4" t="s">
        <v>54</v>
      </c>
      <c r="B68" s="24">
        <f>IF(CDCM!$B101="Kill",0,CDCM!B22+(Input!$B129-CDCM!$C64)*B24)</f>
        <v>1042663.0223651505</v>
      </c>
      <c r="C68" s="24">
        <f>IF(CDCM!$B101="Kill",0,CDCM!C22+(Input!$B129-CDCM!$C64)*C24)</f>
        <v>113725.40411923194</v>
      </c>
      <c r="D68" s="24">
        <f>IF(CDCM!$B101="Kill",0,CDCM!D22+(Input!$B129-CDCM!$C64)*D24)</f>
        <v>336806.23143560305</v>
      </c>
      <c r="E68" s="24">
        <f>IF(CDCM!$B101="Kill",0,CDCM!E22+(Input!$B129-CDCM!$C64)*E24)</f>
        <v>306805.34208001423</v>
      </c>
      <c r="F68" s="17"/>
    </row>
    <row r="69" spans="1:6" x14ac:dyDescent="0.25">
      <c r="A69" s="4" t="s">
        <v>55</v>
      </c>
      <c r="B69" s="24">
        <f>IF(CDCM!$B102="Kill",0,CDCM!B23+(Input!$B130-CDCM!$C65)*B25)</f>
        <v>463405.78771784465</v>
      </c>
      <c r="C69" s="24">
        <f>IF(CDCM!$B102="Kill",0,CDCM!C23+(Input!$B130-CDCM!$C65)*C25)</f>
        <v>50544.624052991974</v>
      </c>
      <c r="D69" s="24">
        <f>IF(CDCM!$B102="Kill",0,CDCM!D23+(Input!$B130-CDCM!$C65)*D25)</f>
        <v>149691.65841582359</v>
      </c>
      <c r="E69" s="24">
        <f>IF(CDCM!$B102="Kill",0,CDCM!E23+(Input!$B130-CDCM!$C65)*E25)</f>
        <v>136357.92981333964</v>
      </c>
      <c r="F69" s="17"/>
    </row>
    <row r="70" spans="1:6" x14ac:dyDescent="0.25">
      <c r="A70" s="4" t="s">
        <v>56</v>
      </c>
      <c r="B70" s="24">
        <f>IF(CDCM!$B103="Kill",0,CDCM!B24+(Input!$B131-CDCM!$C66)*B26)</f>
        <v>1853623.1508713784</v>
      </c>
      <c r="C70" s="24">
        <f>IF(CDCM!$B103="Kill",0,CDCM!C24+(Input!$B131-CDCM!$C66)*C26)</f>
        <v>202178.49621196787</v>
      </c>
      <c r="D70" s="24">
        <f>IF(CDCM!$B103="Kill",0,CDCM!D24+(Input!$B131-CDCM!$C66)*D26)</f>
        <v>598766.63366329425</v>
      </c>
      <c r="E70" s="24">
        <f>IF(CDCM!$B103="Kill",0,CDCM!E24+(Input!$B131-CDCM!$C66)*E26)</f>
        <v>545431.71925335855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695108.68157676701</v>
      </c>
      <c r="C73" s="24">
        <f>IF(CDCM!$B106="Kill",0,CDCM!C27+(Input!$B134-CDCM!$C69)*C29)</f>
        <v>75816.936079487961</v>
      </c>
      <c r="D73" s="24">
        <f>IF(CDCM!$B106="Kill",0,CDCM!D27+(Input!$B134-CDCM!$C69)*D29)</f>
        <v>224537.48762373539</v>
      </c>
      <c r="E73" s="24">
        <f>IF(CDCM!$B106="Kill",0,CDCM!E27+(Input!$B134-CDCM!$C69)*E29)</f>
        <v>204536.89472000947</v>
      </c>
      <c r="F73" s="17"/>
    </row>
    <row r="74" spans="1:6" x14ac:dyDescent="0.25">
      <c r="A74" s="4" t="s">
        <v>60</v>
      </c>
      <c r="B74" s="24">
        <f>IF(CDCM!$B107="Kill",0,CDCM!B28+(Input!$B135-CDCM!$C70)*B30)</f>
        <v>637182.95811203646</v>
      </c>
      <c r="C74" s="24">
        <f>IF(CDCM!$B107="Kill",0,CDCM!C28+(Input!$B135-CDCM!$C70)*C30)</f>
        <v>69498.858072863964</v>
      </c>
      <c r="D74" s="24">
        <f>IF(CDCM!$B107="Kill",0,CDCM!D28+(Input!$B135-CDCM!$C70)*D30)</f>
        <v>205826.03032175743</v>
      </c>
      <c r="E74" s="24">
        <f>IF(CDCM!$B107="Kill",0,CDCM!E28+(Input!$B135-CDCM!$C70)*E30)</f>
        <v>187492.15349334202</v>
      </c>
      <c r="F74" s="17"/>
    </row>
    <row r="75" spans="1:6" x14ac:dyDescent="0.25">
      <c r="A75" s="4" t="s">
        <v>61</v>
      </c>
      <c r="B75" s="24">
        <f>IF(CDCM!$B108="Kill",0,CDCM!B29+(Input!$B136-CDCM!$C71)*B31)</f>
        <v>3938949.1956016799</v>
      </c>
      <c r="C75" s="24">
        <f>IF(CDCM!$B108="Kill",0,CDCM!C29+(Input!$B136-CDCM!$C71)*C31)</f>
        <v>429629.30445043178</v>
      </c>
      <c r="D75" s="24">
        <f>IF(CDCM!$B108="Kill",0,CDCM!D29+(Input!$B136-CDCM!$C71)*D31)</f>
        <v>1272379.0965345006</v>
      </c>
      <c r="E75" s="24">
        <f>IF(CDCM!$B108="Kill",0,CDCM!E29+(Input!$B136-CDCM!$C71)*E31)</f>
        <v>1159042.403413387</v>
      </c>
      <c r="F75" s="17"/>
    </row>
    <row r="76" spans="1:6" x14ac:dyDescent="0.25">
      <c r="A76" s="4" t="s">
        <v>62</v>
      </c>
      <c r="B76" s="24">
        <f>IF(CDCM!$B109="Kill",0,CDCM!B30+(Input!$B137-CDCM!$C72)*B32)</f>
        <v>926811.5754356893</v>
      </c>
      <c r="C76" s="24">
        <f>IF(CDCM!$B109="Kill",0,CDCM!C30+(Input!$B137-CDCM!$C72)*C32)</f>
        <v>101089.24810598395</v>
      </c>
      <c r="D76" s="24">
        <f>IF(CDCM!$B109="Kill",0,CDCM!D30+(Input!$B137-CDCM!$C72)*D32)</f>
        <v>299383.31683164719</v>
      </c>
      <c r="E76" s="24">
        <f>IF(CDCM!$B109="Kill",0,CDCM!E30+(Input!$B137-CDCM!$C72)*E32)</f>
        <v>272715.85962667927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2206081.4874522006</v>
      </c>
      <c r="C96" s="24">
        <f t="shared" si="0"/>
        <v>0</v>
      </c>
      <c r="D96" s="24">
        <f t="shared" si="0"/>
        <v>3641489.8922064253</v>
      </c>
      <c r="E96" s="24">
        <f t="shared" si="0"/>
        <v>3884862.3335999995</v>
      </c>
      <c r="F96" s="17"/>
    </row>
    <row r="97" spans="1:6" ht="30" x14ac:dyDescent="0.25">
      <c r="A97" s="4" t="s">
        <v>43</v>
      </c>
      <c r="B97" s="24">
        <f t="shared" si="0"/>
        <v>12999999.999999996</v>
      </c>
      <c r="C97" s="24">
        <f t="shared" si="0"/>
        <v>9900000</v>
      </c>
      <c r="D97" s="24">
        <f t="shared" si="0"/>
        <v>20200000</v>
      </c>
      <c r="E97" s="24">
        <f t="shared" si="0"/>
        <v>18400000.000000004</v>
      </c>
      <c r="F97" s="17"/>
    </row>
    <row r="98" spans="1:6" x14ac:dyDescent="0.25">
      <c r="A98" s="4" t="s">
        <v>44</v>
      </c>
      <c r="B98" s="24">
        <f t="shared" si="0"/>
        <v>2780434.726307069</v>
      </c>
      <c r="C98" s="24">
        <f t="shared" si="0"/>
        <v>303267.74431795196</v>
      </c>
      <c r="D98" s="24">
        <f t="shared" si="0"/>
        <v>898149.95049494191</v>
      </c>
      <c r="E98" s="24">
        <f t="shared" si="0"/>
        <v>818147.57888003823</v>
      </c>
      <c r="F98" s="17"/>
    </row>
    <row r="99" spans="1:6" x14ac:dyDescent="0.25">
      <c r="A99" s="4" t="s">
        <v>45</v>
      </c>
      <c r="B99" s="24">
        <f t="shared" si="0"/>
        <v>19422509.002842341</v>
      </c>
      <c r="C99" s="24">
        <f t="shared" si="0"/>
        <v>1396949.6663113278</v>
      </c>
      <c r="D99" s="24">
        <f t="shared" si="0"/>
        <v>5879438.4931929633</v>
      </c>
      <c r="E99" s="24">
        <f t="shared" si="0"/>
        <v>3501102.8376533706</v>
      </c>
      <c r="F99" s="17"/>
    </row>
    <row r="100" spans="1:6" x14ac:dyDescent="0.25">
      <c r="A100" s="4" t="s">
        <v>46</v>
      </c>
      <c r="B100" s="24">
        <f t="shared" si="0"/>
        <v>663405.78771784459</v>
      </c>
      <c r="C100" s="24">
        <f t="shared" si="0"/>
        <v>2550544.6240529921</v>
      </c>
      <c r="D100" s="24">
        <f t="shared" si="0"/>
        <v>449691.65841582365</v>
      </c>
      <c r="E100" s="24">
        <f t="shared" si="0"/>
        <v>2736357.9298133394</v>
      </c>
      <c r="F100" s="17"/>
    </row>
    <row r="101" spans="1:6" x14ac:dyDescent="0.25">
      <c r="A101" s="4" t="s">
        <v>47</v>
      </c>
      <c r="B101" s="24">
        <f t="shared" si="0"/>
        <v>1399999.9999999995</v>
      </c>
      <c r="C101" s="24">
        <f t="shared" si="0"/>
        <v>0</v>
      </c>
      <c r="D101" s="24">
        <f t="shared" si="0"/>
        <v>3400000</v>
      </c>
      <c r="E101" s="24">
        <f t="shared" si="0"/>
        <v>599999.99999999988</v>
      </c>
      <c r="F101" s="17"/>
    </row>
    <row r="102" spans="1:6" x14ac:dyDescent="0.25">
      <c r="A102" s="4" t="s">
        <v>48</v>
      </c>
      <c r="B102" s="24">
        <f t="shared" si="0"/>
        <v>231702.89385892233</v>
      </c>
      <c r="C102" s="24">
        <f t="shared" si="0"/>
        <v>25272.312026495987</v>
      </c>
      <c r="D102" s="24">
        <f t="shared" si="0"/>
        <v>74845.829207911796</v>
      </c>
      <c r="E102" s="24">
        <f t="shared" si="0"/>
        <v>68178.964906669818</v>
      </c>
      <c r="F102" s="17"/>
    </row>
    <row r="103" spans="1:6" x14ac:dyDescent="0.25">
      <c r="A103" s="4" t="s">
        <v>49</v>
      </c>
      <c r="B103" s="24">
        <f t="shared" si="0"/>
        <v>2722509.0028423369</v>
      </c>
      <c r="C103" s="24">
        <f t="shared" si="0"/>
        <v>296949.66631132778</v>
      </c>
      <c r="D103" s="24">
        <f t="shared" si="0"/>
        <v>879438.49319296342</v>
      </c>
      <c r="E103" s="24">
        <f t="shared" si="0"/>
        <v>801102.83765337034</v>
      </c>
      <c r="F103" s="17"/>
    </row>
    <row r="104" spans="1:6" x14ac:dyDescent="0.25">
      <c r="A104" s="4" t="s">
        <v>50</v>
      </c>
      <c r="B104" s="24">
        <f t="shared" si="0"/>
        <v>2201177.4916597623</v>
      </c>
      <c r="C104" s="24">
        <f t="shared" si="0"/>
        <v>240086.96425171188</v>
      </c>
      <c r="D104" s="24">
        <f t="shared" si="0"/>
        <v>711035.37747516215</v>
      </c>
      <c r="E104" s="24">
        <f t="shared" si="0"/>
        <v>647700.16661336343</v>
      </c>
      <c r="F104" s="17"/>
    </row>
    <row r="105" spans="1:6" x14ac:dyDescent="0.25">
      <c r="A105" s="4" t="s">
        <v>51</v>
      </c>
      <c r="B105" s="24">
        <f t="shared" si="0"/>
        <v>8283378.4554564711</v>
      </c>
      <c r="C105" s="24">
        <f t="shared" si="0"/>
        <v>903485.15494723129</v>
      </c>
      <c r="D105" s="24">
        <f t="shared" si="0"/>
        <v>2675738.394182846</v>
      </c>
      <c r="E105" s="24">
        <f t="shared" si="0"/>
        <v>2437397.9954134454</v>
      </c>
      <c r="F105" s="17"/>
    </row>
    <row r="106" spans="1:6" x14ac:dyDescent="0.25">
      <c r="A106" s="4" t="s">
        <v>52</v>
      </c>
      <c r="B106" s="24">
        <f t="shared" si="0"/>
        <v>1853623.1508713786</v>
      </c>
      <c r="C106" s="24">
        <f t="shared" si="0"/>
        <v>202178.4962119679</v>
      </c>
      <c r="D106" s="24">
        <f t="shared" si="0"/>
        <v>598766.63366329437</v>
      </c>
      <c r="E106" s="24">
        <f t="shared" si="0"/>
        <v>545431.71925335855</v>
      </c>
      <c r="F106" s="17"/>
    </row>
    <row r="107" spans="1:6" x14ac:dyDescent="0.25">
      <c r="A107" s="4" t="s">
        <v>53</v>
      </c>
      <c r="B107" s="24">
        <f t="shared" si="0"/>
        <v>810960.12850622821</v>
      </c>
      <c r="C107" s="24">
        <f t="shared" si="0"/>
        <v>88453.092092735955</v>
      </c>
      <c r="D107" s="24">
        <f t="shared" si="0"/>
        <v>261960.40222769129</v>
      </c>
      <c r="E107" s="24">
        <f t="shared" si="0"/>
        <v>238626.3771733444</v>
      </c>
      <c r="F107" s="17"/>
    </row>
    <row r="108" spans="1:6" x14ac:dyDescent="0.25">
      <c r="A108" s="4" t="s">
        <v>54</v>
      </c>
      <c r="B108" s="24">
        <f t="shared" si="0"/>
        <v>1042663.0223651505</v>
      </c>
      <c r="C108" s="24">
        <f t="shared" si="0"/>
        <v>113725.40411923194</v>
      </c>
      <c r="D108" s="24">
        <f t="shared" si="0"/>
        <v>336806.23143560305</v>
      </c>
      <c r="E108" s="24">
        <f t="shared" si="0"/>
        <v>306805.34208001423</v>
      </c>
      <c r="F108" s="17"/>
    </row>
    <row r="109" spans="1:6" x14ac:dyDescent="0.25">
      <c r="A109" s="4" t="s">
        <v>55</v>
      </c>
      <c r="B109" s="24">
        <f t="shared" si="0"/>
        <v>463405.78771784465</v>
      </c>
      <c r="C109" s="24">
        <f t="shared" si="0"/>
        <v>50544.624052991974</v>
      </c>
      <c r="D109" s="24">
        <f t="shared" si="0"/>
        <v>149691.65841582359</v>
      </c>
      <c r="E109" s="24">
        <f t="shared" si="0"/>
        <v>136357.92981333964</v>
      </c>
      <c r="F109" s="17"/>
    </row>
    <row r="110" spans="1:6" x14ac:dyDescent="0.25">
      <c r="A110" s="4" t="s">
        <v>56</v>
      </c>
      <c r="B110" s="24">
        <f t="shared" si="0"/>
        <v>1853623.1508713784</v>
      </c>
      <c r="C110" s="24">
        <f t="shared" si="0"/>
        <v>202178.49621196787</v>
      </c>
      <c r="D110" s="24">
        <f t="shared" si="0"/>
        <v>598766.63366329425</v>
      </c>
      <c r="E110" s="24">
        <f t="shared" si="0"/>
        <v>545431.71925335855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695108.68157676701</v>
      </c>
      <c r="C113" s="24">
        <f t="shared" si="0"/>
        <v>75816.936079487961</v>
      </c>
      <c r="D113" s="24">
        <f t="shared" si="0"/>
        <v>224537.48762373539</v>
      </c>
      <c r="E113" s="24">
        <f t="shared" si="0"/>
        <v>204536.89472000947</v>
      </c>
      <c r="F113" s="17"/>
    </row>
    <row r="114" spans="1:6" x14ac:dyDescent="0.25">
      <c r="A114" s="4" t="s">
        <v>60</v>
      </c>
      <c r="B114" s="24">
        <f t="shared" si="0"/>
        <v>637182.95811203646</v>
      </c>
      <c r="C114" s="24">
        <f t="shared" si="0"/>
        <v>69498.858072863964</v>
      </c>
      <c r="D114" s="24">
        <f t="shared" si="0"/>
        <v>205826.03032175743</v>
      </c>
      <c r="E114" s="24">
        <f t="shared" si="0"/>
        <v>187492.15349334202</v>
      </c>
      <c r="F114" s="17"/>
    </row>
    <row r="115" spans="1:6" x14ac:dyDescent="0.25">
      <c r="A115" s="4" t="s">
        <v>61</v>
      </c>
      <c r="B115" s="24">
        <f t="shared" si="0"/>
        <v>3938949.1956016799</v>
      </c>
      <c r="C115" s="24">
        <f t="shared" si="0"/>
        <v>429629.30445043178</v>
      </c>
      <c r="D115" s="24">
        <f t="shared" si="0"/>
        <v>1272379.0965345006</v>
      </c>
      <c r="E115" s="24">
        <f t="shared" si="0"/>
        <v>1159042.403413387</v>
      </c>
      <c r="F115" s="17"/>
    </row>
    <row r="116" spans="1:6" x14ac:dyDescent="0.25">
      <c r="A116" s="4" t="s">
        <v>62</v>
      </c>
      <c r="B116" s="24">
        <f t="shared" ref="B116:E128" si="1">MAX(0,B76)</f>
        <v>926811.5754356893</v>
      </c>
      <c r="C116" s="24">
        <f t="shared" si="1"/>
        <v>101089.24810598395</v>
      </c>
      <c r="D116" s="24">
        <f t="shared" si="1"/>
        <v>299383.31683164719</v>
      </c>
      <c r="E116" s="24">
        <f t="shared" si="1"/>
        <v>272715.85962667927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39472431.004319452</v>
      </c>
      <c r="C137" s="24">
        <f>SUMPRODUCT(C$96:C$128,CDCM!$D$89:$D$121)</f>
        <v>14150762.034682272</v>
      </c>
      <c r="D137" s="24">
        <f>SUMPRODUCT(D$96:D$128,CDCM!$D$89:$D$121)</f>
        <v>34468769.994310156</v>
      </c>
      <c r="E137" s="24">
        <f>SUMPRODUCT(E$96:E$128,CDCM!$D$89:$D$121)</f>
        <v>29940470.67994675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65133526.499195106</v>
      </c>
      <c r="C145" s="24">
        <f>SUM(C$96:C$128)</f>
        <v>16949670.591616701</v>
      </c>
      <c r="D145" s="24">
        <f>SUM(D$96:D$128)</f>
        <v>42757945.579086393</v>
      </c>
      <c r="E145" s="24">
        <f>SUM(E$96:E$128)</f>
        <v>37491291.043360434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0.60602324372544514</v>
      </c>
      <c r="C154" s="30">
        <f>C137/C145</f>
        <v>0.83486944234073979</v>
      </c>
      <c r="D154" s="30">
        <f>D137/D145</f>
        <v>0.80613718754460906</v>
      </c>
      <c r="E154" s="30">
        <f>E137/E145</f>
        <v>0.79859801694530053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0.97939520971333482</v>
      </c>
      <c r="C164" s="30">
        <f>1-Input!B19*D154</f>
        <v>0.47601082809600415</v>
      </c>
      <c r="D164" s="30">
        <f>1-E154</f>
        <v>0.20140198305469947</v>
      </c>
      <c r="E164" s="30">
        <f>1-E154</f>
        <v>0.20140198305469947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0.20140198305469947</v>
      </c>
      <c r="C172" s="17"/>
    </row>
    <row r="173" spans="1:6" x14ac:dyDescent="0.25">
      <c r="A173" s="4" t="s">
        <v>425</v>
      </c>
      <c r="B173" s="32">
        <f>$E$164</f>
        <v>0.20140198305469947</v>
      </c>
      <c r="C173" s="17"/>
    </row>
    <row r="174" spans="1:6" x14ac:dyDescent="0.25">
      <c r="A174" s="4" t="s">
        <v>426</v>
      </c>
      <c r="B174" s="32">
        <f>$E$164</f>
        <v>0.20140198305469947</v>
      </c>
      <c r="C174" s="17"/>
    </row>
    <row r="175" spans="1:6" x14ac:dyDescent="0.25">
      <c r="A175" s="4" t="s">
        <v>427</v>
      </c>
      <c r="B175" s="32">
        <f>$E$164</f>
        <v>0.20140198305469947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0.20140198305469947</v>
      </c>
      <c r="C183" s="17"/>
    </row>
    <row r="184" spans="1:3" x14ac:dyDescent="0.25">
      <c r="A184" s="4" t="s">
        <v>430</v>
      </c>
      <c r="B184" s="32">
        <f>$D$164</f>
        <v>0.20140198305469947</v>
      </c>
      <c r="C184" s="17"/>
    </row>
    <row r="185" spans="1:3" x14ac:dyDescent="0.25">
      <c r="A185" s="4" t="s">
        <v>431</v>
      </c>
      <c r="B185" s="32">
        <f>$D$164</f>
        <v>0.20140198305469947</v>
      </c>
      <c r="C185" s="17"/>
    </row>
    <row r="186" spans="1:3" x14ac:dyDescent="0.25">
      <c r="A186" s="4" t="s">
        <v>432</v>
      </c>
      <c r="B186" s="32">
        <f>$D$164</f>
        <v>0.20140198305469947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0.20140198305469947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0.20140198305469947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0.20140198305469947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0.20140198305469947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0.20140198305469947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0.20140198305469947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0.20140198305469947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0.20140198305469947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47880702.451821089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80870798.309385017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125931720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0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1473349862.8520398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0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3051424505.5155001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56282217.000000007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18776982.000000004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90315816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110630592.00000001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300208025.82609838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243589996.03680003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886051169.73964584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11079709.200000003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192112140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0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124245630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135764100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89944598.700000003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201455458.21799999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123960396.51900001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83332240.343999997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42914017.199781604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27829818.67924995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219451181.21320269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0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0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34165520.488410428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194322150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39377250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212898000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53990400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0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157398308.60219997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31794840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38216996.563352287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107448000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120479400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470080249.19999999</v>
      </c>
      <c r="C318" s="35">
        <f>SUMPRODUCT(D$225:D$309,$B$225:$B$309)</f>
        <v>531653174.4436447</v>
      </c>
      <c r="D318" s="35">
        <f>SUMPRODUCT(E$225:E$309,$B$225:$B$309)</f>
        <v>354178800</v>
      </c>
      <c r="E318" s="35">
        <f>SUMPRODUCT(F$225:F$309,$B$225:$B$309)</f>
        <v>334858145.16555226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0.27802725779437198</v>
      </c>
      <c r="C326" s="30">
        <f>C318/SUM($B$318:$E$318)</f>
        <v>0.31444434102431423</v>
      </c>
      <c r="D326" s="30">
        <f>D318/SUM($B$318:$E$318)</f>
        <v>0.20947776619095043</v>
      </c>
      <c r="E326" s="30">
        <f>E318/SUM($B$318:$E$318)</f>
        <v>0.19805063499036332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2127032.5656249076</v>
      </c>
      <c r="C337" s="24">
        <f>C58*(1-CDCM!$C91)</f>
        <v>231999.82440323324</v>
      </c>
      <c r="D337" s="24">
        <f>D58*(1-CDCM!$C91)</f>
        <v>687084.71212863061</v>
      </c>
      <c r="E337" s="24">
        <f>E58*(1-CDCM!$C91)</f>
        <v>625882.89784322924</v>
      </c>
      <c r="F337" s="17"/>
    </row>
    <row r="338" spans="1:6" x14ac:dyDescent="0.25">
      <c r="A338" s="4" t="s">
        <v>45</v>
      </c>
      <c r="B338" s="24">
        <f>B59*(1-CDCM!$C92)</f>
        <v>14858219.38717439</v>
      </c>
      <c r="C338" s="24">
        <f>C59*(1-CDCM!$C92)</f>
        <v>1068666.4947281659</v>
      </c>
      <c r="D338" s="24">
        <f>D59*(1-CDCM!$C92)</f>
        <v>4497770.4472926166</v>
      </c>
      <c r="E338" s="24">
        <f>E59*(1-CDCM!$C92)</f>
        <v>2678343.6708048284</v>
      </c>
      <c r="F338" s="17"/>
    </row>
    <row r="339" spans="1:6" x14ac:dyDescent="0.25">
      <c r="A339" s="4" t="s">
        <v>46</v>
      </c>
      <c r="B339" s="24">
        <f>B60*(1-CDCM!$C93)</f>
        <v>507505.42760415113</v>
      </c>
      <c r="C339" s="24">
        <f>C60*(1-CDCM!$C93)</f>
        <v>1951166.6374005389</v>
      </c>
      <c r="D339" s="24">
        <f>D60*(1-CDCM!$C93)</f>
        <v>344014.11868810508</v>
      </c>
      <c r="E339" s="24">
        <f>E60*(1-CDCM!$C93)</f>
        <v>2093313.8163072045</v>
      </c>
      <c r="F339" s="17"/>
    </row>
    <row r="340" spans="1:6" x14ac:dyDescent="0.25">
      <c r="A340" s="4" t="s">
        <v>47</v>
      </c>
      <c r="B340" s="24">
        <f>B61*(1-CDCM!$C94)</f>
        <v>1070999.9999999998</v>
      </c>
      <c r="C340" s="24">
        <f>C61*(1-CDCM!$C94)</f>
        <v>-4.5013890369491251E-11</v>
      </c>
      <c r="D340" s="24">
        <f>D61*(1-CDCM!$C94)</f>
        <v>2601000</v>
      </c>
      <c r="E340" s="24">
        <f>E61*(1-CDCM!$C94)</f>
        <v>458999.99999999994</v>
      </c>
      <c r="F340" s="17"/>
    </row>
    <row r="341" spans="1:6" x14ac:dyDescent="0.25">
      <c r="A341" s="4" t="s">
        <v>48</v>
      </c>
      <c r="B341" s="24">
        <f>B62*(1-CDCM!$C95)</f>
        <v>109896.68255728687</v>
      </c>
      <c r="C341" s="24">
        <f>C62*(1-CDCM!$C95)</f>
        <v>11986.657594167049</v>
      </c>
      <c r="D341" s="24">
        <f>D62*(1-CDCM!$C95)</f>
        <v>35499.376793312571</v>
      </c>
      <c r="E341" s="24">
        <f>E62*(1-CDCM!$C95)</f>
        <v>32337.2830552335</v>
      </c>
      <c r="F341" s="17"/>
    </row>
    <row r="342" spans="1:6" x14ac:dyDescent="0.25">
      <c r="A342" s="4" t="s">
        <v>49</v>
      </c>
      <c r="B342" s="24">
        <f>B63*(1-CDCM!$C96)</f>
        <v>1291286.0200481205</v>
      </c>
      <c r="C342" s="24">
        <f>C63*(1-CDCM!$C96)</f>
        <v>140843.22673146278</v>
      </c>
      <c r="D342" s="24">
        <f>D63*(1-CDCM!$C96)</f>
        <v>417117.67732142261</v>
      </c>
      <c r="E342" s="24">
        <f>E63*(1-CDCM!$C96)</f>
        <v>379963.07589899359</v>
      </c>
      <c r="F342" s="17"/>
    </row>
    <row r="343" spans="1:6" x14ac:dyDescent="0.25">
      <c r="A343" s="4" t="s">
        <v>50</v>
      </c>
      <c r="B343" s="24">
        <f>B64*(1-CDCM!$C97)</f>
        <v>1044018.4842942253</v>
      </c>
      <c r="C343" s="24">
        <f>C64*(1-CDCM!$C97)</f>
        <v>113873.24714458696</v>
      </c>
      <c r="D343" s="24">
        <f>D64*(1-CDCM!$C97)</f>
        <v>337244.07953646942</v>
      </c>
      <c r="E343" s="24">
        <f>E64*(1-CDCM!$C97)</f>
        <v>307204.1890247183</v>
      </c>
      <c r="F343" s="17"/>
    </row>
    <row r="344" spans="1:6" x14ac:dyDescent="0.25">
      <c r="A344" s="4" t="s">
        <v>51</v>
      </c>
      <c r="B344" s="24">
        <f>B65*(1-CDCM!$C98)</f>
        <v>3928806.4014230045</v>
      </c>
      <c r="C344" s="24">
        <f>C65*(1-CDCM!$C98)</f>
        <v>428523.00899147184</v>
      </c>
      <c r="D344" s="24">
        <f>D65*(1-CDCM!$C98)</f>
        <v>1269102.720360924</v>
      </c>
      <c r="E344" s="24">
        <f>E65*(1-CDCM!$C98)</f>
        <v>1156057.8692245972</v>
      </c>
      <c r="F344" s="17"/>
    </row>
    <row r="345" spans="1:6" x14ac:dyDescent="0.25">
      <c r="A345" s="4" t="s">
        <v>52</v>
      </c>
      <c r="B345" s="24">
        <f>B66*(1-CDCM!$C99)</f>
        <v>879173.46045829495</v>
      </c>
      <c r="C345" s="24">
        <f>C66*(1-CDCM!$C99)</f>
        <v>95893.260753336392</v>
      </c>
      <c r="D345" s="24">
        <f>D66*(1-CDCM!$C99)</f>
        <v>283995.01434650057</v>
      </c>
      <c r="E345" s="24">
        <f>E66*(1-CDCM!$C99)</f>
        <v>258698.264441868</v>
      </c>
      <c r="F345" s="17"/>
    </row>
    <row r="346" spans="1:6" x14ac:dyDescent="0.25">
      <c r="A346" s="4" t="s">
        <v>53</v>
      </c>
      <c r="B346" s="24">
        <f>B67*(1-CDCM!$C100)</f>
        <v>384638.38895050407</v>
      </c>
      <c r="C346" s="24">
        <f>C67*(1-CDCM!$C100)</f>
        <v>41953.301579584666</v>
      </c>
      <c r="D346" s="24">
        <f>D67*(1-CDCM!$C100)</f>
        <v>124247.81877659399</v>
      </c>
      <c r="E346" s="24">
        <f>E67*(1-CDCM!$C100)</f>
        <v>113180.49069331726</v>
      </c>
      <c r="F346" s="17"/>
    </row>
    <row r="347" spans="1:6" x14ac:dyDescent="0.25">
      <c r="A347" s="4" t="s">
        <v>54</v>
      </c>
      <c r="B347" s="24">
        <f>B68*(1-CDCM!$C101)</f>
        <v>494535.07150779094</v>
      </c>
      <c r="C347" s="24">
        <f>C68*(1-CDCM!$C101)</f>
        <v>53939.959173751718</v>
      </c>
      <c r="D347" s="24">
        <f>D68*(1-CDCM!$C101)</f>
        <v>159747.19556990656</v>
      </c>
      <c r="E347" s="24">
        <f>E68*(1-CDCM!$C101)</f>
        <v>145517.77374855077</v>
      </c>
      <c r="F347" s="17"/>
    </row>
    <row r="348" spans="1:6" x14ac:dyDescent="0.25">
      <c r="A348" s="4" t="s">
        <v>55</v>
      </c>
      <c r="B348" s="24">
        <f>B69*(1-CDCM!$C102)</f>
        <v>219793.36511457374</v>
      </c>
      <c r="C348" s="24">
        <f>C69*(1-CDCM!$C102)</f>
        <v>23973.315188334098</v>
      </c>
      <c r="D348" s="24">
        <f>D69*(1-CDCM!$C102)</f>
        <v>70998.753586625142</v>
      </c>
      <c r="E348" s="24">
        <f>E69*(1-CDCM!$C102)</f>
        <v>64674.566110467</v>
      </c>
      <c r="F348" s="17"/>
    </row>
    <row r="349" spans="1:6" x14ac:dyDescent="0.25">
      <c r="A349" s="4" t="s">
        <v>56</v>
      </c>
      <c r="B349" s="24">
        <f>B70*(1-CDCM!$C103)</f>
        <v>879173.46045829484</v>
      </c>
      <c r="C349" s="24">
        <f>C70*(1-CDCM!$C103)</f>
        <v>95893.260753336377</v>
      </c>
      <c r="D349" s="24">
        <f>D70*(1-CDCM!$C103)</f>
        <v>283995.01434650051</v>
      </c>
      <c r="E349" s="24">
        <f>E70*(1-CDCM!$C103)</f>
        <v>258698.264441868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329690.04767186061</v>
      </c>
      <c r="C352" s="24">
        <f>C73*(1-CDCM!$C106)</f>
        <v>35959.972782501143</v>
      </c>
      <c r="D352" s="24">
        <f>D73*(1-CDCM!$C106)</f>
        <v>106498.13037993771</v>
      </c>
      <c r="E352" s="24">
        <f>E73*(1-CDCM!$C106)</f>
        <v>97011.849165700507</v>
      </c>
      <c r="F352" s="17"/>
    </row>
    <row r="353" spans="1:6" x14ac:dyDescent="0.25">
      <c r="A353" s="4" t="s">
        <v>60</v>
      </c>
      <c r="B353" s="24">
        <f>B74*(1-CDCM!$C107)</f>
        <v>302215.87703253893</v>
      </c>
      <c r="C353" s="24">
        <f>C74*(1-CDCM!$C107)</f>
        <v>32963.308383959382</v>
      </c>
      <c r="D353" s="24">
        <f>D74*(1-CDCM!$C107)</f>
        <v>97623.286181609554</v>
      </c>
      <c r="E353" s="24">
        <f>E74*(1-CDCM!$C107)</f>
        <v>88927.528401892123</v>
      </c>
      <c r="F353" s="17"/>
    </row>
    <row r="354" spans="1:6" x14ac:dyDescent="0.25">
      <c r="A354" s="4" t="s">
        <v>61</v>
      </c>
      <c r="B354" s="24">
        <f>B75*(1-CDCM!$C108)</f>
        <v>1868243.6034738771</v>
      </c>
      <c r="C354" s="24">
        <f>C75*(1-CDCM!$C108)</f>
        <v>203773.17910083983</v>
      </c>
      <c r="D354" s="24">
        <f>D75*(1-CDCM!$C108)</f>
        <v>603489.40548631374</v>
      </c>
      <c r="E354" s="24">
        <f>E75*(1-CDCM!$C108)</f>
        <v>549733.81193896953</v>
      </c>
      <c r="F354" s="17"/>
    </row>
    <row r="355" spans="1:6" x14ac:dyDescent="0.25">
      <c r="A355" s="4" t="s">
        <v>62</v>
      </c>
      <c r="B355" s="24">
        <f>B76*(1-CDCM!$C109)</f>
        <v>439586.73022914748</v>
      </c>
      <c r="C355" s="24">
        <f>C76*(1-CDCM!$C109)</f>
        <v>47946.630376668196</v>
      </c>
      <c r="D355" s="24">
        <f>D76*(1-CDCM!$C109)</f>
        <v>141997.50717325028</v>
      </c>
      <c r="E355" s="24">
        <f>E76*(1-CDCM!$C109)</f>
        <v>129349.132220934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30734814.973622963</v>
      </c>
      <c r="C375" s="24">
        <f>SUM(C$335:C$367)</f>
        <v>4579355.2850859389</v>
      </c>
      <c r="D375" s="24">
        <f>SUM(D$335:D$367)</f>
        <v>12061425.25796872</v>
      </c>
      <c r="E375" s="24">
        <f>SUM(E$335:E$367)</f>
        <v>9437894.4833223708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0.54097741528680898</v>
      </c>
      <c r="C383" s="30">
        <f>C375/SUM($B$375:$E$375)</f>
        <v>8.060330891634962E-2</v>
      </c>
      <c r="D383" s="30">
        <f>D375/SUM($B$375:$E$375)</f>
        <v>0.21229861531070743</v>
      </c>
      <c r="E383" s="30">
        <f>E375/SUM($B$375:$E$375)</f>
        <v>0.16612066048613408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0.51054669213465576</v>
      </c>
      <c r="C396" s="33">
        <f>(((1-CDCM!$B698)*CDCM!C643+CDCM!$B698*C383)*CDCM!$B717+Input!$B51*C383)/CDCM!C737*100</f>
        <v>0.15325501280438503</v>
      </c>
      <c r="D396" s="33">
        <f>(((1-CDCM!$B698)*CDCM!D643+CDCM!$B698*D383)*CDCM!$B717+Input!$B51*D383)/CDCM!D737*100</f>
        <v>0.26725664886171907</v>
      </c>
      <c r="E396" s="33">
        <f>(((1-CDCM!$B698)*CDCM!E643+CDCM!$B698*E383)*CDCM!$B717+Input!$B51*E383)/CDCM!E737*100</f>
        <v>0.33417725513742119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3.6417339898546376E-2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0.39222950525401229</v>
      </c>
      <c r="C415" s="30">
        <f>C396/(SUM($B$396:$E$396)+$B406)</f>
        <v>0.11773876665154664</v>
      </c>
      <c r="D415" s="30">
        <f>D396/(SUM($B$396:$E$396)+$B406)</f>
        <v>0.20532097215357084</v>
      </c>
      <c r="E415" s="30">
        <f>E396/(SUM($B$396:$E$396)+$B406)</f>
        <v>0.25673299126012938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0.25673299126012938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7.1378769545400247E-2</v>
      </c>
      <c r="C432" s="30">
        <f>C326*$B423</f>
        <v>8.0728236255992403E-2</v>
      </c>
      <c r="D432" s="30">
        <f>D326*$B423</f>
        <v>5.3779853516692705E-2</v>
      </c>
      <c r="E432" s="30">
        <f>E326*$B423</f>
        <v>5.0846131942044022E-2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0.39222950525401229</v>
      </c>
      <c r="C441" s="32">
        <f>$C415</f>
        <v>0.11773876665154664</v>
      </c>
      <c r="D441" s="32">
        <f>$D415</f>
        <v>0.20532097215357084</v>
      </c>
      <c r="E441" s="32">
        <f>$B432</f>
        <v>7.1378769545400247E-2</v>
      </c>
      <c r="F441" s="32">
        <f>$C432</f>
        <v>8.0728236255992403E-2</v>
      </c>
      <c r="G441" s="32">
        <f>$D432</f>
        <v>5.3779853516692705E-2</v>
      </c>
      <c r="H441" s="32">
        <f>$E432</f>
        <v>5.0846131942044022E-2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0.71528924405912975</v>
      </c>
      <c r="C450" s="17"/>
    </row>
    <row r="451" spans="1:3" x14ac:dyDescent="0.25">
      <c r="A451" s="4" t="s">
        <v>438</v>
      </c>
      <c r="B451" s="30">
        <f t="shared" si="2"/>
        <v>0.71528924405912975</v>
      </c>
      <c r="C451" s="17"/>
    </row>
    <row r="452" spans="1:3" x14ac:dyDescent="0.25">
      <c r="A452" s="4" t="s">
        <v>439</v>
      </c>
      <c r="B452" s="30">
        <f t="shared" si="2"/>
        <v>0.71528924405912975</v>
      </c>
      <c r="C452" s="17"/>
    </row>
    <row r="453" spans="1:3" x14ac:dyDescent="0.25">
      <c r="A453" s="4" t="s">
        <v>440</v>
      </c>
      <c r="B453" s="30">
        <f t="shared" si="2"/>
        <v>0.71528924405912975</v>
      </c>
      <c r="C453" s="17"/>
    </row>
    <row r="454" spans="1:3" x14ac:dyDescent="0.25">
      <c r="A454" s="4" t="s">
        <v>429</v>
      </c>
      <c r="B454" s="30">
        <f t="shared" si="2"/>
        <v>0.80292684047499518</v>
      </c>
      <c r="C454" s="17"/>
    </row>
    <row r="455" spans="1:3" x14ac:dyDescent="0.25">
      <c r="A455" s="4" t="s">
        <v>430</v>
      </c>
      <c r="B455" s="30">
        <f t="shared" si="2"/>
        <v>0.80292684047499518</v>
      </c>
      <c r="C455" s="17"/>
    </row>
    <row r="456" spans="1:3" x14ac:dyDescent="0.25">
      <c r="A456" s="4" t="s">
        <v>431</v>
      </c>
      <c r="B456" s="30">
        <f t="shared" si="2"/>
        <v>0.80292684047499518</v>
      </c>
      <c r="C456" s="17"/>
    </row>
    <row r="457" spans="1:3" x14ac:dyDescent="0.25">
      <c r="A457" s="4" t="s">
        <v>432</v>
      </c>
      <c r="B457" s="30">
        <f t="shared" si="2"/>
        <v>0.80292684047499518</v>
      </c>
      <c r="C457" s="17"/>
    </row>
    <row r="458" spans="1:3" x14ac:dyDescent="0.25">
      <c r="A458" s="4" t="s">
        <v>441</v>
      </c>
      <c r="B458" s="30">
        <f t="shared" si="2"/>
        <v>0.86739624986052233</v>
      </c>
      <c r="C458" s="17"/>
    </row>
    <row r="459" spans="1:3" x14ac:dyDescent="0.25">
      <c r="A459" s="4" t="s">
        <v>442</v>
      </c>
      <c r="B459" s="30">
        <f t="shared" si="2"/>
        <v>0.86739624986052233</v>
      </c>
      <c r="C459" s="17"/>
    </row>
    <row r="460" spans="1:3" x14ac:dyDescent="0.25">
      <c r="A460" s="4" t="s">
        <v>443</v>
      </c>
      <c r="B460" s="30">
        <f t="shared" si="2"/>
        <v>0.86739624986052233</v>
      </c>
      <c r="C460" s="17"/>
    </row>
    <row r="461" spans="1:3" x14ac:dyDescent="0.25">
      <c r="A461" s="4" t="s">
        <v>444</v>
      </c>
      <c r="B461" s="30">
        <f t="shared" si="2"/>
        <v>0.86739624986052233</v>
      </c>
      <c r="C461" s="17"/>
    </row>
    <row r="462" spans="1:3" x14ac:dyDescent="0.25">
      <c r="A462" s="4" t="s">
        <v>424</v>
      </c>
      <c r="B462" s="30">
        <f t="shared" si="2"/>
        <v>0.9314166151810036</v>
      </c>
      <c r="C462" s="17"/>
    </row>
    <row r="463" spans="1:3" x14ac:dyDescent="0.25">
      <c r="A463" s="4" t="s">
        <v>425</v>
      </c>
      <c r="B463" s="30">
        <f t="shared" si="2"/>
        <v>0.9314166151810036</v>
      </c>
      <c r="C463" s="17"/>
    </row>
    <row r="464" spans="1:3" x14ac:dyDescent="0.25">
      <c r="A464" s="4" t="s">
        <v>426</v>
      </c>
      <c r="B464" s="30">
        <f t="shared" si="2"/>
        <v>0.9314166151810036</v>
      </c>
      <c r="C464" s="17"/>
    </row>
    <row r="465" spans="1:9" x14ac:dyDescent="0.25">
      <c r="A465" s="4" t="s">
        <v>427</v>
      </c>
      <c r="B465" s="30">
        <f t="shared" si="2"/>
        <v>0.9314166151810036</v>
      </c>
      <c r="C465" s="17"/>
    </row>
    <row r="466" spans="1:9" x14ac:dyDescent="0.25">
      <c r="A466" s="4" t="s">
        <v>445</v>
      </c>
      <c r="B466" s="30">
        <f t="shared" si="2"/>
        <v>0.97202223531925902</v>
      </c>
      <c r="C466" s="17"/>
    </row>
    <row r="467" spans="1:9" x14ac:dyDescent="0.25">
      <c r="A467" s="4" t="s">
        <v>446</v>
      </c>
      <c r="B467" s="30">
        <f t="shared" si="2"/>
        <v>0.97202223531925902</v>
      </c>
      <c r="C467" s="17"/>
    </row>
    <row r="468" spans="1:9" x14ac:dyDescent="0.25">
      <c r="A468" s="4" t="s">
        <v>447</v>
      </c>
      <c r="B468" s="30">
        <f t="shared" si="2"/>
        <v>0.97202223531925902</v>
      </c>
      <c r="C468" s="17"/>
    </row>
    <row r="469" spans="1:9" x14ac:dyDescent="0.25">
      <c r="A469" s="4" t="s">
        <v>448</v>
      </c>
      <c r="B469" s="30">
        <f t="shared" si="2"/>
        <v>0.97202223531925902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0.39222950525401229</v>
      </c>
      <c r="C503" s="17"/>
    </row>
    <row r="504" spans="1:3" x14ac:dyDescent="0.25">
      <c r="A504" s="4" t="s">
        <v>439</v>
      </c>
      <c r="B504" s="30">
        <f t="shared" si="3"/>
        <v>0.50996827190555893</v>
      </c>
      <c r="C504" s="17"/>
    </row>
    <row r="505" spans="1:3" x14ac:dyDescent="0.25">
      <c r="A505" s="4" t="s">
        <v>440</v>
      </c>
      <c r="B505" s="30">
        <f t="shared" si="3"/>
        <v>0.71528924405912975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0.39222950525401229</v>
      </c>
      <c r="C507" s="17"/>
    </row>
    <row r="508" spans="1:3" x14ac:dyDescent="0.25">
      <c r="A508" s="4" t="s">
        <v>431</v>
      </c>
      <c r="B508" s="30">
        <f t="shared" si="3"/>
        <v>0.50996827190555893</v>
      </c>
      <c r="C508" s="17"/>
    </row>
    <row r="509" spans="1:3" x14ac:dyDescent="0.25">
      <c r="A509" s="4" t="s">
        <v>432</v>
      </c>
      <c r="B509" s="30">
        <f t="shared" si="3"/>
        <v>0.71528924405912975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0.39222950525401229</v>
      </c>
      <c r="C511" s="17"/>
    </row>
    <row r="512" spans="1:3" x14ac:dyDescent="0.25">
      <c r="A512" s="4" t="s">
        <v>443</v>
      </c>
      <c r="B512" s="30">
        <f t="shared" si="3"/>
        <v>0.50996827190555893</v>
      </c>
      <c r="C512" s="17"/>
    </row>
    <row r="513" spans="1:3" x14ac:dyDescent="0.25">
      <c r="A513" s="4" t="s">
        <v>444</v>
      </c>
      <c r="B513" s="30">
        <f t="shared" si="3"/>
        <v>0.71528924405912975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0.39222950525401229</v>
      </c>
      <c r="C515" s="17"/>
    </row>
    <row r="516" spans="1:3" x14ac:dyDescent="0.25">
      <c r="A516" s="4" t="s">
        <v>426</v>
      </c>
      <c r="B516" s="30">
        <f t="shared" si="3"/>
        <v>0.50996827190555893</v>
      </c>
      <c r="C516" s="17"/>
    </row>
    <row r="517" spans="1:3" x14ac:dyDescent="0.25">
      <c r="A517" s="4" t="s">
        <v>427</v>
      </c>
      <c r="B517" s="30">
        <f t="shared" si="3"/>
        <v>0.71528924405912975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0.39222950525401229</v>
      </c>
      <c r="C519" s="17"/>
    </row>
    <row r="520" spans="1:3" x14ac:dyDescent="0.25">
      <c r="A520" s="4" t="s">
        <v>447</v>
      </c>
      <c r="B520" s="30">
        <f t="shared" si="3"/>
        <v>0.50996827190555893</v>
      </c>
      <c r="C520" s="17"/>
    </row>
    <row r="521" spans="1:3" x14ac:dyDescent="0.25">
      <c r="A521" s="4" t="s">
        <v>448</v>
      </c>
      <c r="B521" s="30">
        <f t="shared" si="3"/>
        <v>0.71528924405912975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0.71528924405912975</v>
      </c>
      <c r="C530" s="17"/>
    </row>
    <row r="531" spans="1:3" x14ac:dyDescent="0.25">
      <c r="A531" s="4" t="s">
        <v>438</v>
      </c>
      <c r="B531" s="30">
        <f t="shared" si="4"/>
        <v>0.53154890143217193</v>
      </c>
      <c r="C531" s="17"/>
    </row>
    <row r="532" spans="1:3" x14ac:dyDescent="0.25">
      <c r="A532" s="4" t="s">
        <v>439</v>
      </c>
      <c r="B532" s="30">
        <f t="shared" si="4"/>
        <v>0.41899526169864754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0.80292684047499518</v>
      </c>
      <c r="C534" s="17"/>
    </row>
    <row r="535" spans="1:3" x14ac:dyDescent="0.25">
      <c r="A535" s="4" t="s">
        <v>430</v>
      </c>
      <c r="B535" s="30">
        <f t="shared" si="4"/>
        <v>0.67574411520689259</v>
      </c>
      <c r="C535" s="17"/>
    </row>
    <row r="536" spans="1:3" x14ac:dyDescent="0.25">
      <c r="A536" s="4" t="s">
        <v>431</v>
      </c>
      <c r="B536" s="30">
        <f t="shared" si="4"/>
        <v>0.59783591913251788</v>
      </c>
      <c r="C536" s="17"/>
    </row>
    <row r="537" spans="1:3" x14ac:dyDescent="0.25">
      <c r="A537" s="4" t="s">
        <v>432</v>
      </c>
      <c r="B537" s="30">
        <f t="shared" si="4"/>
        <v>0.30781273480959159</v>
      </c>
      <c r="C537" s="17"/>
    </row>
    <row r="538" spans="1:3" x14ac:dyDescent="0.25">
      <c r="A538" s="4" t="s">
        <v>441</v>
      </c>
      <c r="B538" s="30">
        <f t="shared" si="4"/>
        <v>0.86739624986052233</v>
      </c>
      <c r="C538" s="17"/>
    </row>
    <row r="539" spans="1:3" x14ac:dyDescent="0.25">
      <c r="A539" s="4" t="s">
        <v>442</v>
      </c>
      <c r="B539" s="30">
        <f t="shared" si="4"/>
        <v>0.78181936884761372</v>
      </c>
      <c r="C539" s="17"/>
    </row>
    <row r="540" spans="1:3" x14ac:dyDescent="0.25">
      <c r="A540" s="4" t="s">
        <v>443</v>
      </c>
      <c r="B540" s="30">
        <f t="shared" si="4"/>
        <v>0.72939762358832061</v>
      </c>
      <c r="C540" s="17"/>
    </row>
    <row r="541" spans="1:3" x14ac:dyDescent="0.25">
      <c r="A541" s="4" t="s">
        <v>444</v>
      </c>
      <c r="B541" s="30">
        <f t="shared" si="4"/>
        <v>0.53425099904895301</v>
      </c>
      <c r="C541" s="17"/>
    </row>
    <row r="542" spans="1:3" x14ac:dyDescent="0.25">
      <c r="A542" s="4" t="s">
        <v>424</v>
      </c>
      <c r="B542" s="30">
        <f t="shared" si="4"/>
        <v>0.9314166151810036</v>
      </c>
      <c r="C542" s="17"/>
    </row>
    <row r="543" spans="1:3" x14ac:dyDescent="0.25">
      <c r="A543" s="4" t="s">
        <v>425</v>
      </c>
      <c r="B543" s="30">
        <f t="shared" si="4"/>
        <v>0.88715578427731967</v>
      </c>
      <c r="C543" s="17"/>
    </row>
    <row r="544" spans="1:3" x14ac:dyDescent="0.25">
      <c r="A544" s="4" t="s">
        <v>426</v>
      </c>
      <c r="B544" s="30">
        <f t="shared" si="4"/>
        <v>0.86004297092008153</v>
      </c>
      <c r="C544" s="17"/>
    </row>
    <row r="545" spans="1:3" x14ac:dyDescent="0.25">
      <c r="A545" s="4" t="s">
        <v>427</v>
      </c>
      <c r="B545" s="30">
        <f t="shared" si="4"/>
        <v>0.75911206939705489</v>
      </c>
      <c r="C545" s="17"/>
    </row>
    <row r="546" spans="1:3" x14ac:dyDescent="0.25">
      <c r="A546" s="4" t="s">
        <v>445</v>
      </c>
      <c r="B546" s="30">
        <f t="shared" si="4"/>
        <v>0.97202223531925902</v>
      </c>
      <c r="C546" s="17"/>
    </row>
    <row r="547" spans="1:3" x14ac:dyDescent="0.25">
      <c r="A547" s="4" t="s">
        <v>446</v>
      </c>
      <c r="B547" s="30">
        <f t="shared" si="4"/>
        <v>0.95396656316388961</v>
      </c>
      <c r="C547" s="17"/>
    </row>
    <row r="548" spans="1:3" x14ac:dyDescent="0.25">
      <c r="A548" s="4" t="s">
        <v>447</v>
      </c>
      <c r="B548" s="30">
        <f t="shared" si="4"/>
        <v>0.94290621795136298</v>
      </c>
      <c r="C548" s="17"/>
    </row>
    <row r="549" spans="1:3" x14ac:dyDescent="0.25">
      <c r="A549" s="4" t="s">
        <v>448</v>
      </c>
      <c r="B549" s="30">
        <f t="shared" si="4"/>
        <v>0.90173267396138868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Northern Powergrid (Yorkshire) in 2019/20 (April 2019 - Final Charges)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0.39508571740078535</v>
      </c>
      <c r="C17" s="30">
        <f>CDCM!$B812+CDCM!C812+CDCM!$D812+CDCM!$E812*(1-Input!$B19*CDCM!$C887)</f>
        <v>0.62054577100003838</v>
      </c>
      <c r="D17" s="30">
        <f>(CDCM!$D812+CDCM!$E812*(1-Input!$B19*CDCM!$C887))/(1-CDCM!C812-CDCM!$B812)</f>
        <v>0.36859984931872508</v>
      </c>
      <c r="E17" s="30">
        <f>CDCM!E812*(1-Input!$B19*CDCM!$C887)/(1-CDCM!$B812-CDCM!$C812-CDCM!$D812)</f>
        <v>0.20965851605013877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0.97202223531925902</v>
      </c>
      <c r="C26" s="32">
        <f>EDCM!B547</f>
        <v>0.95396656316388961</v>
      </c>
      <c r="D26" s="32">
        <f>EDCM!B548</f>
        <v>0.94290621795136298</v>
      </c>
      <c r="E26" s="32">
        <f>EDCM!B549</f>
        <v>0.90173267396138868</v>
      </c>
      <c r="F26" s="17"/>
    </row>
    <row r="27" spans="1:6" x14ac:dyDescent="0.25">
      <c r="A27" s="4" t="s">
        <v>521</v>
      </c>
      <c r="B27" s="32">
        <f>EDCM!B542</f>
        <v>0.9314166151810036</v>
      </c>
      <c r="C27" s="32">
        <f>EDCM!B543</f>
        <v>0.88715578427731967</v>
      </c>
      <c r="D27" s="32">
        <f>EDCM!B544</f>
        <v>0.86004297092008153</v>
      </c>
      <c r="E27" s="32">
        <f>EDCM!B545</f>
        <v>0.75911206939705489</v>
      </c>
      <c r="F27" s="17"/>
    </row>
    <row r="28" spans="1:6" x14ac:dyDescent="0.25">
      <c r="A28" s="4" t="s">
        <v>522</v>
      </c>
      <c r="B28" s="32">
        <f>EDCM!B538</f>
        <v>0.86739624986052233</v>
      </c>
      <c r="C28" s="32">
        <f>EDCM!B539</f>
        <v>0.78181936884761372</v>
      </c>
      <c r="D28" s="32">
        <f>EDCM!B540</f>
        <v>0.72939762358832061</v>
      </c>
      <c r="E28" s="32">
        <f>EDCM!B541</f>
        <v>0.53425099904895301</v>
      </c>
      <c r="F28" s="17"/>
    </row>
    <row r="29" spans="1:6" x14ac:dyDescent="0.25">
      <c r="A29" s="4" t="s">
        <v>523</v>
      </c>
      <c r="B29" s="32">
        <f>EDCM!B534</f>
        <v>0.80292684047499518</v>
      </c>
      <c r="C29" s="32">
        <f>EDCM!B535</f>
        <v>0.67574411520689259</v>
      </c>
      <c r="D29" s="32">
        <f>EDCM!B536</f>
        <v>0.59783591913251788</v>
      </c>
      <c r="E29" s="32">
        <f>EDCM!B537</f>
        <v>0.30781273480959159</v>
      </c>
      <c r="F29" s="17"/>
    </row>
    <row r="30" spans="1:6" x14ac:dyDescent="0.25">
      <c r="A30" s="4" t="s">
        <v>524</v>
      </c>
      <c r="B30" s="32">
        <f>EDCM!B530</f>
        <v>0.71528924405912975</v>
      </c>
      <c r="C30" s="32">
        <f>EDCM!B531</f>
        <v>0.53154890143217193</v>
      </c>
      <c r="D30" s="32">
        <f>EDCM!B532</f>
        <v>0.41899526169864754</v>
      </c>
      <c r="E30" s="32">
        <f>EDCM!B533</f>
        <v>0</v>
      </c>
      <c r="F30" s="17"/>
    </row>
  </sheetData>
  <sheetProtection sheet="1" objects="1" scenarios="1"/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4.0</DocVersion>
    <Archived xmlns="c7312139-f4c2-453d-a4c8-c631b6303d87">false</Archived>
    <SQLID xmlns="c7312139-f4c2-453d-a4c8-c631b6303d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539D8F-77EA-40EB-9515-0F99BF51828C}">
  <ds:schemaRefs>
    <ds:schemaRef ds:uri="http://purl.org/dc/terms/"/>
    <ds:schemaRef ds:uri="http://schemas.microsoft.com/office/2006/metadata/properties"/>
    <ds:schemaRef ds:uri="http://purl.org/dc/elements/1.1/"/>
    <ds:schemaRef ds:uri="c7312139-f4c2-453d-a4c8-c631b6303d8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30862f3-40c2-43d5-9778-1909aaa95bc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v4.0</dc:title>
  <dc:creator>Howe, Pamela</dc:creator>
  <cp:lastModifiedBy>Enzor, Andrew</cp:lastModifiedBy>
  <dcterms:created xsi:type="dcterms:W3CDTF">2016-05-16T11:48:53Z</dcterms:created>
  <dcterms:modified xsi:type="dcterms:W3CDTF">2017-12-19T15:18:26Z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