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0" yWindow="2028" windowWidth="22788" windowHeight="6480" tabRatio="620"/>
  </bookViews>
  <sheets>
    <sheet name="Version Control" sheetId="28" r:id="rId1"/>
    <sheet name="0.23-0.4kV" sheetId="23" r:id="rId2"/>
    <sheet name="11kV" sheetId="5" r:id="rId3"/>
    <sheet name="20kV" sheetId="24" r:id="rId4"/>
    <sheet name="33kV" sheetId="25" r:id="rId5"/>
    <sheet name="66kV" sheetId="26" r:id="rId6"/>
    <sheet name="132kV" sheetId="27" r:id="rId7"/>
  </sheets>
  <definedNames>
    <definedName name="_xlnm._FilterDatabase" localSheetId="1" hidden="1">'0.23-0.4kV'!$B$6:$Z$6</definedName>
    <definedName name="_xlnm._FilterDatabase" localSheetId="2" hidden="1">'11kV'!$B$6:$AL$6</definedName>
    <definedName name="_xlnm._FilterDatabase" localSheetId="6" hidden="1">'132kV'!#REF!</definedName>
    <definedName name="_xlnm._FilterDatabase" localSheetId="3" hidden="1">'20kV'!#REF!</definedName>
    <definedName name="_xlnm._FilterDatabase" localSheetId="4" hidden="1">'33kV'!#REF!</definedName>
    <definedName name="_xlnm._FilterDatabase" localSheetId="5" hidden="1">'66kV'!#REF!</definedName>
    <definedName name="_xlnm.Print_Area" localSheetId="1">'0.23-0.4kV'!$B$1:$Z$67</definedName>
    <definedName name="_xlnm.Print_Area" localSheetId="2">'11kV'!$B$1:$AL$93</definedName>
    <definedName name="_xlnm.Print_Area" localSheetId="6">'132kV'!$B$1:$AL$38</definedName>
    <definedName name="_xlnm.Print_Area" localSheetId="3">'20kV'!$B$1:$AL$57</definedName>
    <definedName name="_xlnm.Print_Area" localSheetId="4">'33kV'!$B$1:$AL$97</definedName>
    <definedName name="_xlnm.Print_Area" localSheetId="5">'66kV'!$B$1:$AL$51</definedName>
    <definedName name="_xlnm.Print_Area" localSheetId="0">'Version Control'!$B$1:$E$37</definedName>
    <definedName name="_xlnm.Print_Titles" localSheetId="1">'0.23-0.4kV'!$1:$5</definedName>
    <definedName name="_xlnm.Print_Titles" localSheetId="2">'11kV'!$1:$5</definedName>
    <definedName name="_xlnm.Print_Titles" localSheetId="6">'132kV'!$1:$5</definedName>
    <definedName name="_xlnm.Print_Titles" localSheetId="3">'20kV'!$1:$5</definedName>
    <definedName name="_xlnm.Print_Titles" localSheetId="4">'33kV'!$1:$5</definedName>
    <definedName name="_xlnm.Print_Titles" localSheetId="5">'66kV'!$1:$5</definedName>
  </definedNames>
  <calcPr calcId="144525"/>
</workbook>
</file>

<file path=xl/calcChain.xml><?xml version="1.0" encoding="utf-8"?>
<calcChain xmlns="http://schemas.openxmlformats.org/spreadsheetml/2006/main">
  <c r="R75" i="25" l="1"/>
  <c r="R76" i="25"/>
  <c r="R77" i="25"/>
  <c r="R78" i="25"/>
  <c r="R79" i="25"/>
  <c r="R80" i="25"/>
  <c r="R81" i="25"/>
  <c r="R82" i="25"/>
  <c r="R83" i="25"/>
  <c r="R84" i="25"/>
  <c r="M67" i="23" l="1"/>
  <c r="N67" i="23" s="1"/>
  <c r="L67" i="23"/>
  <c r="K67" i="23"/>
  <c r="J67" i="23"/>
  <c r="M66" i="23"/>
  <c r="N66" i="23" s="1"/>
  <c r="K66" i="23"/>
  <c r="L66" i="23" s="1"/>
  <c r="J66" i="23"/>
  <c r="N65" i="23"/>
  <c r="M65" i="23"/>
  <c r="K65" i="23"/>
  <c r="L65" i="23" s="1"/>
  <c r="J65" i="23"/>
  <c r="M64" i="23"/>
  <c r="N64" i="23" s="1"/>
  <c r="K64" i="23"/>
  <c r="L64" i="23" s="1"/>
  <c r="J64" i="23"/>
  <c r="M63" i="23"/>
  <c r="N63" i="23" s="1"/>
  <c r="L63" i="23"/>
  <c r="K63" i="23"/>
  <c r="J63" i="23"/>
  <c r="M60" i="23"/>
  <c r="N60" i="23" s="1"/>
  <c r="K60" i="23"/>
  <c r="L60" i="23" s="1"/>
  <c r="J60" i="23"/>
  <c r="N59" i="23"/>
  <c r="M59" i="23"/>
  <c r="K59" i="23"/>
  <c r="L59" i="23" s="1"/>
  <c r="J59" i="23"/>
  <c r="M58" i="23"/>
  <c r="N58" i="23" s="1"/>
  <c r="K58" i="23"/>
  <c r="L58" i="23" s="1"/>
  <c r="J58" i="23"/>
  <c r="M57" i="23"/>
  <c r="N57" i="23" s="1"/>
  <c r="L57" i="23"/>
  <c r="K57" i="23"/>
  <c r="J57" i="23"/>
  <c r="M56" i="23"/>
  <c r="N56" i="23" s="1"/>
  <c r="K56" i="23"/>
  <c r="L56" i="23" s="1"/>
  <c r="J56" i="23"/>
  <c r="N55" i="23"/>
  <c r="M55" i="23"/>
  <c r="K55" i="23"/>
  <c r="L55" i="23" s="1"/>
  <c r="J55" i="23"/>
  <c r="M52" i="23"/>
  <c r="N52" i="23" s="1"/>
  <c r="K52" i="23"/>
  <c r="L52" i="23" s="1"/>
  <c r="J52" i="23"/>
  <c r="M51" i="23"/>
  <c r="N51" i="23" s="1"/>
  <c r="K51" i="23"/>
  <c r="L51" i="23" s="1"/>
  <c r="J51" i="23"/>
  <c r="M50" i="23"/>
  <c r="N50" i="23" s="1"/>
  <c r="K50" i="23"/>
  <c r="L50" i="23" s="1"/>
  <c r="J50" i="23"/>
  <c r="M49" i="23"/>
  <c r="N49" i="23" s="1"/>
  <c r="K49" i="23"/>
  <c r="L49" i="23" s="1"/>
  <c r="J49" i="23"/>
  <c r="M48" i="23"/>
  <c r="N48" i="23" s="1"/>
  <c r="L48" i="23"/>
  <c r="K48" i="23"/>
  <c r="J48" i="23"/>
  <c r="M45" i="23"/>
  <c r="N45" i="23" s="1"/>
  <c r="L45" i="23"/>
  <c r="K45" i="23"/>
  <c r="J45" i="23"/>
  <c r="N44" i="23"/>
  <c r="M44" i="23"/>
  <c r="K44" i="23"/>
  <c r="L44" i="23" s="1"/>
  <c r="J44" i="23"/>
  <c r="N43" i="23"/>
  <c r="M43" i="23"/>
  <c r="K43" i="23"/>
  <c r="L43" i="23" s="1"/>
  <c r="J43" i="23"/>
  <c r="M42" i="23"/>
  <c r="N42" i="23" s="1"/>
  <c r="L42" i="23"/>
  <c r="K42" i="23"/>
  <c r="J42" i="23"/>
  <c r="M41" i="23"/>
  <c r="N41" i="23" s="1"/>
  <c r="L41" i="23"/>
  <c r="K41" i="23"/>
  <c r="J41" i="23"/>
  <c r="N40" i="23"/>
  <c r="M40" i="23"/>
  <c r="K40" i="23"/>
  <c r="L40" i="23" s="1"/>
  <c r="J40" i="23"/>
  <c r="N37" i="23"/>
  <c r="M37" i="23"/>
  <c r="K37" i="23"/>
  <c r="L37" i="23" s="1"/>
  <c r="J37" i="23"/>
  <c r="M36" i="23"/>
  <c r="N36" i="23" s="1"/>
  <c r="L36" i="23"/>
  <c r="K36" i="23"/>
  <c r="J36" i="23"/>
  <c r="M35" i="23"/>
  <c r="N35" i="23" s="1"/>
  <c r="L35" i="23"/>
  <c r="K35" i="23"/>
  <c r="J35" i="23"/>
  <c r="N34" i="23"/>
  <c r="M34" i="23"/>
  <c r="K34" i="23"/>
  <c r="L34" i="23" s="1"/>
  <c r="J34" i="23"/>
  <c r="N33" i="23"/>
  <c r="M33" i="23"/>
  <c r="K33" i="23"/>
  <c r="L33" i="23" s="1"/>
  <c r="J33" i="23"/>
  <c r="M32" i="23"/>
  <c r="N32" i="23" s="1"/>
  <c r="L32" i="23"/>
  <c r="K32" i="23"/>
  <c r="J32" i="23"/>
  <c r="M31" i="23"/>
  <c r="N31" i="23" s="1"/>
  <c r="L31" i="23"/>
  <c r="K31" i="23"/>
  <c r="J31" i="23"/>
  <c r="N30" i="23"/>
  <c r="M30" i="23"/>
  <c r="K30" i="23"/>
  <c r="L30" i="23" s="1"/>
  <c r="J30" i="23"/>
  <c r="N29" i="23"/>
  <c r="M29" i="23"/>
  <c r="K29" i="23"/>
  <c r="L29" i="23" s="1"/>
  <c r="J29" i="23"/>
  <c r="M28" i="23"/>
  <c r="N28" i="23" s="1"/>
  <c r="L28" i="23"/>
  <c r="K28" i="23"/>
  <c r="J28" i="23"/>
  <c r="M25" i="23"/>
  <c r="N25" i="23" s="1"/>
  <c r="L25" i="23"/>
  <c r="K25" i="23"/>
  <c r="J25" i="23"/>
  <c r="N24" i="23"/>
  <c r="M24" i="23"/>
  <c r="K24" i="23"/>
  <c r="L24" i="23" s="1"/>
  <c r="J24" i="23"/>
  <c r="N23" i="23"/>
  <c r="M23" i="23"/>
  <c r="K23" i="23"/>
  <c r="L23" i="23" s="1"/>
  <c r="J23" i="23"/>
  <c r="M22" i="23"/>
  <c r="N22" i="23" s="1"/>
  <c r="L22" i="23"/>
  <c r="K22" i="23"/>
  <c r="J22" i="23"/>
  <c r="M21" i="23"/>
  <c r="N21" i="23" s="1"/>
  <c r="L21" i="23"/>
  <c r="K21" i="23"/>
  <c r="J21" i="23"/>
  <c r="N18" i="23"/>
  <c r="M18" i="23"/>
  <c r="K18" i="23"/>
  <c r="L18" i="23" s="1"/>
  <c r="J18" i="23"/>
  <c r="N17" i="23"/>
  <c r="M17" i="23"/>
  <c r="K17" i="23"/>
  <c r="L17" i="23" s="1"/>
  <c r="J17" i="23"/>
  <c r="M16" i="23"/>
  <c r="N16" i="23" s="1"/>
  <c r="L16" i="23"/>
  <c r="K16" i="23"/>
  <c r="J16" i="23"/>
  <c r="M13" i="23"/>
  <c r="N13" i="23" s="1"/>
  <c r="L13" i="23"/>
  <c r="K13" i="23"/>
  <c r="J13" i="23"/>
  <c r="N12" i="23"/>
  <c r="M12" i="23"/>
  <c r="K12" i="23"/>
  <c r="L12" i="23" s="1"/>
  <c r="J12" i="23"/>
  <c r="N11" i="23"/>
  <c r="M11" i="23"/>
  <c r="K11" i="23"/>
  <c r="L11" i="23" s="1"/>
  <c r="J11" i="23"/>
  <c r="M10" i="23"/>
  <c r="N10" i="23" s="1"/>
  <c r="L10" i="23"/>
  <c r="K10" i="23"/>
  <c r="J10" i="23"/>
  <c r="M9" i="23"/>
  <c r="N9" i="23" s="1"/>
  <c r="L9" i="23"/>
  <c r="K9" i="23"/>
  <c r="J9" i="23"/>
  <c r="N8" i="23"/>
  <c r="M8" i="23"/>
  <c r="K8" i="23"/>
  <c r="L8" i="23" s="1"/>
  <c r="J8" i="23"/>
  <c r="D1" i="28" l="1"/>
  <c r="C2" i="24" s="1"/>
  <c r="C2" i="25" l="1"/>
  <c r="C2" i="23"/>
  <c r="C2" i="26"/>
  <c r="C2" i="5"/>
  <c r="C2" i="27"/>
  <c r="AJ34" i="24"/>
  <c r="AI34" i="24"/>
  <c r="AG34" i="24"/>
  <c r="AF34" i="24"/>
  <c r="AE34" i="24"/>
  <c r="AC34" i="24"/>
  <c r="AD34" i="24" s="1"/>
  <c r="AK34" i="24" s="1"/>
  <c r="Z34" i="24"/>
  <c r="Y34" i="24"/>
  <c r="AH34" i="24" s="1"/>
  <c r="S34" i="24"/>
  <c r="T34" i="24" s="1"/>
  <c r="Q34" i="24"/>
  <c r="R34" i="24" s="1"/>
  <c r="P34" i="24"/>
  <c r="M34" i="24"/>
  <c r="N34" i="24" s="1"/>
  <c r="K34" i="24"/>
  <c r="L34" i="24" s="1"/>
  <c r="J34" i="24"/>
  <c r="AJ33" i="24"/>
  <c r="AI33" i="24"/>
  <c r="AG33" i="24"/>
  <c r="AF33" i="24"/>
  <c r="AE33" i="24"/>
  <c r="AC33" i="24"/>
  <c r="AD33" i="24" s="1"/>
  <c r="AK33" i="24" s="1"/>
  <c r="Z33" i="24"/>
  <c r="Y33" i="24"/>
  <c r="AH33" i="24" s="1"/>
  <c r="S33" i="24"/>
  <c r="T33" i="24" s="1"/>
  <c r="Q33" i="24"/>
  <c r="R33" i="24" s="1"/>
  <c r="P33" i="24"/>
  <c r="M33" i="24"/>
  <c r="N33" i="24" s="1"/>
  <c r="K33" i="24"/>
  <c r="L33" i="24" s="1"/>
  <c r="J33" i="24"/>
  <c r="AJ32" i="24"/>
  <c r="AI32" i="24"/>
  <c r="AG32" i="24"/>
  <c r="AF32" i="24"/>
  <c r="AE32" i="24"/>
  <c r="AC32" i="24"/>
  <c r="AD32" i="24" s="1"/>
  <c r="AK32" i="24" s="1"/>
  <c r="Z32" i="24"/>
  <c r="Y32" i="24"/>
  <c r="AH32" i="24" s="1"/>
  <c r="S32" i="24"/>
  <c r="T32" i="24" s="1"/>
  <c r="Q32" i="24"/>
  <c r="R32" i="24" s="1"/>
  <c r="P32" i="24"/>
  <c r="M32" i="24"/>
  <c r="N32" i="24" s="1"/>
  <c r="K32" i="24"/>
  <c r="L32" i="24" s="1"/>
  <c r="J32" i="24"/>
  <c r="AJ31" i="24"/>
  <c r="AI31" i="24"/>
  <c r="AG31" i="24"/>
  <c r="AF31" i="24"/>
  <c r="AE31" i="24"/>
  <c r="AC31" i="24"/>
  <c r="AD31" i="24" s="1"/>
  <c r="AK31" i="24" s="1"/>
  <c r="Z31" i="24"/>
  <c r="Y31" i="24"/>
  <c r="AH31" i="24" s="1"/>
  <c r="S31" i="24"/>
  <c r="T31" i="24" s="1"/>
  <c r="Q31" i="24"/>
  <c r="R31" i="24" s="1"/>
  <c r="P31" i="24"/>
  <c r="M31" i="24"/>
  <c r="N31" i="24" s="1"/>
  <c r="K31" i="24"/>
  <c r="L31" i="24" s="1"/>
  <c r="J31" i="24"/>
  <c r="AJ30" i="24"/>
  <c r="AI30" i="24"/>
  <c r="AG30" i="24"/>
  <c r="AF30" i="24"/>
  <c r="AE30" i="24"/>
  <c r="AC30" i="24"/>
  <c r="AD30" i="24" s="1"/>
  <c r="AK30" i="24" s="1"/>
  <c r="Z30" i="24"/>
  <c r="Y30" i="24"/>
  <c r="AH30" i="24" s="1"/>
  <c r="S30" i="24"/>
  <c r="T30" i="24" s="1"/>
  <c r="Q30" i="24"/>
  <c r="R30" i="24" s="1"/>
  <c r="P30" i="24"/>
  <c r="M30" i="24"/>
  <c r="N30" i="24" s="1"/>
  <c r="K30" i="24"/>
  <c r="L30" i="24" s="1"/>
  <c r="J30" i="24"/>
  <c r="AJ29" i="24"/>
  <c r="AI29" i="24"/>
  <c r="AG29" i="24"/>
  <c r="AF29" i="24"/>
  <c r="AE29" i="24"/>
  <c r="AC29" i="24"/>
  <c r="AD29" i="24" s="1"/>
  <c r="AK29" i="24" s="1"/>
  <c r="Z29" i="24"/>
  <c r="Y29" i="24"/>
  <c r="AH29" i="24" s="1"/>
  <c r="S29" i="24"/>
  <c r="T29" i="24" s="1"/>
  <c r="Q29" i="24"/>
  <c r="R29" i="24" s="1"/>
  <c r="P29" i="24"/>
  <c r="M29" i="24"/>
  <c r="N29" i="24" s="1"/>
  <c r="K29" i="24"/>
  <c r="L29" i="24" s="1"/>
  <c r="J29" i="24"/>
  <c r="AJ28" i="24"/>
  <c r="AI28" i="24"/>
  <c r="AG28" i="24"/>
  <c r="AF28" i="24"/>
  <c r="AE28" i="24"/>
  <c r="AC28" i="24"/>
  <c r="AD28" i="24" s="1"/>
  <c r="AK28" i="24" s="1"/>
  <c r="Z28" i="24"/>
  <c r="Y28" i="24"/>
  <c r="AH28" i="24" s="1"/>
  <c r="S28" i="24"/>
  <c r="T28" i="24" s="1"/>
  <c r="Q28" i="24"/>
  <c r="R28" i="24" s="1"/>
  <c r="P28" i="24"/>
  <c r="M28" i="24"/>
  <c r="N28" i="24" s="1"/>
  <c r="K28" i="24"/>
  <c r="L28" i="24" s="1"/>
  <c r="J28" i="24"/>
  <c r="J35" i="24"/>
  <c r="L35" i="24"/>
  <c r="N35" i="24"/>
  <c r="O35" i="24"/>
  <c r="P35" i="24" s="1"/>
  <c r="Q35" i="24"/>
  <c r="R35" i="24" s="1"/>
  <c r="S35" i="24"/>
  <c r="T35" i="24" s="1"/>
  <c r="Y35" i="24"/>
  <c r="AH35" i="24" s="1"/>
  <c r="Z35" i="24"/>
  <c r="AD35" i="24"/>
  <c r="AK35" i="24" s="1"/>
  <c r="AE35" i="24"/>
  <c r="AF35" i="24"/>
  <c r="AG35" i="24"/>
  <c r="AI35" i="24"/>
  <c r="AJ35" i="24"/>
  <c r="J36" i="24"/>
  <c r="L36" i="24"/>
  <c r="N36" i="24"/>
  <c r="O36" i="24"/>
  <c r="P36" i="24" s="1"/>
  <c r="Q36" i="24"/>
  <c r="R36" i="24" s="1"/>
  <c r="S36" i="24"/>
  <c r="T36" i="24" s="1"/>
  <c r="Y36" i="24"/>
  <c r="AH36" i="24" s="1"/>
  <c r="Z36" i="24"/>
  <c r="AD36" i="24"/>
  <c r="AK36" i="24" s="1"/>
  <c r="AE36" i="24"/>
  <c r="AF36" i="24"/>
  <c r="AG36" i="24"/>
  <c r="AI36" i="24"/>
  <c r="AJ36" i="24"/>
  <c r="J37" i="24"/>
  <c r="L37" i="24"/>
  <c r="N37" i="24"/>
  <c r="O37" i="24"/>
  <c r="P37" i="24" s="1"/>
  <c r="Q37" i="24"/>
  <c r="R37" i="24" s="1"/>
  <c r="S37" i="24"/>
  <c r="T37" i="24" s="1"/>
  <c r="Y37" i="24"/>
  <c r="AH37" i="24" s="1"/>
  <c r="Z37" i="24"/>
  <c r="AD37" i="24"/>
  <c r="AK37" i="24" s="1"/>
  <c r="AE37" i="24"/>
  <c r="AF37" i="24"/>
  <c r="AG37" i="24"/>
  <c r="AI37" i="24"/>
  <c r="AJ37" i="24"/>
  <c r="J38" i="24"/>
  <c r="L38" i="24"/>
  <c r="N38" i="24"/>
  <c r="O38" i="24"/>
  <c r="P38" i="24" s="1"/>
  <c r="Q38" i="24"/>
  <c r="R38" i="24" s="1"/>
  <c r="S38" i="24"/>
  <c r="T38" i="24" s="1"/>
  <c r="Y38" i="24"/>
  <c r="AH38" i="24" s="1"/>
  <c r="Z38" i="24"/>
  <c r="AD38" i="24"/>
  <c r="AK38" i="24" s="1"/>
  <c r="AE38" i="24"/>
  <c r="AF38" i="24"/>
  <c r="AG38" i="24"/>
  <c r="AI38" i="24"/>
  <c r="AJ38" i="24"/>
  <c r="J39" i="24"/>
  <c r="L39" i="24"/>
  <c r="N39" i="24"/>
  <c r="O39" i="24"/>
  <c r="P39" i="24" s="1"/>
  <c r="Q39" i="24"/>
  <c r="R39" i="24" s="1"/>
  <c r="S39" i="24"/>
  <c r="T39" i="24" s="1"/>
  <c r="Y39" i="24"/>
  <c r="AH39" i="24" s="1"/>
  <c r="Z39" i="24"/>
  <c r="AD39" i="24"/>
  <c r="AK39" i="24" s="1"/>
  <c r="AE39" i="24"/>
  <c r="AF39" i="24"/>
  <c r="AG39" i="24"/>
  <c r="AI39" i="24"/>
  <c r="AJ39" i="24"/>
  <c r="J40" i="24"/>
  <c r="L40" i="24"/>
  <c r="N40" i="24"/>
  <c r="O40" i="24"/>
  <c r="P40" i="24" s="1"/>
  <c r="Q40" i="24"/>
  <c r="R40" i="24" s="1"/>
  <c r="S40" i="24"/>
  <c r="T40" i="24" s="1"/>
  <c r="Y40" i="24"/>
  <c r="AH40" i="24" s="1"/>
  <c r="Z40" i="24"/>
  <c r="AD40" i="24"/>
  <c r="AK40" i="24" s="1"/>
  <c r="AE40" i="24"/>
  <c r="AF40" i="24"/>
  <c r="AG40" i="24"/>
  <c r="AI40" i="24"/>
  <c r="AJ40" i="24"/>
  <c r="J41" i="24"/>
  <c r="L41" i="24"/>
  <c r="N41" i="24"/>
  <c r="O41" i="24"/>
  <c r="P41" i="24" s="1"/>
  <c r="Q41" i="24"/>
  <c r="R41" i="24" s="1"/>
  <c r="S41" i="24"/>
  <c r="T41" i="24" s="1"/>
  <c r="Y41" i="24"/>
  <c r="AH41" i="24" s="1"/>
  <c r="Z41" i="24"/>
  <c r="AD41" i="24"/>
  <c r="AK41" i="24" s="1"/>
  <c r="AE41" i="24"/>
  <c r="AF41" i="24"/>
  <c r="AG41" i="24"/>
  <c r="AI41" i="24"/>
  <c r="AJ41" i="24"/>
  <c r="AJ18" i="24"/>
  <c r="AI18" i="24"/>
  <c r="AG18" i="24"/>
  <c r="AF18" i="24"/>
  <c r="AE18" i="24"/>
  <c r="AC18" i="24"/>
  <c r="AD18" i="24" s="1"/>
  <c r="AK18" i="24" s="1"/>
  <c r="Z18" i="24"/>
  <c r="Y18" i="24"/>
  <c r="AH18" i="24" s="1"/>
  <c r="S18" i="24"/>
  <c r="T18" i="24" s="1"/>
  <c r="Q18" i="24"/>
  <c r="R18" i="24" s="1"/>
  <c r="P18" i="24"/>
  <c r="M18" i="24"/>
  <c r="N18" i="24" s="1"/>
  <c r="K18" i="24"/>
  <c r="L18" i="24" s="1"/>
  <c r="J18" i="24"/>
  <c r="AJ17" i="24"/>
  <c r="AI17" i="24"/>
  <c r="AG17" i="24"/>
  <c r="AF17" i="24"/>
  <c r="AE17" i="24"/>
  <c r="AC17" i="24"/>
  <c r="AD17" i="24" s="1"/>
  <c r="AK17" i="24" s="1"/>
  <c r="Z17" i="24"/>
  <c r="Y17" i="24"/>
  <c r="AH17" i="24" s="1"/>
  <c r="S17" i="24"/>
  <c r="T17" i="24" s="1"/>
  <c r="Q17" i="24"/>
  <c r="R17" i="24" s="1"/>
  <c r="P17" i="24"/>
  <c r="M17" i="24"/>
  <c r="N17" i="24" s="1"/>
  <c r="K17" i="24"/>
  <c r="L17" i="24" s="1"/>
  <c r="J17" i="24"/>
  <c r="AJ16" i="24"/>
  <c r="AI16" i="24"/>
  <c r="AG16" i="24"/>
  <c r="AF16" i="24"/>
  <c r="AE16" i="24"/>
  <c r="AC16" i="24"/>
  <c r="AD16" i="24" s="1"/>
  <c r="AK16" i="24" s="1"/>
  <c r="Z16" i="24"/>
  <c r="Y16" i="24"/>
  <c r="AH16" i="24" s="1"/>
  <c r="S16" i="24"/>
  <c r="T16" i="24" s="1"/>
  <c r="Q16" i="24"/>
  <c r="R16" i="24" s="1"/>
  <c r="P16" i="24"/>
  <c r="M16" i="24"/>
  <c r="N16" i="24" s="1"/>
  <c r="K16" i="24"/>
  <c r="L16" i="24" s="1"/>
  <c r="J16" i="24"/>
  <c r="AJ15" i="24"/>
  <c r="AI15" i="24"/>
  <c r="AG15" i="24"/>
  <c r="AF15" i="24"/>
  <c r="AE15" i="24"/>
  <c r="AC15" i="24"/>
  <c r="AD15" i="24" s="1"/>
  <c r="AK15" i="24" s="1"/>
  <c r="Z15" i="24"/>
  <c r="Y15" i="24"/>
  <c r="AH15" i="24" s="1"/>
  <c r="S15" i="24"/>
  <c r="T15" i="24" s="1"/>
  <c r="Q15" i="24"/>
  <c r="R15" i="24" s="1"/>
  <c r="P15" i="24"/>
  <c r="M15" i="24"/>
  <c r="N15" i="24" s="1"/>
  <c r="K15" i="24"/>
  <c r="L15" i="24" s="1"/>
  <c r="J15" i="24"/>
  <c r="AJ14" i="24"/>
  <c r="AI14" i="24"/>
  <c r="AG14" i="24"/>
  <c r="AF14" i="24"/>
  <c r="AE14" i="24"/>
  <c r="AC14" i="24"/>
  <c r="AD14" i="24" s="1"/>
  <c r="AK14" i="24" s="1"/>
  <c r="Z14" i="24"/>
  <c r="Y14" i="24"/>
  <c r="AH14" i="24" s="1"/>
  <c r="S14" i="24"/>
  <c r="T14" i="24" s="1"/>
  <c r="Q14" i="24"/>
  <c r="R14" i="24" s="1"/>
  <c r="P14" i="24"/>
  <c r="M14" i="24"/>
  <c r="N14" i="24" s="1"/>
  <c r="K14" i="24"/>
  <c r="L14" i="24" s="1"/>
  <c r="J14" i="24"/>
  <c r="AJ13" i="24"/>
  <c r="AI13" i="24"/>
  <c r="AG13" i="24"/>
  <c r="AF13" i="24"/>
  <c r="AE13" i="24"/>
  <c r="AC13" i="24"/>
  <c r="AD13" i="24" s="1"/>
  <c r="AK13" i="24" s="1"/>
  <c r="Z13" i="24"/>
  <c r="Y13" i="24"/>
  <c r="AH13" i="24" s="1"/>
  <c r="S13" i="24"/>
  <c r="T13" i="24" s="1"/>
  <c r="Q13" i="24"/>
  <c r="R13" i="24" s="1"/>
  <c r="P13" i="24"/>
  <c r="M13" i="24"/>
  <c r="N13" i="24" s="1"/>
  <c r="K13" i="24"/>
  <c r="L13" i="24" s="1"/>
  <c r="J13" i="24"/>
  <c r="AJ12" i="24"/>
  <c r="AI12" i="24"/>
  <c r="AG12" i="24"/>
  <c r="AF12" i="24"/>
  <c r="AE12" i="24"/>
  <c r="AC12" i="24"/>
  <c r="AD12" i="24" s="1"/>
  <c r="AK12" i="24" s="1"/>
  <c r="Z12" i="24"/>
  <c r="Y12" i="24"/>
  <c r="AH12" i="24" s="1"/>
  <c r="S12" i="24"/>
  <c r="T12" i="24" s="1"/>
  <c r="Q12" i="24"/>
  <c r="R12" i="24" s="1"/>
  <c r="P12" i="24"/>
  <c r="M12" i="24"/>
  <c r="N12" i="24" s="1"/>
  <c r="K12" i="24"/>
  <c r="L12" i="24" s="1"/>
  <c r="J12" i="24"/>
  <c r="AC33" i="5"/>
  <c r="AC34" i="5"/>
  <c r="AC35" i="5"/>
  <c r="AC36" i="5"/>
  <c r="AC37" i="5"/>
  <c r="AC38" i="5"/>
  <c r="AC39" i="5"/>
  <c r="AC40" i="5"/>
  <c r="AC41" i="5"/>
  <c r="AC42" i="5"/>
  <c r="AC32" i="5"/>
  <c r="AC9" i="5"/>
  <c r="AC10" i="5"/>
  <c r="AC11" i="5"/>
  <c r="AC12" i="5"/>
  <c r="AC13" i="5"/>
  <c r="AC14" i="5"/>
  <c r="AC15" i="5"/>
  <c r="AC16" i="5"/>
  <c r="AC17" i="5"/>
  <c r="AC18" i="5"/>
  <c r="AC8" i="5"/>
  <c r="AE30" i="27" l="1"/>
  <c r="AF30" i="27"/>
  <c r="AG30" i="27"/>
  <c r="AH30" i="27"/>
  <c r="AI30" i="27"/>
  <c r="AJ30" i="27"/>
  <c r="AK30" i="27"/>
  <c r="AE31" i="27"/>
  <c r="AF31" i="27"/>
  <c r="AG31" i="27"/>
  <c r="AH31" i="27"/>
  <c r="AI31" i="27"/>
  <c r="AJ31" i="27"/>
  <c r="AE32" i="27"/>
  <c r="AF32" i="27"/>
  <c r="AG32" i="27"/>
  <c r="AI32" i="27"/>
  <c r="AJ32" i="27"/>
  <c r="AE33" i="27"/>
  <c r="AF33" i="27"/>
  <c r="AG33" i="27"/>
  <c r="AI33" i="27"/>
  <c r="AJ33" i="27"/>
  <c r="AE34" i="27"/>
  <c r="AF34" i="27"/>
  <c r="AG34" i="27"/>
  <c r="AH34" i="27"/>
  <c r="AI34" i="27"/>
  <c r="AJ34" i="27"/>
  <c r="AK34" i="27"/>
  <c r="AE35" i="27"/>
  <c r="AF35" i="27"/>
  <c r="AG35" i="27"/>
  <c r="AH35" i="27"/>
  <c r="AI35" i="27"/>
  <c r="AJ35" i="27"/>
  <c r="AE36" i="27"/>
  <c r="AF36" i="27"/>
  <c r="AG36" i="27"/>
  <c r="AI36" i="27"/>
  <c r="AJ36" i="27"/>
  <c r="AE37" i="27"/>
  <c r="AF37" i="27"/>
  <c r="AG37" i="27"/>
  <c r="AI37" i="27"/>
  <c r="AJ37" i="27"/>
  <c r="AE38" i="27"/>
  <c r="AF38" i="27"/>
  <c r="AG38" i="27"/>
  <c r="AH38" i="27"/>
  <c r="AI38" i="27"/>
  <c r="AJ38" i="27"/>
  <c r="AK38" i="27"/>
  <c r="AJ29" i="27"/>
  <c r="AI29" i="27"/>
  <c r="AH29" i="27"/>
  <c r="AG29" i="27"/>
  <c r="AF29" i="27"/>
  <c r="AE29" i="27"/>
  <c r="AK28" i="27"/>
  <c r="AJ28" i="27"/>
  <c r="AI28" i="27"/>
  <c r="AG28" i="27"/>
  <c r="AF28" i="27"/>
  <c r="AE28" i="27"/>
  <c r="AJ27" i="27"/>
  <c r="AI27" i="27"/>
  <c r="AG27" i="27"/>
  <c r="AF27" i="27"/>
  <c r="AE27" i="27"/>
  <c r="AJ26" i="27"/>
  <c r="AI26" i="27"/>
  <c r="AH26" i="27"/>
  <c r="AG26" i="27"/>
  <c r="AF26" i="27"/>
  <c r="AE26" i="27"/>
  <c r="AJ25" i="27"/>
  <c r="AI25" i="27"/>
  <c r="AH25" i="27"/>
  <c r="AG25" i="27"/>
  <c r="AF25" i="27"/>
  <c r="AE25" i="27"/>
  <c r="AK24" i="27"/>
  <c r="AJ24" i="27"/>
  <c r="AI24" i="27"/>
  <c r="AG24" i="27"/>
  <c r="AF24" i="27"/>
  <c r="AE24" i="27"/>
  <c r="AJ21" i="27"/>
  <c r="AI21" i="27"/>
  <c r="AG21" i="27"/>
  <c r="AF21" i="27"/>
  <c r="AE21" i="27"/>
  <c r="AJ20" i="27"/>
  <c r="AI20" i="27"/>
  <c r="AH20" i="27"/>
  <c r="AG20" i="27"/>
  <c r="AF20" i="27"/>
  <c r="AE20" i="27"/>
  <c r="AJ19" i="27"/>
  <c r="AG19" i="27"/>
  <c r="AF19" i="27"/>
  <c r="AE19" i="27"/>
  <c r="AJ18" i="27"/>
  <c r="AG18" i="27"/>
  <c r="AF18" i="27"/>
  <c r="AE18" i="27"/>
  <c r="AJ17" i="27"/>
  <c r="AI17" i="27"/>
  <c r="AG17" i="27"/>
  <c r="AF17" i="27"/>
  <c r="AE17" i="27"/>
  <c r="AJ16" i="27"/>
  <c r="AI16" i="27"/>
  <c r="AH16" i="27"/>
  <c r="AG16" i="27"/>
  <c r="AF16" i="27"/>
  <c r="AE16" i="27"/>
  <c r="AE9" i="27"/>
  <c r="AF9" i="27"/>
  <c r="AG9" i="27"/>
  <c r="AI9" i="27"/>
  <c r="AJ9" i="27"/>
  <c r="AE10" i="27"/>
  <c r="AF10" i="27"/>
  <c r="AG10" i="27"/>
  <c r="AI10" i="27"/>
  <c r="AJ10" i="27"/>
  <c r="AE11" i="27"/>
  <c r="AF11" i="27"/>
  <c r="AG11" i="27"/>
  <c r="AJ11" i="27"/>
  <c r="AE12" i="27"/>
  <c r="AF12" i="27"/>
  <c r="AG12" i="27"/>
  <c r="AH12" i="27"/>
  <c r="AJ12" i="27"/>
  <c r="AE13" i="27"/>
  <c r="AF13" i="27"/>
  <c r="AG13" i="27"/>
  <c r="AI13" i="27"/>
  <c r="AJ13" i="27"/>
  <c r="AJ8" i="27"/>
  <c r="AG8" i="27"/>
  <c r="AF8" i="27"/>
  <c r="AE8" i="27"/>
  <c r="AD38" i="27"/>
  <c r="Y38" i="27"/>
  <c r="S38" i="27"/>
  <c r="T38" i="27" s="1"/>
  <c r="Q38" i="27"/>
  <c r="R38" i="27" s="1"/>
  <c r="P38" i="27"/>
  <c r="N38" i="27"/>
  <c r="M38" i="27"/>
  <c r="K38" i="27"/>
  <c r="L38" i="27" s="1"/>
  <c r="J38" i="27"/>
  <c r="AD37" i="27"/>
  <c r="AK37" i="27" s="1"/>
  <c r="Y37" i="27"/>
  <c r="AH37" i="27" s="1"/>
  <c r="S37" i="27"/>
  <c r="T37" i="27" s="1"/>
  <c r="Q37" i="27"/>
  <c r="R37" i="27" s="1"/>
  <c r="P37" i="27"/>
  <c r="M37" i="27"/>
  <c r="N37" i="27" s="1"/>
  <c r="K37" i="27"/>
  <c r="L37" i="27" s="1"/>
  <c r="J37" i="27"/>
  <c r="AD36" i="27"/>
  <c r="AK36" i="27" s="1"/>
  <c r="Y36" i="27"/>
  <c r="AH36" i="27" s="1"/>
  <c r="S36" i="27"/>
  <c r="T36" i="27" s="1"/>
  <c r="Q36" i="27"/>
  <c r="R36" i="27" s="1"/>
  <c r="P36" i="27"/>
  <c r="N36" i="27"/>
  <c r="M36" i="27"/>
  <c r="K36" i="27"/>
  <c r="L36" i="27" s="1"/>
  <c r="J36" i="27"/>
  <c r="AD35" i="27"/>
  <c r="AK35" i="27" s="1"/>
  <c r="Y35" i="27"/>
  <c r="S35" i="27"/>
  <c r="T35" i="27" s="1"/>
  <c r="Q35" i="27"/>
  <c r="R35" i="27" s="1"/>
  <c r="P35" i="27"/>
  <c r="M35" i="27"/>
  <c r="N35" i="27" s="1"/>
  <c r="K35" i="27"/>
  <c r="L35" i="27" s="1"/>
  <c r="J35" i="27"/>
  <c r="AD34" i="27"/>
  <c r="Y34" i="27"/>
  <c r="S34" i="27"/>
  <c r="T34" i="27" s="1"/>
  <c r="Q34" i="27"/>
  <c r="R34" i="27" s="1"/>
  <c r="P34" i="27"/>
  <c r="N34" i="27"/>
  <c r="M34" i="27"/>
  <c r="K34" i="27"/>
  <c r="L34" i="27" s="1"/>
  <c r="J34" i="27"/>
  <c r="AD33" i="27"/>
  <c r="AK33" i="27" s="1"/>
  <c r="Y33" i="27"/>
  <c r="AH33" i="27" s="1"/>
  <c r="S33" i="27"/>
  <c r="T33" i="27" s="1"/>
  <c r="Q33" i="27"/>
  <c r="R33" i="27" s="1"/>
  <c r="P33" i="27"/>
  <c r="M33" i="27"/>
  <c r="N33" i="27" s="1"/>
  <c r="K33" i="27"/>
  <c r="L33" i="27" s="1"/>
  <c r="J33" i="27"/>
  <c r="AD32" i="27"/>
  <c r="AK32" i="27" s="1"/>
  <c r="Y32" i="27"/>
  <c r="AH32" i="27" s="1"/>
  <c r="S32" i="27"/>
  <c r="T32" i="27" s="1"/>
  <c r="Q32" i="27"/>
  <c r="R32" i="27" s="1"/>
  <c r="P32" i="27"/>
  <c r="N32" i="27"/>
  <c r="M32" i="27"/>
  <c r="K32" i="27"/>
  <c r="L32" i="27" s="1"/>
  <c r="J32" i="27"/>
  <c r="AD31" i="27"/>
  <c r="AK31" i="27" s="1"/>
  <c r="Y31" i="27"/>
  <c r="S31" i="27"/>
  <c r="T31" i="27" s="1"/>
  <c r="Q31" i="27"/>
  <c r="R31" i="27" s="1"/>
  <c r="P31" i="27"/>
  <c r="M31" i="27"/>
  <c r="N31" i="27" s="1"/>
  <c r="K31" i="27"/>
  <c r="L31" i="27" s="1"/>
  <c r="J31" i="27"/>
  <c r="AD30" i="27"/>
  <c r="Y30" i="27"/>
  <c r="S30" i="27"/>
  <c r="T30" i="27" s="1"/>
  <c r="Q30" i="27"/>
  <c r="R30" i="27" s="1"/>
  <c r="P30" i="27"/>
  <c r="N30" i="27"/>
  <c r="M30" i="27"/>
  <c r="K30" i="27"/>
  <c r="L30" i="27" s="1"/>
  <c r="J30" i="27"/>
  <c r="AD29" i="27"/>
  <c r="AK29" i="27" s="1"/>
  <c r="Y29" i="27"/>
  <c r="S29" i="27"/>
  <c r="T29" i="27" s="1"/>
  <c r="Q29" i="27"/>
  <c r="R29" i="27" s="1"/>
  <c r="P29" i="27"/>
  <c r="M29" i="27"/>
  <c r="N29" i="27" s="1"/>
  <c r="K29" i="27"/>
  <c r="L29" i="27" s="1"/>
  <c r="J29" i="27"/>
  <c r="AD28" i="27"/>
  <c r="Y28" i="27"/>
  <c r="AH28" i="27" s="1"/>
  <c r="S28" i="27"/>
  <c r="T28" i="27" s="1"/>
  <c r="Q28" i="27"/>
  <c r="R28" i="27" s="1"/>
  <c r="P28" i="27"/>
  <c r="N28" i="27"/>
  <c r="M28" i="27"/>
  <c r="K28" i="27"/>
  <c r="L28" i="27" s="1"/>
  <c r="J28" i="27"/>
  <c r="AD27" i="27"/>
  <c r="AK27" i="27" s="1"/>
  <c r="Y27" i="27"/>
  <c r="AH27" i="27" s="1"/>
  <c r="S27" i="27"/>
  <c r="T27" i="27" s="1"/>
  <c r="Q27" i="27"/>
  <c r="R27" i="27" s="1"/>
  <c r="P27" i="27"/>
  <c r="M27" i="27"/>
  <c r="N27" i="27" s="1"/>
  <c r="K27" i="27"/>
  <c r="L27" i="27" s="1"/>
  <c r="J27" i="27"/>
  <c r="AD26" i="27"/>
  <c r="AK26" i="27" s="1"/>
  <c r="Y26" i="27"/>
  <c r="S26" i="27"/>
  <c r="T26" i="27" s="1"/>
  <c r="Q26" i="27"/>
  <c r="R26" i="27" s="1"/>
  <c r="P26" i="27"/>
  <c r="N26" i="27"/>
  <c r="M26" i="27"/>
  <c r="K26" i="27"/>
  <c r="L26" i="27" s="1"/>
  <c r="J26" i="27"/>
  <c r="AD25" i="27"/>
  <c r="AK25" i="27" s="1"/>
  <c r="Y25" i="27"/>
  <c r="S25" i="27"/>
  <c r="T25" i="27" s="1"/>
  <c r="Q25" i="27"/>
  <c r="R25" i="27" s="1"/>
  <c r="P25" i="27"/>
  <c r="M25" i="27"/>
  <c r="N25" i="27" s="1"/>
  <c r="K25" i="27"/>
  <c r="L25" i="27" s="1"/>
  <c r="J25" i="27"/>
  <c r="AD24" i="27"/>
  <c r="Y24" i="27"/>
  <c r="AH24" i="27" s="1"/>
  <c r="S24" i="27"/>
  <c r="T24" i="27" s="1"/>
  <c r="Q24" i="27"/>
  <c r="R24" i="27" s="1"/>
  <c r="P24" i="27"/>
  <c r="N24" i="27"/>
  <c r="M24" i="27"/>
  <c r="K24" i="27"/>
  <c r="L24" i="27" s="1"/>
  <c r="J24" i="27"/>
  <c r="AD21" i="27"/>
  <c r="AK21" i="27" s="1"/>
  <c r="AA21" i="27"/>
  <c r="Z21" i="27"/>
  <c r="Y21" i="27"/>
  <c r="AH21" i="27" s="1"/>
  <c r="T21" i="27"/>
  <c r="S21" i="27"/>
  <c r="Q21" i="27"/>
  <c r="R21" i="27" s="1"/>
  <c r="P21" i="27"/>
  <c r="M21" i="27"/>
  <c r="N21" i="27" s="1"/>
  <c r="K21" i="27"/>
  <c r="L21" i="27" s="1"/>
  <c r="J21" i="27"/>
  <c r="AD20" i="27"/>
  <c r="AK20" i="27" s="1"/>
  <c r="AA20" i="27"/>
  <c r="Z20" i="27"/>
  <c r="Y20" i="27"/>
  <c r="S20" i="27"/>
  <c r="T20" i="27" s="1"/>
  <c r="Q20" i="27"/>
  <c r="R20" i="27" s="1"/>
  <c r="P20" i="27"/>
  <c r="N20" i="27"/>
  <c r="M20" i="27"/>
  <c r="K20" i="27"/>
  <c r="L20" i="27" s="1"/>
  <c r="J20" i="27"/>
  <c r="AD19" i="27"/>
  <c r="AK19" i="27" s="1"/>
  <c r="AA19" i="27"/>
  <c r="AI19" i="27" s="1"/>
  <c r="Z19" i="27"/>
  <c r="Y19" i="27"/>
  <c r="AH19" i="27" s="1"/>
  <c r="T19" i="27"/>
  <c r="S19" i="27"/>
  <c r="Q19" i="27"/>
  <c r="R19" i="27" s="1"/>
  <c r="P19" i="27"/>
  <c r="M19" i="27"/>
  <c r="N19" i="27" s="1"/>
  <c r="K19" i="27"/>
  <c r="L19" i="27" s="1"/>
  <c r="J19" i="27"/>
  <c r="AD18" i="27"/>
  <c r="AK18" i="27" s="1"/>
  <c r="AA18" i="27"/>
  <c r="AI18" i="27" s="1"/>
  <c r="Z18" i="27"/>
  <c r="Y18" i="27"/>
  <c r="AH18" i="27" s="1"/>
  <c r="S18" i="27"/>
  <c r="T18" i="27" s="1"/>
  <c r="Q18" i="27"/>
  <c r="R18" i="27" s="1"/>
  <c r="P18" i="27"/>
  <c r="N18" i="27"/>
  <c r="M18" i="27"/>
  <c r="K18" i="27"/>
  <c r="L18" i="27" s="1"/>
  <c r="J18" i="27"/>
  <c r="AD17" i="27"/>
  <c r="AK17" i="27" s="1"/>
  <c r="AA17" i="27"/>
  <c r="Z17" i="27"/>
  <c r="Y17" i="27"/>
  <c r="AH17" i="27" s="1"/>
  <c r="T17" i="27"/>
  <c r="S17" i="27"/>
  <c r="Q17" i="27"/>
  <c r="R17" i="27" s="1"/>
  <c r="P17" i="27"/>
  <c r="M17" i="27"/>
  <c r="N17" i="27" s="1"/>
  <c r="K17" i="27"/>
  <c r="L17" i="27" s="1"/>
  <c r="J17" i="27"/>
  <c r="AD16" i="27"/>
  <c r="AK16" i="27" s="1"/>
  <c r="AA16" i="27"/>
  <c r="Z16" i="27"/>
  <c r="Y16" i="27"/>
  <c r="S16" i="27"/>
  <c r="T16" i="27" s="1"/>
  <c r="Q16" i="27"/>
  <c r="R16" i="27" s="1"/>
  <c r="P16" i="27"/>
  <c r="N16" i="27"/>
  <c r="M16" i="27"/>
  <c r="K16" i="27"/>
  <c r="L16" i="27" s="1"/>
  <c r="J16" i="27"/>
  <c r="AD13" i="27"/>
  <c r="AK13" i="27" s="1"/>
  <c r="AA13" i="27"/>
  <c r="Z13" i="27"/>
  <c r="Y13" i="27"/>
  <c r="AH13" i="27" s="1"/>
  <c r="T13" i="27"/>
  <c r="S13" i="27"/>
  <c r="Q13" i="27"/>
  <c r="R13" i="27" s="1"/>
  <c r="P13" i="27"/>
  <c r="M13" i="27"/>
  <c r="N13" i="27" s="1"/>
  <c r="K13" i="27"/>
  <c r="L13" i="27" s="1"/>
  <c r="J13" i="27"/>
  <c r="AD12" i="27"/>
  <c r="AK12" i="27" s="1"/>
  <c r="AA12" i="27"/>
  <c r="AI12" i="27" s="1"/>
  <c r="Z12" i="27"/>
  <c r="Y12" i="27"/>
  <c r="S12" i="27"/>
  <c r="T12" i="27" s="1"/>
  <c r="Q12" i="27"/>
  <c r="R12" i="27" s="1"/>
  <c r="P12" i="27"/>
  <c r="N12" i="27"/>
  <c r="M12" i="27"/>
  <c r="K12" i="27"/>
  <c r="L12" i="27" s="1"/>
  <c r="J12" i="27"/>
  <c r="AD11" i="27"/>
  <c r="AK11" i="27" s="1"/>
  <c r="AA11" i="27"/>
  <c r="AI11" i="27" s="1"/>
  <c r="Z11" i="27"/>
  <c r="Y11" i="27"/>
  <c r="AH11" i="27" s="1"/>
  <c r="T11" i="27"/>
  <c r="S11" i="27"/>
  <c r="Q11" i="27"/>
  <c r="R11" i="27" s="1"/>
  <c r="P11" i="27"/>
  <c r="M11" i="27"/>
  <c r="N11" i="27" s="1"/>
  <c r="K11" i="27"/>
  <c r="L11" i="27" s="1"/>
  <c r="J11" i="27"/>
  <c r="AD10" i="27"/>
  <c r="AK10" i="27" s="1"/>
  <c r="AA10" i="27"/>
  <c r="Z10" i="27"/>
  <c r="Y10" i="27"/>
  <c r="AH10" i="27" s="1"/>
  <c r="S10" i="27"/>
  <c r="T10" i="27" s="1"/>
  <c r="Q10" i="27"/>
  <c r="R10" i="27" s="1"/>
  <c r="P10" i="27"/>
  <c r="N10" i="27"/>
  <c r="M10" i="27"/>
  <c r="K10" i="27"/>
  <c r="L10" i="27" s="1"/>
  <c r="J10" i="27"/>
  <c r="AD9" i="27"/>
  <c r="AK9" i="27" s="1"/>
  <c r="AA9" i="27"/>
  <c r="Z9" i="27"/>
  <c r="Y9" i="27"/>
  <c r="AH9" i="27" s="1"/>
  <c r="T9" i="27"/>
  <c r="S9" i="27"/>
  <c r="Q9" i="27"/>
  <c r="R9" i="27" s="1"/>
  <c r="P9" i="27"/>
  <c r="M9" i="27"/>
  <c r="N9" i="27" s="1"/>
  <c r="K9" i="27"/>
  <c r="L9" i="27" s="1"/>
  <c r="J9" i="27"/>
  <c r="AD8" i="27"/>
  <c r="AK8" i="27" s="1"/>
  <c r="AA8" i="27"/>
  <c r="AI8" i="27" s="1"/>
  <c r="Z8" i="27"/>
  <c r="Y8" i="27"/>
  <c r="AH8" i="27" s="1"/>
  <c r="S8" i="27"/>
  <c r="T8" i="27" s="1"/>
  <c r="Q8" i="27"/>
  <c r="R8" i="27" s="1"/>
  <c r="P8" i="27"/>
  <c r="N8" i="27"/>
  <c r="M8" i="27"/>
  <c r="K8" i="27"/>
  <c r="L8" i="27" s="1"/>
  <c r="J8" i="27"/>
  <c r="AE48" i="26"/>
  <c r="AF48" i="26"/>
  <c r="AG48" i="26"/>
  <c r="AH48" i="26"/>
  <c r="AI48" i="26"/>
  <c r="AJ48" i="26"/>
  <c r="AE49" i="26"/>
  <c r="AF49" i="26"/>
  <c r="AG49" i="26"/>
  <c r="AI49" i="26"/>
  <c r="AJ49" i="26"/>
  <c r="AE50" i="26"/>
  <c r="AF50" i="26"/>
  <c r="AG50" i="26"/>
  <c r="AI50" i="26"/>
  <c r="AJ50" i="26"/>
  <c r="AE51" i="26"/>
  <c r="AF51" i="26"/>
  <c r="AG51" i="26"/>
  <c r="AI51" i="26"/>
  <c r="AJ51" i="26"/>
  <c r="AK51" i="26"/>
  <c r="AK47" i="26"/>
  <c r="AJ47" i="26"/>
  <c r="AI47" i="26"/>
  <c r="AG47" i="26"/>
  <c r="AF47" i="26"/>
  <c r="AE47" i="26"/>
  <c r="AK46" i="26"/>
  <c r="AJ46" i="26"/>
  <c r="AI46" i="26"/>
  <c r="AH46" i="26"/>
  <c r="AG46" i="26"/>
  <c r="AF46" i="26"/>
  <c r="AE46" i="26"/>
  <c r="AJ45" i="26"/>
  <c r="AI45" i="26"/>
  <c r="AG45" i="26"/>
  <c r="AF45" i="26"/>
  <c r="AE45" i="26"/>
  <c r="AJ44" i="26"/>
  <c r="AI44" i="26"/>
  <c r="AH44" i="26"/>
  <c r="AG44" i="26"/>
  <c r="AF44" i="26"/>
  <c r="AE44" i="26"/>
  <c r="AK43" i="26"/>
  <c r="AJ43" i="26"/>
  <c r="AI43" i="26"/>
  <c r="AG43" i="26"/>
  <c r="AF43" i="26"/>
  <c r="AE43" i="26"/>
  <c r="AK42" i="26"/>
  <c r="AJ42" i="26"/>
  <c r="AI42" i="26"/>
  <c r="AH42" i="26"/>
  <c r="AG42" i="26"/>
  <c r="AF42" i="26"/>
  <c r="AE42" i="26"/>
  <c r="AJ41" i="26"/>
  <c r="AI41" i="26"/>
  <c r="AG41" i="26"/>
  <c r="AF41" i="26"/>
  <c r="AE41" i="26"/>
  <c r="AJ40" i="26"/>
  <c r="AI40" i="26"/>
  <c r="AH40" i="26"/>
  <c r="AG40" i="26"/>
  <c r="AF40" i="26"/>
  <c r="AE40" i="26"/>
  <c r="AK39" i="26"/>
  <c r="AJ39" i="26"/>
  <c r="AI39" i="26"/>
  <c r="AG39" i="26"/>
  <c r="AF39" i="26"/>
  <c r="AE39" i="26"/>
  <c r="AK38" i="26"/>
  <c r="AJ38" i="26"/>
  <c r="AI38" i="26"/>
  <c r="AH38" i="26"/>
  <c r="AG38" i="26"/>
  <c r="AF38" i="26"/>
  <c r="AE38" i="26"/>
  <c r="AJ37" i="26"/>
  <c r="AI37" i="26"/>
  <c r="AG37" i="26"/>
  <c r="AF37" i="26"/>
  <c r="AE37" i="26"/>
  <c r="AE30" i="26"/>
  <c r="AF30" i="26"/>
  <c r="AG30" i="26"/>
  <c r="AH30" i="26"/>
  <c r="AI30" i="26"/>
  <c r="AJ30" i="26"/>
  <c r="AE31" i="26"/>
  <c r="AF31" i="26"/>
  <c r="AG31" i="26"/>
  <c r="AI31" i="26"/>
  <c r="AJ31" i="26"/>
  <c r="AE32" i="26"/>
  <c r="AF32" i="26"/>
  <c r="AG32" i="26"/>
  <c r="AH32" i="26"/>
  <c r="AI32" i="26"/>
  <c r="AJ32" i="26"/>
  <c r="AE33" i="26"/>
  <c r="AF33" i="26"/>
  <c r="AG33" i="26"/>
  <c r="AI33" i="26"/>
  <c r="AJ33" i="26"/>
  <c r="AK33" i="26"/>
  <c r="AE34" i="26"/>
  <c r="AF34" i="26"/>
  <c r="AG34" i="26"/>
  <c r="AH34" i="26"/>
  <c r="AI34" i="26"/>
  <c r="AJ34" i="26"/>
  <c r="AK34" i="26"/>
  <c r="AK29" i="26"/>
  <c r="AJ29" i="26"/>
  <c r="AI29" i="26"/>
  <c r="AG29" i="26"/>
  <c r="AF29" i="26"/>
  <c r="AE29" i="26"/>
  <c r="AK28" i="26"/>
  <c r="AJ28" i="26"/>
  <c r="AI28" i="26"/>
  <c r="AH28" i="26"/>
  <c r="AG28" i="26"/>
  <c r="AF28" i="26"/>
  <c r="AE28" i="26"/>
  <c r="AJ27" i="26"/>
  <c r="AI27" i="26"/>
  <c r="AG27" i="26"/>
  <c r="AF27" i="26"/>
  <c r="AE27" i="26"/>
  <c r="AJ26" i="26"/>
  <c r="AI26" i="26"/>
  <c r="AH26" i="26"/>
  <c r="AG26" i="26"/>
  <c r="AF26" i="26"/>
  <c r="AE26" i="26"/>
  <c r="AK25" i="26"/>
  <c r="AJ25" i="26"/>
  <c r="AI25" i="26"/>
  <c r="AG25" i="26"/>
  <c r="AF25" i="26"/>
  <c r="AE25" i="26"/>
  <c r="AJ24" i="26"/>
  <c r="AI24" i="26"/>
  <c r="AH24" i="26"/>
  <c r="AG24" i="26"/>
  <c r="AF24" i="26"/>
  <c r="AE24" i="26"/>
  <c r="AJ21" i="26"/>
  <c r="AG21" i="26"/>
  <c r="AF21" i="26"/>
  <c r="AE21" i="26"/>
  <c r="AJ20" i="26"/>
  <c r="AH20" i="26"/>
  <c r="AG20" i="26"/>
  <c r="AF20" i="26"/>
  <c r="AE20" i="26"/>
  <c r="AK19" i="26"/>
  <c r="AJ19" i="26"/>
  <c r="AH19" i="26"/>
  <c r="AG19" i="26"/>
  <c r="AF19" i="26"/>
  <c r="AE19" i="26"/>
  <c r="AK18" i="26"/>
  <c r="AJ18" i="26"/>
  <c r="AH18" i="26"/>
  <c r="AG18" i="26"/>
  <c r="AF18" i="26"/>
  <c r="AE18" i="26"/>
  <c r="AJ17" i="26"/>
  <c r="AG17" i="26"/>
  <c r="AF17" i="26"/>
  <c r="AE17" i="26"/>
  <c r="AJ16" i="26"/>
  <c r="AH16" i="26"/>
  <c r="AG16" i="26"/>
  <c r="AF16" i="26"/>
  <c r="AE16" i="26"/>
  <c r="AE10" i="26"/>
  <c r="AF10" i="26"/>
  <c r="AG10" i="26"/>
  <c r="AH10" i="26"/>
  <c r="AJ10" i="26"/>
  <c r="AE11" i="26"/>
  <c r="AF11" i="26"/>
  <c r="AG11" i="26"/>
  <c r="AH11" i="26"/>
  <c r="AJ11" i="26"/>
  <c r="AE12" i="26"/>
  <c r="AF12" i="26"/>
  <c r="AG12" i="26"/>
  <c r="AJ12" i="26"/>
  <c r="AK12" i="26"/>
  <c r="AE13" i="26"/>
  <c r="AF13" i="26"/>
  <c r="AG13" i="26"/>
  <c r="AH13" i="26"/>
  <c r="AJ13" i="26"/>
  <c r="AK13" i="26"/>
  <c r="AK9" i="26"/>
  <c r="AJ9" i="26"/>
  <c r="AH9" i="26"/>
  <c r="AG9" i="26"/>
  <c r="AF9" i="26"/>
  <c r="AE9" i="26"/>
  <c r="AK8" i="26"/>
  <c r="AJ8" i="26"/>
  <c r="AH8" i="26"/>
  <c r="AG8" i="26"/>
  <c r="AF8" i="26"/>
  <c r="AE8" i="26"/>
  <c r="AD51" i="26"/>
  <c r="Y51" i="26"/>
  <c r="AH51" i="26" s="1"/>
  <c r="S51" i="26"/>
  <c r="T51" i="26" s="1"/>
  <c r="Q51" i="26"/>
  <c r="R51" i="26" s="1"/>
  <c r="P51" i="26"/>
  <c r="N51" i="26"/>
  <c r="M51" i="26"/>
  <c r="K51" i="26"/>
  <c r="L51" i="26" s="1"/>
  <c r="J51" i="26"/>
  <c r="AD50" i="26"/>
  <c r="AK50" i="26" s="1"/>
  <c r="Y50" i="26"/>
  <c r="AH50" i="26" s="1"/>
  <c r="S50" i="26"/>
  <c r="T50" i="26" s="1"/>
  <c r="R50" i="26"/>
  <c r="Q50" i="26"/>
  <c r="P50" i="26"/>
  <c r="M50" i="26"/>
  <c r="N50" i="26" s="1"/>
  <c r="K50" i="26"/>
  <c r="L50" i="26" s="1"/>
  <c r="J50" i="26"/>
  <c r="AD49" i="26"/>
  <c r="AK49" i="26" s="1"/>
  <c r="Y49" i="26"/>
  <c r="AH49" i="26" s="1"/>
  <c r="S49" i="26"/>
  <c r="T49" i="26" s="1"/>
  <c r="Q49" i="26"/>
  <c r="R49" i="26" s="1"/>
  <c r="P49" i="26"/>
  <c r="N49" i="26"/>
  <c r="M49" i="26"/>
  <c r="K49" i="26"/>
  <c r="L49" i="26" s="1"/>
  <c r="J49" i="26"/>
  <c r="AD48" i="26"/>
  <c r="AK48" i="26" s="1"/>
  <c r="Y48" i="26"/>
  <c r="S48" i="26"/>
  <c r="T48" i="26" s="1"/>
  <c r="R48" i="26"/>
  <c r="Q48" i="26"/>
  <c r="P48" i="26"/>
  <c r="M48" i="26"/>
  <c r="N48" i="26" s="1"/>
  <c r="K48" i="26"/>
  <c r="L48" i="26" s="1"/>
  <c r="J48" i="26"/>
  <c r="AD47" i="26"/>
  <c r="Y47" i="26"/>
  <c r="AH47" i="26" s="1"/>
  <c r="S47" i="26"/>
  <c r="T47" i="26" s="1"/>
  <c r="Q47" i="26"/>
  <c r="R47" i="26" s="1"/>
  <c r="P47" i="26"/>
  <c r="N47" i="26"/>
  <c r="M47" i="26"/>
  <c r="K47" i="26"/>
  <c r="L47" i="26" s="1"/>
  <c r="J47" i="26"/>
  <c r="AD46" i="26"/>
  <c r="Y46" i="26"/>
  <c r="S46" i="26"/>
  <c r="T46" i="26" s="1"/>
  <c r="R46" i="26"/>
  <c r="Q46" i="26"/>
  <c r="P46" i="26"/>
  <c r="M46" i="26"/>
  <c r="N46" i="26" s="1"/>
  <c r="K46" i="26"/>
  <c r="L46" i="26" s="1"/>
  <c r="J46" i="26"/>
  <c r="AD45" i="26"/>
  <c r="AK45" i="26" s="1"/>
  <c r="Y45" i="26"/>
  <c r="AH45" i="26" s="1"/>
  <c r="S45" i="26"/>
  <c r="T45" i="26" s="1"/>
  <c r="Q45" i="26"/>
  <c r="R45" i="26" s="1"/>
  <c r="P45" i="26"/>
  <c r="N45" i="26"/>
  <c r="M45" i="26"/>
  <c r="K45" i="26"/>
  <c r="L45" i="26" s="1"/>
  <c r="J45" i="26"/>
  <c r="AD44" i="26"/>
  <c r="AK44" i="26" s="1"/>
  <c r="Y44" i="26"/>
  <c r="S44" i="26"/>
  <c r="T44" i="26" s="1"/>
  <c r="R44" i="26"/>
  <c r="Q44" i="26"/>
  <c r="P44" i="26"/>
  <c r="M44" i="26"/>
  <c r="N44" i="26" s="1"/>
  <c r="K44" i="26"/>
  <c r="L44" i="26" s="1"/>
  <c r="J44" i="26"/>
  <c r="AD43" i="26"/>
  <c r="Y43" i="26"/>
  <c r="AH43" i="26" s="1"/>
  <c r="S43" i="26"/>
  <c r="T43" i="26" s="1"/>
  <c r="Q43" i="26"/>
  <c r="R43" i="26" s="1"/>
  <c r="P43" i="26"/>
  <c r="N43" i="26"/>
  <c r="M43" i="26"/>
  <c r="K43" i="26"/>
  <c r="L43" i="26" s="1"/>
  <c r="J43" i="26"/>
  <c r="AD42" i="26"/>
  <c r="Y42" i="26"/>
  <c r="S42" i="26"/>
  <c r="T42" i="26" s="1"/>
  <c r="R42" i="26"/>
  <c r="Q42" i="26"/>
  <c r="P42" i="26"/>
  <c r="M42" i="26"/>
  <c r="N42" i="26" s="1"/>
  <c r="K42" i="26"/>
  <c r="L42" i="26" s="1"/>
  <c r="J42" i="26"/>
  <c r="AD41" i="26"/>
  <c r="AK41" i="26" s="1"/>
  <c r="Y41" i="26"/>
  <c r="AH41" i="26" s="1"/>
  <c r="S41" i="26"/>
  <c r="T41" i="26" s="1"/>
  <c r="Q41" i="26"/>
  <c r="R41" i="26" s="1"/>
  <c r="P41" i="26"/>
  <c r="N41" i="26"/>
  <c r="M41" i="26"/>
  <c r="K41" i="26"/>
  <c r="L41" i="26" s="1"/>
  <c r="J41" i="26"/>
  <c r="AD40" i="26"/>
  <c r="AK40" i="26" s="1"/>
  <c r="Y40" i="26"/>
  <c r="S40" i="26"/>
  <c r="T40" i="26" s="1"/>
  <c r="R40" i="26"/>
  <c r="Q40" i="26"/>
  <c r="P40" i="26"/>
  <c r="M40" i="26"/>
  <c r="N40" i="26" s="1"/>
  <c r="K40" i="26"/>
  <c r="L40" i="26" s="1"/>
  <c r="J40" i="26"/>
  <c r="AD39" i="26"/>
  <c r="Y39" i="26"/>
  <c r="AH39" i="26" s="1"/>
  <c r="S39" i="26"/>
  <c r="T39" i="26" s="1"/>
  <c r="Q39" i="26"/>
  <c r="R39" i="26" s="1"/>
  <c r="P39" i="26"/>
  <c r="N39" i="26"/>
  <c r="M39" i="26"/>
  <c r="K39" i="26"/>
  <c r="L39" i="26" s="1"/>
  <c r="J39" i="26"/>
  <c r="AD38" i="26"/>
  <c r="Y38" i="26"/>
  <c r="S38" i="26"/>
  <c r="T38" i="26" s="1"/>
  <c r="R38" i="26"/>
  <c r="Q38" i="26"/>
  <c r="P38" i="26"/>
  <c r="M38" i="26"/>
  <c r="N38" i="26" s="1"/>
  <c r="K38" i="26"/>
  <c r="L38" i="26" s="1"/>
  <c r="J38" i="26"/>
  <c r="AD37" i="26"/>
  <c r="AK37" i="26" s="1"/>
  <c r="Y37" i="26"/>
  <c r="AH37" i="26" s="1"/>
  <c r="S37" i="26"/>
  <c r="T37" i="26" s="1"/>
  <c r="Q37" i="26"/>
  <c r="R37" i="26" s="1"/>
  <c r="P37" i="26"/>
  <c r="N37" i="26"/>
  <c r="M37" i="26"/>
  <c r="K37" i="26"/>
  <c r="L37" i="26" s="1"/>
  <c r="J37" i="26"/>
  <c r="AD34" i="26"/>
  <c r="Y34" i="26"/>
  <c r="S34" i="26"/>
  <c r="T34" i="26" s="1"/>
  <c r="R34" i="26"/>
  <c r="Q34" i="26"/>
  <c r="P34" i="26"/>
  <c r="M34" i="26"/>
  <c r="N34" i="26" s="1"/>
  <c r="K34" i="26"/>
  <c r="L34" i="26" s="1"/>
  <c r="J34" i="26"/>
  <c r="AD33" i="26"/>
  <c r="Y33" i="26"/>
  <c r="AH33" i="26" s="1"/>
  <c r="S33" i="26"/>
  <c r="T33" i="26" s="1"/>
  <c r="Q33" i="26"/>
  <c r="R33" i="26" s="1"/>
  <c r="P33" i="26"/>
  <c r="N33" i="26"/>
  <c r="M33" i="26"/>
  <c r="K33" i="26"/>
  <c r="L33" i="26" s="1"/>
  <c r="J33" i="26"/>
  <c r="AD32" i="26"/>
  <c r="AK32" i="26" s="1"/>
  <c r="Y32" i="26"/>
  <c r="S32" i="26"/>
  <c r="T32" i="26" s="1"/>
  <c r="R32" i="26"/>
  <c r="Q32" i="26"/>
  <c r="P32" i="26"/>
  <c r="M32" i="26"/>
  <c r="N32" i="26" s="1"/>
  <c r="K32" i="26"/>
  <c r="L32" i="26" s="1"/>
  <c r="J32" i="26"/>
  <c r="AD31" i="26"/>
  <c r="AK31" i="26" s="1"/>
  <c r="Y31" i="26"/>
  <c r="AH31" i="26" s="1"/>
  <c r="S31" i="26"/>
  <c r="T31" i="26" s="1"/>
  <c r="Q31" i="26"/>
  <c r="R31" i="26" s="1"/>
  <c r="P31" i="26"/>
  <c r="N31" i="26"/>
  <c r="M31" i="26"/>
  <c r="K31" i="26"/>
  <c r="L31" i="26" s="1"/>
  <c r="J31" i="26"/>
  <c r="AD30" i="26"/>
  <c r="AK30" i="26" s="1"/>
  <c r="Y30" i="26"/>
  <c r="S30" i="26"/>
  <c r="T30" i="26" s="1"/>
  <c r="R30" i="26"/>
  <c r="Q30" i="26"/>
  <c r="P30" i="26"/>
  <c r="M30" i="26"/>
  <c r="N30" i="26" s="1"/>
  <c r="K30" i="26"/>
  <c r="L30" i="26" s="1"/>
  <c r="J30" i="26"/>
  <c r="AD29" i="26"/>
  <c r="Y29" i="26"/>
  <c r="AH29" i="26" s="1"/>
  <c r="S29" i="26"/>
  <c r="T29" i="26" s="1"/>
  <c r="Q29" i="26"/>
  <c r="R29" i="26" s="1"/>
  <c r="P29" i="26"/>
  <c r="N29" i="26"/>
  <c r="M29" i="26"/>
  <c r="K29" i="26"/>
  <c r="L29" i="26" s="1"/>
  <c r="J29" i="26"/>
  <c r="AD28" i="26"/>
  <c r="Y28" i="26"/>
  <c r="S28" i="26"/>
  <c r="T28" i="26" s="1"/>
  <c r="R28" i="26"/>
  <c r="Q28" i="26"/>
  <c r="P28" i="26"/>
  <c r="M28" i="26"/>
  <c r="N28" i="26" s="1"/>
  <c r="K28" i="26"/>
  <c r="L28" i="26" s="1"/>
  <c r="J28" i="26"/>
  <c r="AD27" i="26"/>
  <c r="AK27" i="26" s="1"/>
  <c r="Y27" i="26"/>
  <c r="AH27" i="26" s="1"/>
  <c r="S27" i="26"/>
  <c r="T27" i="26" s="1"/>
  <c r="Q27" i="26"/>
  <c r="R27" i="26" s="1"/>
  <c r="P27" i="26"/>
  <c r="N27" i="26"/>
  <c r="M27" i="26"/>
  <c r="K27" i="26"/>
  <c r="L27" i="26" s="1"/>
  <c r="J27" i="26"/>
  <c r="AD26" i="26"/>
  <c r="AK26" i="26" s="1"/>
  <c r="Y26" i="26"/>
  <c r="S26" i="26"/>
  <c r="T26" i="26" s="1"/>
  <c r="R26" i="26"/>
  <c r="Q26" i="26"/>
  <c r="P26" i="26"/>
  <c r="M26" i="26"/>
  <c r="N26" i="26" s="1"/>
  <c r="K26" i="26"/>
  <c r="L26" i="26" s="1"/>
  <c r="J26" i="26"/>
  <c r="AD25" i="26"/>
  <c r="Y25" i="26"/>
  <c r="AH25" i="26" s="1"/>
  <c r="S25" i="26"/>
  <c r="T25" i="26" s="1"/>
  <c r="Q25" i="26"/>
  <c r="R25" i="26" s="1"/>
  <c r="P25" i="26"/>
  <c r="N25" i="26"/>
  <c r="M25" i="26"/>
  <c r="K25" i="26"/>
  <c r="L25" i="26" s="1"/>
  <c r="J25" i="26"/>
  <c r="AD24" i="26"/>
  <c r="AK24" i="26" s="1"/>
  <c r="Y24" i="26"/>
  <c r="S24" i="26"/>
  <c r="T24" i="26" s="1"/>
  <c r="R24" i="26"/>
  <c r="Q24" i="26"/>
  <c r="P24" i="26"/>
  <c r="M24" i="26"/>
  <c r="N24" i="26" s="1"/>
  <c r="K24" i="26"/>
  <c r="L24" i="26" s="1"/>
  <c r="J24" i="26"/>
  <c r="AD21" i="26"/>
  <c r="AK21" i="26" s="1"/>
  <c r="AA21" i="26"/>
  <c r="AI21" i="26" s="1"/>
  <c r="Z21" i="26"/>
  <c r="Y21" i="26"/>
  <c r="AH21" i="26" s="1"/>
  <c r="S21" i="26"/>
  <c r="T21" i="26" s="1"/>
  <c r="Q21" i="26"/>
  <c r="R21" i="26" s="1"/>
  <c r="P21" i="26"/>
  <c r="M21" i="26"/>
  <c r="N21" i="26" s="1"/>
  <c r="L21" i="26"/>
  <c r="K21" i="26"/>
  <c r="J21" i="26"/>
  <c r="AD20" i="26"/>
  <c r="AK20" i="26" s="1"/>
  <c r="AA20" i="26"/>
  <c r="AI20" i="26" s="1"/>
  <c r="Z20" i="26"/>
  <c r="Y20" i="26"/>
  <c r="S20" i="26"/>
  <c r="T20" i="26" s="1"/>
  <c r="R20" i="26"/>
  <c r="Q20" i="26"/>
  <c r="P20" i="26"/>
  <c r="M20" i="26"/>
  <c r="N20" i="26" s="1"/>
  <c r="K20" i="26"/>
  <c r="L20" i="26" s="1"/>
  <c r="J20" i="26"/>
  <c r="AD19" i="26"/>
  <c r="AA19" i="26"/>
  <c r="AI19" i="26" s="1"/>
  <c r="Z19" i="26"/>
  <c r="Y19" i="26"/>
  <c r="S19" i="26"/>
  <c r="T19" i="26" s="1"/>
  <c r="Q19" i="26"/>
  <c r="R19" i="26" s="1"/>
  <c r="P19" i="26"/>
  <c r="M19" i="26"/>
  <c r="N19" i="26" s="1"/>
  <c r="L19" i="26"/>
  <c r="K19" i="26"/>
  <c r="J19" i="26"/>
  <c r="AD18" i="26"/>
  <c r="AA18" i="26"/>
  <c r="AI18" i="26" s="1"/>
  <c r="Z18" i="26"/>
  <c r="Y18" i="26"/>
  <c r="S18" i="26"/>
  <c r="T18" i="26" s="1"/>
  <c r="R18" i="26"/>
  <c r="Q18" i="26"/>
  <c r="P18" i="26"/>
  <c r="M18" i="26"/>
  <c r="N18" i="26" s="1"/>
  <c r="K18" i="26"/>
  <c r="L18" i="26" s="1"/>
  <c r="J18" i="26"/>
  <c r="AD17" i="26"/>
  <c r="AK17" i="26" s="1"/>
  <c r="AA17" i="26"/>
  <c r="AI17" i="26" s="1"/>
  <c r="Z17" i="26"/>
  <c r="Y17" i="26"/>
  <c r="AH17" i="26" s="1"/>
  <c r="S17" i="26"/>
  <c r="T17" i="26" s="1"/>
  <c r="Q17" i="26"/>
  <c r="R17" i="26" s="1"/>
  <c r="P17" i="26"/>
  <c r="M17" i="26"/>
  <c r="N17" i="26" s="1"/>
  <c r="L17" i="26"/>
  <c r="K17" i="26"/>
  <c r="J17" i="26"/>
  <c r="AD16" i="26"/>
  <c r="AK16" i="26" s="1"/>
  <c r="AA16" i="26"/>
  <c r="AI16" i="26" s="1"/>
  <c r="Z16" i="26"/>
  <c r="Y16" i="26"/>
  <c r="S16" i="26"/>
  <c r="T16" i="26" s="1"/>
  <c r="R16" i="26"/>
  <c r="Q16" i="26"/>
  <c r="P16" i="26"/>
  <c r="M16" i="26"/>
  <c r="N16" i="26" s="1"/>
  <c r="K16" i="26"/>
  <c r="L16" i="26" s="1"/>
  <c r="J16" i="26"/>
  <c r="AD13" i="26"/>
  <c r="AA13" i="26"/>
  <c r="AI13" i="26" s="1"/>
  <c r="Z13" i="26"/>
  <c r="Y13" i="26"/>
  <c r="S13" i="26"/>
  <c r="T13" i="26" s="1"/>
  <c r="Q13" i="26"/>
  <c r="R13" i="26" s="1"/>
  <c r="P13" i="26"/>
  <c r="M13" i="26"/>
  <c r="N13" i="26" s="1"/>
  <c r="L13" i="26"/>
  <c r="K13" i="26"/>
  <c r="J13" i="26"/>
  <c r="AD12" i="26"/>
  <c r="AA12" i="26"/>
  <c r="AI12" i="26" s="1"/>
  <c r="Z12" i="26"/>
  <c r="Y12" i="26"/>
  <c r="AH12" i="26" s="1"/>
  <c r="S12" i="26"/>
  <c r="T12" i="26" s="1"/>
  <c r="R12" i="26"/>
  <c r="Q12" i="26"/>
  <c r="P12" i="26"/>
  <c r="M12" i="26"/>
  <c r="N12" i="26" s="1"/>
  <c r="K12" i="26"/>
  <c r="L12" i="26" s="1"/>
  <c r="J12" i="26"/>
  <c r="AD11" i="26"/>
  <c r="AK11" i="26" s="1"/>
  <c r="AA11" i="26"/>
  <c r="AI11" i="26" s="1"/>
  <c r="Z11" i="26"/>
  <c r="Y11" i="26"/>
  <c r="S11" i="26"/>
  <c r="T11" i="26" s="1"/>
  <c r="Q11" i="26"/>
  <c r="R11" i="26" s="1"/>
  <c r="P11" i="26"/>
  <c r="M11" i="26"/>
  <c r="N11" i="26" s="1"/>
  <c r="L11" i="26"/>
  <c r="K11" i="26"/>
  <c r="J11" i="26"/>
  <c r="AD10" i="26"/>
  <c r="AK10" i="26" s="1"/>
  <c r="AA10" i="26"/>
  <c r="AI10" i="26" s="1"/>
  <c r="Z10" i="26"/>
  <c r="Y10" i="26"/>
  <c r="S10" i="26"/>
  <c r="T10" i="26" s="1"/>
  <c r="R10" i="26"/>
  <c r="Q10" i="26"/>
  <c r="P10" i="26"/>
  <c r="M10" i="26"/>
  <c r="N10" i="26" s="1"/>
  <c r="K10" i="26"/>
  <c r="L10" i="26" s="1"/>
  <c r="J10" i="26"/>
  <c r="AD9" i="26"/>
  <c r="AA9" i="26"/>
  <c r="AI9" i="26" s="1"/>
  <c r="Z9" i="26"/>
  <c r="Y9" i="26"/>
  <c r="S9" i="26"/>
  <c r="T9" i="26" s="1"/>
  <c r="Q9" i="26"/>
  <c r="R9" i="26" s="1"/>
  <c r="P9" i="26"/>
  <c r="M9" i="26"/>
  <c r="N9" i="26" s="1"/>
  <c r="L9" i="26"/>
  <c r="K9" i="26"/>
  <c r="J9" i="26"/>
  <c r="AD8" i="26"/>
  <c r="AA8" i="26"/>
  <c r="AI8" i="26" s="1"/>
  <c r="Z8" i="26"/>
  <c r="Y8" i="26"/>
  <c r="S8" i="26"/>
  <c r="T8" i="26" s="1"/>
  <c r="R8" i="26"/>
  <c r="Q8" i="26"/>
  <c r="P8" i="26"/>
  <c r="M8" i="26"/>
  <c r="N8" i="26" s="1"/>
  <c r="K8" i="26"/>
  <c r="L8" i="26" s="1"/>
  <c r="J8" i="26"/>
  <c r="J46" i="25"/>
  <c r="J47" i="25"/>
  <c r="J48" i="25"/>
  <c r="J49" i="25"/>
  <c r="J50" i="25"/>
  <c r="N46" i="25"/>
  <c r="S46" i="25"/>
  <c r="T46" i="25" s="1"/>
  <c r="S47" i="25"/>
  <c r="T47" i="25" s="1"/>
  <c r="S48" i="25"/>
  <c r="T48" i="25" s="1"/>
  <c r="S49" i="25"/>
  <c r="T49" i="25" s="1"/>
  <c r="S50" i="25"/>
  <c r="T50" i="25" s="1"/>
  <c r="Q46" i="25"/>
  <c r="R46" i="25" s="1"/>
  <c r="Q47" i="25"/>
  <c r="R47" i="25" s="1"/>
  <c r="Q48" i="25"/>
  <c r="R48" i="25" s="1"/>
  <c r="Q49" i="25"/>
  <c r="R49" i="25" s="1"/>
  <c r="Q50" i="25"/>
  <c r="R50" i="25" s="1"/>
  <c r="P46" i="25"/>
  <c r="P47" i="25"/>
  <c r="P48" i="25"/>
  <c r="P49" i="25"/>
  <c r="P50" i="25"/>
  <c r="P51" i="25"/>
  <c r="S31" i="25"/>
  <c r="S32" i="25"/>
  <c r="T32" i="25" s="1"/>
  <c r="S33" i="25"/>
  <c r="T33" i="25" s="1"/>
  <c r="S34" i="25"/>
  <c r="T34" i="25" s="1"/>
  <c r="S35" i="25"/>
  <c r="T35" i="25" s="1"/>
  <c r="Q31" i="25"/>
  <c r="R31" i="25" s="1"/>
  <c r="Q32" i="25"/>
  <c r="R32" i="25" s="1"/>
  <c r="Q33" i="25"/>
  <c r="R33" i="25" s="1"/>
  <c r="Q34" i="25"/>
  <c r="R34" i="25" s="1"/>
  <c r="Q35" i="25"/>
  <c r="R35" i="25" s="1"/>
  <c r="T31" i="25"/>
  <c r="P43" i="25"/>
  <c r="P42" i="25"/>
  <c r="P41" i="25"/>
  <c r="P40" i="25"/>
  <c r="P39" i="25"/>
  <c r="P38" i="25"/>
  <c r="P37" i="25"/>
  <c r="P36" i="25"/>
  <c r="P35" i="25"/>
  <c r="P34" i="25"/>
  <c r="P33" i="25"/>
  <c r="P32" i="25"/>
  <c r="P31" i="25"/>
  <c r="J31" i="25"/>
  <c r="J32" i="25"/>
  <c r="J33" i="25"/>
  <c r="J34" i="25"/>
  <c r="J35" i="25"/>
  <c r="AJ97" i="25"/>
  <c r="AI97" i="25"/>
  <c r="AF97" i="25"/>
  <c r="AE97" i="25"/>
  <c r="AJ96" i="25"/>
  <c r="AI96" i="25"/>
  <c r="AG96" i="25"/>
  <c r="AF96" i="25"/>
  <c r="AE96" i="25"/>
  <c r="AJ95" i="25"/>
  <c r="AI95" i="25"/>
  <c r="AG95" i="25"/>
  <c r="AF95" i="25"/>
  <c r="AE95" i="25"/>
  <c r="AJ94" i="25"/>
  <c r="AI94" i="25"/>
  <c r="AG94" i="25"/>
  <c r="AF94" i="25"/>
  <c r="AE94" i="25"/>
  <c r="AJ93" i="25"/>
  <c r="AI93" i="25"/>
  <c r="AG93" i="25"/>
  <c r="AF93" i="25"/>
  <c r="AE93" i="25"/>
  <c r="AJ92" i="25"/>
  <c r="AI92" i="25"/>
  <c r="AG92" i="25"/>
  <c r="AF92" i="25"/>
  <c r="AE92" i="25"/>
  <c r="AJ91" i="25"/>
  <c r="AI91" i="25"/>
  <c r="AG91" i="25"/>
  <c r="AF91" i="25"/>
  <c r="AE91" i="25"/>
  <c r="AJ90" i="25"/>
  <c r="AI90" i="25"/>
  <c r="AG90" i="25"/>
  <c r="AF90" i="25"/>
  <c r="AE90" i="25"/>
  <c r="AJ89" i="25"/>
  <c r="AI89" i="25"/>
  <c r="AG89" i="25"/>
  <c r="AF89" i="25"/>
  <c r="AE89" i="25"/>
  <c r="AJ88" i="25"/>
  <c r="AI88" i="25"/>
  <c r="AG88" i="25"/>
  <c r="AF88" i="25"/>
  <c r="AE88" i="25"/>
  <c r="AJ87" i="25"/>
  <c r="AI87" i="25"/>
  <c r="AG87" i="25"/>
  <c r="AF87" i="25"/>
  <c r="AE87" i="25"/>
  <c r="AJ84" i="25"/>
  <c r="AI84" i="25"/>
  <c r="AG84" i="25"/>
  <c r="AF84" i="25"/>
  <c r="AE84" i="25"/>
  <c r="AJ83" i="25"/>
  <c r="AI83" i="25"/>
  <c r="AG83" i="25"/>
  <c r="AF83" i="25"/>
  <c r="AE83" i="25"/>
  <c r="AJ82" i="25"/>
  <c r="AI82" i="25"/>
  <c r="AG82" i="25"/>
  <c r="AF82" i="25"/>
  <c r="AE82" i="25"/>
  <c r="AJ81" i="25"/>
  <c r="AI81" i="25"/>
  <c r="AG81" i="25"/>
  <c r="AF81" i="25"/>
  <c r="AE81" i="25"/>
  <c r="AJ80" i="25"/>
  <c r="AI80" i="25"/>
  <c r="AG80" i="25"/>
  <c r="AF80" i="25"/>
  <c r="AE80" i="25"/>
  <c r="AJ79" i="25"/>
  <c r="AI79" i="25"/>
  <c r="AG79" i="25"/>
  <c r="AF79" i="25"/>
  <c r="AE79" i="25"/>
  <c r="AJ78" i="25"/>
  <c r="AI78" i="25"/>
  <c r="AG78" i="25"/>
  <c r="AF78" i="25"/>
  <c r="AE78" i="25"/>
  <c r="AJ77" i="25"/>
  <c r="AI77" i="25"/>
  <c r="AG77" i="25"/>
  <c r="AF77" i="25"/>
  <c r="AE77" i="25"/>
  <c r="AJ76" i="25"/>
  <c r="AI76" i="25"/>
  <c r="AG76" i="25"/>
  <c r="AF76" i="25"/>
  <c r="AE76" i="25"/>
  <c r="AJ75" i="25"/>
  <c r="AI75" i="25"/>
  <c r="AG75" i="25"/>
  <c r="AF75" i="25"/>
  <c r="AE75" i="25"/>
  <c r="AJ74" i="25"/>
  <c r="AI74" i="25"/>
  <c r="AG74" i="25"/>
  <c r="AF74" i="25"/>
  <c r="AE74" i="25"/>
  <c r="AE65" i="25"/>
  <c r="AF65" i="25"/>
  <c r="AG65" i="25"/>
  <c r="AI65" i="25"/>
  <c r="AJ65" i="25"/>
  <c r="AE66" i="25"/>
  <c r="AF66" i="25"/>
  <c r="AG66" i="25"/>
  <c r="AI66" i="25"/>
  <c r="AJ66" i="25"/>
  <c r="AE67" i="25"/>
  <c r="AF67" i="25"/>
  <c r="AG67" i="25"/>
  <c r="AI67" i="25"/>
  <c r="AJ67" i="25"/>
  <c r="AE68" i="25"/>
  <c r="AF68" i="25"/>
  <c r="AG68" i="25"/>
  <c r="AI68" i="25"/>
  <c r="AJ68" i="25"/>
  <c r="AE69" i="25"/>
  <c r="AF69" i="25"/>
  <c r="AG69" i="25"/>
  <c r="AI69" i="25"/>
  <c r="AJ69" i="25"/>
  <c r="AE70" i="25"/>
  <c r="AF70" i="25"/>
  <c r="AG70" i="25"/>
  <c r="AI70" i="25"/>
  <c r="AJ70" i="25"/>
  <c r="AK70" i="25"/>
  <c r="AE71" i="25"/>
  <c r="AF71" i="25"/>
  <c r="AG71" i="25"/>
  <c r="AI71" i="25"/>
  <c r="AJ71" i="25"/>
  <c r="AJ64" i="25"/>
  <c r="AI64" i="25"/>
  <c r="AG64" i="25"/>
  <c r="AF64" i="25"/>
  <c r="AE64" i="25"/>
  <c r="AJ63" i="25"/>
  <c r="AI63" i="25"/>
  <c r="AG63" i="25"/>
  <c r="AF63" i="25"/>
  <c r="AE63" i="25"/>
  <c r="AJ62" i="25"/>
  <c r="AI62" i="25"/>
  <c r="AG62" i="25"/>
  <c r="AF62" i="25"/>
  <c r="AE62" i="25"/>
  <c r="AJ61" i="25"/>
  <c r="AI61" i="25"/>
  <c r="AG61" i="25"/>
  <c r="AF61" i="25"/>
  <c r="AE61" i="25"/>
  <c r="AJ58" i="25"/>
  <c r="AI58" i="25"/>
  <c r="AG58" i="25"/>
  <c r="AF58" i="25"/>
  <c r="AE58" i="25"/>
  <c r="AJ57" i="25"/>
  <c r="AI57" i="25"/>
  <c r="AG57" i="25"/>
  <c r="AF57" i="25"/>
  <c r="AE57" i="25"/>
  <c r="AJ56" i="25"/>
  <c r="AI56" i="25"/>
  <c r="AG56" i="25"/>
  <c r="AF56" i="25"/>
  <c r="AE56" i="25"/>
  <c r="AJ55" i="25"/>
  <c r="AI55" i="25"/>
  <c r="AG55" i="25"/>
  <c r="AF55" i="25"/>
  <c r="AE55" i="25"/>
  <c r="AJ54" i="25"/>
  <c r="AI54" i="25"/>
  <c r="AG54" i="25"/>
  <c r="AF54" i="25"/>
  <c r="AE54" i="25"/>
  <c r="AJ53" i="25"/>
  <c r="AI53" i="25"/>
  <c r="AG53" i="25"/>
  <c r="AF53" i="25"/>
  <c r="AE53" i="25"/>
  <c r="AJ52" i="25"/>
  <c r="AI52" i="25"/>
  <c r="AG52" i="25"/>
  <c r="AF52" i="25"/>
  <c r="AE52" i="25"/>
  <c r="AJ51" i="25"/>
  <c r="AI51" i="25"/>
  <c r="AG51" i="25"/>
  <c r="AF51" i="25"/>
  <c r="AE51" i="25"/>
  <c r="AJ50" i="25"/>
  <c r="AI50" i="25"/>
  <c r="AG50" i="25"/>
  <c r="AF50" i="25"/>
  <c r="AE50" i="25"/>
  <c r="AJ49" i="25"/>
  <c r="AI49" i="25"/>
  <c r="AG49" i="25"/>
  <c r="AF49" i="25"/>
  <c r="AE49" i="25"/>
  <c r="AJ48" i="25"/>
  <c r="AI48" i="25"/>
  <c r="AG48" i="25"/>
  <c r="AF48" i="25"/>
  <c r="AE48" i="25"/>
  <c r="AJ47" i="25"/>
  <c r="AI47" i="25"/>
  <c r="AG47" i="25"/>
  <c r="AF47" i="25"/>
  <c r="AE47" i="25"/>
  <c r="AJ46" i="25"/>
  <c r="AI46" i="25"/>
  <c r="AG46" i="25"/>
  <c r="AF46" i="25"/>
  <c r="AE46" i="25"/>
  <c r="AE41" i="25"/>
  <c r="AF41" i="25"/>
  <c r="AG41" i="25"/>
  <c r="AI41" i="25"/>
  <c r="AJ41" i="25"/>
  <c r="AE42" i="25"/>
  <c r="AF42" i="25"/>
  <c r="AG42" i="25"/>
  <c r="AH42" i="25"/>
  <c r="AI42" i="25"/>
  <c r="AJ42" i="25"/>
  <c r="AE43" i="25"/>
  <c r="AF43" i="25"/>
  <c r="AG43" i="25"/>
  <c r="AI43" i="25"/>
  <c r="AJ43" i="25"/>
  <c r="AJ40" i="25"/>
  <c r="AI40" i="25"/>
  <c r="AG40" i="25"/>
  <c r="AF40" i="25"/>
  <c r="AE40" i="25"/>
  <c r="AJ39" i="25"/>
  <c r="AI39" i="25"/>
  <c r="AG39" i="25"/>
  <c r="AF39" i="25"/>
  <c r="AE39" i="25"/>
  <c r="AJ38" i="25"/>
  <c r="AI38" i="25"/>
  <c r="AG38" i="25"/>
  <c r="AF38" i="25"/>
  <c r="AE38" i="25"/>
  <c r="AJ37" i="25"/>
  <c r="AI37" i="25"/>
  <c r="AG37" i="25"/>
  <c r="AF37" i="25"/>
  <c r="AE37" i="25"/>
  <c r="AJ36" i="25"/>
  <c r="AI36" i="25"/>
  <c r="AG36" i="25"/>
  <c r="AF36" i="25"/>
  <c r="AE36" i="25"/>
  <c r="AJ35" i="25"/>
  <c r="AI35" i="25"/>
  <c r="AG35" i="25"/>
  <c r="AF35" i="25"/>
  <c r="AE35" i="25"/>
  <c r="AJ34" i="25"/>
  <c r="AI34" i="25"/>
  <c r="AG34" i="25"/>
  <c r="AF34" i="25"/>
  <c r="AE34" i="25"/>
  <c r="AJ33" i="25"/>
  <c r="AI33" i="25"/>
  <c r="AG33" i="25"/>
  <c r="AF33" i="25"/>
  <c r="AE33" i="25"/>
  <c r="AJ32" i="25"/>
  <c r="AI32" i="25"/>
  <c r="AG32" i="25"/>
  <c r="AF32" i="25"/>
  <c r="AE32" i="25"/>
  <c r="AJ31" i="25"/>
  <c r="AI31" i="25"/>
  <c r="AG31" i="25"/>
  <c r="AF31" i="25"/>
  <c r="AE31" i="25"/>
  <c r="AE28" i="25"/>
  <c r="AF28" i="25"/>
  <c r="AG28" i="25"/>
  <c r="AI28" i="25"/>
  <c r="AJ28" i="25"/>
  <c r="AJ27" i="25"/>
  <c r="AI27" i="25"/>
  <c r="AG27" i="25"/>
  <c r="AF27" i="25"/>
  <c r="AE27" i="25"/>
  <c r="AJ26" i="25"/>
  <c r="AI26" i="25"/>
  <c r="AG26" i="25"/>
  <c r="AF26" i="25"/>
  <c r="AE26" i="25"/>
  <c r="AJ25" i="25"/>
  <c r="AI25" i="25"/>
  <c r="AG25" i="25"/>
  <c r="AF25" i="25"/>
  <c r="AE25" i="25"/>
  <c r="AJ24" i="25"/>
  <c r="AI24" i="25"/>
  <c r="AG24" i="25"/>
  <c r="AF24" i="25"/>
  <c r="AE24" i="25"/>
  <c r="AJ23" i="25"/>
  <c r="AI23" i="25"/>
  <c r="AG23" i="25"/>
  <c r="AF23" i="25"/>
  <c r="AE23" i="25"/>
  <c r="AJ22" i="25"/>
  <c r="AI22" i="25"/>
  <c r="AG22" i="25"/>
  <c r="AF22" i="25"/>
  <c r="AE22" i="25"/>
  <c r="AJ21" i="25"/>
  <c r="AI21" i="25"/>
  <c r="AG21" i="25"/>
  <c r="AF21" i="25"/>
  <c r="AE21" i="25"/>
  <c r="AJ20" i="25"/>
  <c r="AI20" i="25"/>
  <c r="AG20" i="25"/>
  <c r="AF20" i="25"/>
  <c r="AE20" i="25"/>
  <c r="AJ19" i="25"/>
  <c r="AI19" i="25"/>
  <c r="AG19" i="25"/>
  <c r="AF19" i="25"/>
  <c r="AE19" i="25"/>
  <c r="AE9" i="25"/>
  <c r="AF9" i="25"/>
  <c r="AG9" i="25"/>
  <c r="AI9" i="25"/>
  <c r="AJ9" i="25"/>
  <c r="AE10" i="25"/>
  <c r="AF10" i="25"/>
  <c r="AG10" i="25"/>
  <c r="AI10" i="25"/>
  <c r="AJ10" i="25"/>
  <c r="AE11" i="25"/>
  <c r="AF11" i="25"/>
  <c r="AG11" i="25"/>
  <c r="AI11" i="25"/>
  <c r="AJ11" i="25"/>
  <c r="AE12" i="25"/>
  <c r="AF12" i="25"/>
  <c r="AG12" i="25"/>
  <c r="AI12" i="25"/>
  <c r="AJ12" i="25"/>
  <c r="AE13" i="25"/>
  <c r="AF13" i="25"/>
  <c r="AG13" i="25"/>
  <c r="AI13" i="25"/>
  <c r="AJ13" i="25"/>
  <c r="AE14" i="25"/>
  <c r="AF14" i="25"/>
  <c r="AG14" i="25"/>
  <c r="AI14" i="25"/>
  <c r="AJ14" i="25"/>
  <c r="AE15" i="25"/>
  <c r="AF15" i="25"/>
  <c r="AG15" i="25"/>
  <c r="AI15" i="25"/>
  <c r="AJ15" i="25"/>
  <c r="AE16" i="25"/>
  <c r="AF16" i="25"/>
  <c r="AG16" i="25"/>
  <c r="AI16" i="25"/>
  <c r="AJ16" i="25"/>
  <c r="AJ8" i="25"/>
  <c r="AI8" i="25"/>
  <c r="AG8" i="25"/>
  <c r="AF8" i="25"/>
  <c r="AE8" i="25"/>
  <c r="AD97" i="25"/>
  <c r="AK97" i="25" s="1"/>
  <c r="Z97" i="25"/>
  <c r="Y97" i="25"/>
  <c r="AH97" i="25" s="1"/>
  <c r="W97" i="25"/>
  <c r="AG97" i="25" s="1"/>
  <c r="S97" i="25"/>
  <c r="T97" i="25" s="1"/>
  <c r="R97" i="25"/>
  <c r="P97" i="25"/>
  <c r="M97" i="25"/>
  <c r="N97" i="25" s="1"/>
  <c r="K97" i="25"/>
  <c r="L97" i="25" s="1"/>
  <c r="J97" i="25"/>
  <c r="AD96" i="25"/>
  <c r="AK96" i="25" s="1"/>
  <c r="Z96" i="25"/>
  <c r="Y96" i="25"/>
  <c r="AH96" i="25" s="1"/>
  <c r="S96" i="25"/>
  <c r="T96" i="25" s="1"/>
  <c r="R96" i="25"/>
  <c r="P96" i="25"/>
  <c r="M96" i="25"/>
  <c r="N96" i="25" s="1"/>
  <c r="K96" i="25"/>
  <c r="L96" i="25" s="1"/>
  <c r="J96" i="25"/>
  <c r="AD95" i="25"/>
  <c r="AK95" i="25" s="1"/>
  <c r="Z95" i="25"/>
  <c r="Y95" i="25"/>
  <c r="AH95" i="25" s="1"/>
  <c r="S95" i="25"/>
  <c r="T95" i="25" s="1"/>
  <c r="R95" i="25"/>
  <c r="P95" i="25"/>
  <c r="M95" i="25"/>
  <c r="N95" i="25" s="1"/>
  <c r="K95" i="25"/>
  <c r="L95" i="25" s="1"/>
  <c r="J95" i="25"/>
  <c r="AD94" i="25"/>
  <c r="AK94" i="25" s="1"/>
  <c r="Z94" i="25"/>
  <c r="Y94" i="25"/>
  <c r="AH94" i="25" s="1"/>
  <c r="S94" i="25"/>
  <c r="T94" i="25" s="1"/>
  <c r="R94" i="25"/>
  <c r="P94" i="25"/>
  <c r="M94" i="25"/>
  <c r="N94" i="25" s="1"/>
  <c r="K94" i="25"/>
  <c r="L94" i="25" s="1"/>
  <c r="J94" i="25"/>
  <c r="AD93" i="25"/>
  <c r="AK93" i="25" s="1"/>
  <c r="Z93" i="25"/>
  <c r="Y93" i="25"/>
  <c r="AH93" i="25" s="1"/>
  <c r="S93" i="25"/>
  <c r="T93" i="25" s="1"/>
  <c r="R93" i="25"/>
  <c r="P93" i="25"/>
  <c r="M93" i="25"/>
  <c r="N93" i="25" s="1"/>
  <c r="K93" i="25"/>
  <c r="L93" i="25" s="1"/>
  <c r="J93" i="25"/>
  <c r="AD92" i="25"/>
  <c r="AK92" i="25" s="1"/>
  <c r="Z92" i="25"/>
  <c r="Y92" i="25"/>
  <c r="AH92" i="25" s="1"/>
  <c r="S92" i="25"/>
  <c r="T92" i="25" s="1"/>
  <c r="R92" i="25"/>
  <c r="P92" i="25"/>
  <c r="M92" i="25"/>
  <c r="N92" i="25" s="1"/>
  <c r="K92" i="25"/>
  <c r="L92" i="25" s="1"/>
  <c r="J92" i="25"/>
  <c r="AD91" i="25"/>
  <c r="AK91" i="25" s="1"/>
  <c r="Z91" i="25"/>
  <c r="Y91" i="25"/>
  <c r="AH91" i="25" s="1"/>
  <c r="S91" i="25"/>
  <c r="T91" i="25" s="1"/>
  <c r="R91" i="25"/>
  <c r="P91" i="25"/>
  <c r="M91" i="25"/>
  <c r="N91" i="25" s="1"/>
  <c r="K91" i="25"/>
  <c r="L91" i="25" s="1"/>
  <c r="J91" i="25"/>
  <c r="AD90" i="25"/>
  <c r="AK90" i="25" s="1"/>
  <c r="Z90" i="25"/>
  <c r="Y90" i="25"/>
  <c r="AH90" i="25" s="1"/>
  <c r="S90" i="25"/>
  <c r="T90" i="25" s="1"/>
  <c r="R90" i="25"/>
  <c r="P90" i="25"/>
  <c r="M90" i="25"/>
  <c r="N90" i="25" s="1"/>
  <c r="K90" i="25"/>
  <c r="L90" i="25" s="1"/>
  <c r="J90" i="25"/>
  <c r="AD89" i="25"/>
  <c r="AK89" i="25" s="1"/>
  <c r="Z89" i="25"/>
  <c r="Y89" i="25"/>
  <c r="AH89" i="25" s="1"/>
  <c r="S89" i="25"/>
  <c r="T89" i="25" s="1"/>
  <c r="R89" i="25"/>
  <c r="P89" i="25"/>
  <c r="M89" i="25"/>
  <c r="N89" i="25" s="1"/>
  <c r="K89" i="25"/>
  <c r="L89" i="25" s="1"/>
  <c r="J89" i="25"/>
  <c r="AD88" i="25"/>
  <c r="AK88" i="25" s="1"/>
  <c r="Z88" i="25"/>
  <c r="Y88" i="25"/>
  <c r="AH88" i="25" s="1"/>
  <c r="S88" i="25"/>
  <c r="T88" i="25" s="1"/>
  <c r="R88" i="25"/>
  <c r="P88" i="25"/>
  <c r="M88" i="25"/>
  <c r="N88" i="25" s="1"/>
  <c r="K88" i="25"/>
  <c r="L88" i="25" s="1"/>
  <c r="J88" i="25"/>
  <c r="AD87" i="25"/>
  <c r="AK87" i="25" s="1"/>
  <c r="Z87" i="25"/>
  <c r="Y87" i="25"/>
  <c r="AH87" i="25" s="1"/>
  <c r="S87" i="25"/>
  <c r="T87" i="25" s="1"/>
  <c r="R87" i="25"/>
  <c r="P87" i="25"/>
  <c r="M87" i="25"/>
  <c r="N87" i="25" s="1"/>
  <c r="K87" i="25"/>
  <c r="L87" i="25" s="1"/>
  <c r="J87" i="25"/>
  <c r="AD84" i="25"/>
  <c r="AK84" i="25" s="1"/>
  <c r="Z84" i="25"/>
  <c r="Y84" i="25"/>
  <c r="AH84" i="25" s="1"/>
  <c r="S84" i="25"/>
  <c r="T84" i="25" s="1"/>
  <c r="P84" i="25"/>
  <c r="M84" i="25"/>
  <c r="N84" i="25" s="1"/>
  <c r="K84" i="25"/>
  <c r="L84" i="25" s="1"/>
  <c r="J84" i="25"/>
  <c r="AD83" i="25"/>
  <c r="AK83" i="25" s="1"/>
  <c r="Z83" i="25"/>
  <c r="Y83" i="25"/>
  <c r="AH83" i="25" s="1"/>
  <c r="S83" i="25"/>
  <c r="T83" i="25" s="1"/>
  <c r="P83" i="25"/>
  <c r="M83" i="25"/>
  <c r="N83" i="25" s="1"/>
  <c r="K83" i="25"/>
  <c r="L83" i="25" s="1"/>
  <c r="J83" i="25"/>
  <c r="AD82" i="25"/>
  <c r="AK82" i="25" s="1"/>
  <c r="Z82" i="25"/>
  <c r="Y82" i="25"/>
  <c r="AH82" i="25" s="1"/>
  <c r="S82" i="25"/>
  <c r="T82" i="25" s="1"/>
  <c r="P82" i="25"/>
  <c r="M82" i="25"/>
  <c r="N82" i="25" s="1"/>
  <c r="K82" i="25"/>
  <c r="L82" i="25" s="1"/>
  <c r="J82" i="25"/>
  <c r="AD81" i="25"/>
  <c r="AK81" i="25" s="1"/>
  <c r="Z81" i="25"/>
  <c r="Y81" i="25"/>
  <c r="AH81" i="25" s="1"/>
  <c r="S81" i="25"/>
  <c r="T81" i="25" s="1"/>
  <c r="P81" i="25"/>
  <c r="M81" i="25"/>
  <c r="N81" i="25" s="1"/>
  <c r="K81" i="25"/>
  <c r="L81" i="25" s="1"/>
  <c r="J81" i="25"/>
  <c r="AD80" i="25"/>
  <c r="AK80" i="25" s="1"/>
  <c r="Z80" i="25"/>
  <c r="Y80" i="25"/>
  <c r="AH80" i="25" s="1"/>
  <c r="S80" i="25"/>
  <c r="T80" i="25" s="1"/>
  <c r="P80" i="25"/>
  <c r="M80" i="25"/>
  <c r="N80" i="25" s="1"/>
  <c r="K80" i="25"/>
  <c r="L80" i="25" s="1"/>
  <c r="J80" i="25"/>
  <c r="AD79" i="25"/>
  <c r="AK79" i="25" s="1"/>
  <c r="Z79" i="25"/>
  <c r="Y79" i="25"/>
  <c r="AH79" i="25" s="1"/>
  <c r="S79" i="25"/>
  <c r="T79" i="25" s="1"/>
  <c r="P79" i="25"/>
  <c r="M79" i="25"/>
  <c r="N79" i="25" s="1"/>
  <c r="K79" i="25"/>
  <c r="L79" i="25" s="1"/>
  <c r="J79" i="25"/>
  <c r="AD78" i="25"/>
  <c r="AK78" i="25" s="1"/>
  <c r="Z78" i="25"/>
  <c r="Y78" i="25"/>
  <c r="AH78" i="25" s="1"/>
  <c r="S78" i="25"/>
  <c r="T78" i="25" s="1"/>
  <c r="P78" i="25"/>
  <c r="M78" i="25"/>
  <c r="N78" i="25" s="1"/>
  <c r="K78" i="25"/>
  <c r="L78" i="25" s="1"/>
  <c r="J78" i="25"/>
  <c r="AD77" i="25"/>
  <c r="AK77" i="25" s="1"/>
  <c r="Z77" i="25"/>
  <c r="Y77" i="25"/>
  <c r="AH77" i="25" s="1"/>
  <c r="S77" i="25"/>
  <c r="T77" i="25" s="1"/>
  <c r="P77" i="25"/>
  <c r="M77" i="25"/>
  <c r="N77" i="25" s="1"/>
  <c r="K77" i="25"/>
  <c r="L77" i="25" s="1"/>
  <c r="J77" i="25"/>
  <c r="AD76" i="25"/>
  <c r="AK76" i="25" s="1"/>
  <c r="Z76" i="25"/>
  <c r="Y76" i="25"/>
  <c r="AH76" i="25" s="1"/>
  <c r="S76" i="25"/>
  <c r="T76" i="25" s="1"/>
  <c r="P76" i="25"/>
  <c r="M76" i="25"/>
  <c r="N76" i="25" s="1"/>
  <c r="K76" i="25"/>
  <c r="L76" i="25" s="1"/>
  <c r="J76" i="25"/>
  <c r="AD75" i="25"/>
  <c r="AK75" i="25" s="1"/>
  <c r="Z75" i="25"/>
  <c r="Y75" i="25"/>
  <c r="AH75" i="25" s="1"/>
  <c r="S75" i="25"/>
  <c r="T75" i="25" s="1"/>
  <c r="P75" i="25"/>
  <c r="M75" i="25"/>
  <c r="N75" i="25" s="1"/>
  <c r="K75" i="25"/>
  <c r="L75" i="25" s="1"/>
  <c r="J75" i="25"/>
  <c r="AD74" i="25"/>
  <c r="AK74" i="25" s="1"/>
  <c r="Z74" i="25"/>
  <c r="Y74" i="25"/>
  <c r="AH74" i="25" s="1"/>
  <c r="S74" i="25"/>
  <c r="T74" i="25" s="1"/>
  <c r="R74" i="25"/>
  <c r="P74" i="25"/>
  <c r="M74" i="25"/>
  <c r="N74" i="25" s="1"/>
  <c r="K74" i="25"/>
  <c r="L74" i="25" s="1"/>
  <c r="J74" i="25"/>
  <c r="AD71" i="25"/>
  <c r="AK71" i="25" s="1"/>
  <c r="Z71" i="25"/>
  <c r="Y71" i="25"/>
  <c r="AH71" i="25" s="1"/>
  <c r="S71" i="25"/>
  <c r="T71" i="25" s="1"/>
  <c r="R71" i="25"/>
  <c r="P71" i="25"/>
  <c r="M71" i="25"/>
  <c r="N71" i="25" s="1"/>
  <c r="K71" i="25"/>
  <c r="L71" i="25" s="1"/>
  <c r="J71" i="25"/>
  <c r="AD70" i="25"/>
  <c r="Z70" i="25"/>
  <c r="Y70" i="25"/>
  <c r="AH70" i="25" s="1"/>
  <c r="S70" i="25"/>
  <c r="T70" i="25" s="1"/>
  <c r="R70" i="25"/>
  <c r="P70" i="25"/>
  <c r="M70" i="25"/>
  <c r="N70" i="25" s="1"/>
  <c r="K70" i="25"/>
  <c r="L70" i="25" s="1"/>
  <c r="J70" i="25"/>
  <c r="AD69" i="25"/>
  <c r="AK69" i="25" s="1"/>
  <c r="Z69" i="25"/>
  <c r="Y69" i="25"/>
  <c r="AH69" i="25" s="1"/>
  <c r="S69" i="25"/>
  <c r="T69" i="25" s="1"/>
  <c r="R69" i="25"/>
  <c r="P69" i="25"/>
  <c r="M69" i="25"/>
  <c r="N69" i="25" s="1"/>
  <c r="K69" i="25"/>
  <c r="L69" i="25" s="1"/>
  <c r="J69" i="25"/>
  <c r="AD68" i="25"/>
  <c r="AK68" i="25" s="1"/>
  <c r="Z68" i="25"/>
  <c r="Y68" i="25"/>
  <c r="AH68" i="25" s="1"/>
  <c r="S68" i="25"/>
  <c r="T68" i="25" s="1"/>
  <c r="R68" i="25"/>
  <c r="P68" i="25"/>
  <c r="M68" i="25"/>
  <c r="N68" i="25" s="1"/>
  <c r="K68" i="25"/>
  <c r="L68" i="25" s="1"/>
  <c r="J68" i="25"/>
  <c r="AD67" i="25"/>
  <c r="AK67" i="25" s="1"/>
  <c r="Z67" i="25"/>
  <c r="Y67" i="25"/>
  <c r="AH67" i="25" s="1"/>
  <c r="S67" i="25"/>
  <c r="T67" i="25" s="1"/>
  <c r="R67" i="25"/>
  <c r="P67" i="25"/>
  <c r="M67" i="25"/>
  <c r="N67" i="25" s="1"/>
  <c r="K67" i="25"/>
  <c r="L67" i="25" s="1"/>
  <c r="J67" i="25"/>
  <c r="AD66" i="25"/>
  <c r="AK66" i="25" s="1"/>
  <c r="Z66" i="25"/>
  <c r="Y66" i="25"/>
  <c r="AH66" i="25" s="1"/>
  <c r="S66" i="25"/>
  <c r="T66" i="25" s="1"/>
  <c r="R66" i="25"/>
  <c r="P66" i="25"/>
  <c r="M66" i="25"/>
  <c r="N66" i="25" s="1"/>
  <c r="K66" i="25"/>
  <c r="L66" i="25" s="1"/>
  <c r="J66" i="25"/>
  <c r="AD65" i="25"/>
  <c r="AK65" i="25" s="1"/>
  <c r="Z65" i="25"/>
  <c r="Y65" i="25"/>
  <c r="AH65" i="25" s="1"/>
  <c r="S65" i="25"/>
  <c r="T65" i="25" s="1"/>
  <c r="R65" i="25"/>
  <c r="P65" i="25"/>
  <c r="M65" i="25"/>
  <c r="N65" i="25" s="1"/>
  <c r="K65" i="25"/>
  <c r="L65" i="25" s="1"/>
  <c r="J65" i="25"/>
  <c r="AD64" i="25"/>
  <c r="AK64" i="25" s="1"/>
  <c r="Z64" i="25"/>
  <c r="Y64" i="25"/>
  <c r="AH64" i="25" s="1"/>
  <c r="S64" i="25"/>
  <c r="T64" i="25" s="1"/>
  <c r="R64" i="25"/>
  <c r="P64" i="25"/>
  <c r="M64" i="25"/>
  <c r="N64" i="25" s="1"/>
  <c r="K64" i="25"/>
  <c r="L64" i="25" s="1"/>
  <c r="J64" i="25"/>
  <c r="AD63" i="25"/>
  <c r="AK63" i="25" s="1"/>
  <c r="Z63" i="25"/>
  <c r="Y63" i="25"/>
  <c r="AH63" i="25" s="1"/>
  <c r="S63" i="25"/>
  <c r="T63" i="25" s="1"/>
  <c r="R63" i="25"/>
  <c r="P63" i="25"/>
  <c r="M63" i="25"/>
  <c r="N63" i="25" s="1"/>
  <c r="K63" i="25"/>
  <c r="L63" i="25" s="1"/>
  <c r="J63" i="25"/>
  <c r="AD62" i="25"/>
  <c r="AK62" i="25" s="1"/>
  <c r="Z62" i="25"/>
  <c r="Y62" i="25"/>
  <c r="AH62" i="25" s="1"/>
  <c r="S62" i="25"/>
  <c r="T62" i="25" s="1"/>
  <c r="R62" i="25"/>
  <c r="P62" i="25"/>
  <c r="M62" i="25"/>
  <c r="N62" i="25" s="1"/>
  <c r="K62" i="25"/>
  <c r="L62" i="25" s="1"/>
  <c r="J62" i="25"/>
  <c r="AD61" i="25"/>
  <c r="AK61" i="25" s="1"/>
  <c r="Z61" i="25"/>
  <c r="Y61" i="25"/>
  <c r="AH61" i="25" s="1"/>
  <c r="S61" i="25"/>
  <c r="T61" i="25" s="1"/>
  <c r="R61" i="25"/>
  <c r="P61" i="25"/>
  <c r="M61" i="25"/>
  <c r="N61" i="25" s="1"/>
  <c r="K61" i="25"/>
  <c r="L61" i="25" s="1"/>
  <c r="J61" i="25"/>
  <c r="AD58" i="25"/>
  <c r="AK58" i="25" s="1"/>
  <c r="Z58" i="25"/>
  <c r="Y58" i="25"/>
  <c r="AH58" i="25" s="1"/>
  <c r="S58" i="25"/>
  <c r="T58" i="25" s="1"/>
  <c r="Q58" i="25"/>
  <c r="R58" i="25" s="1"/>
  <c r="P58" i="25"/>
  <c r="M58" i="25"/>
  <c r="N58" i="25" s="1"/>
  <c r="K58" i="25"/>
  <c r="L58" i="25" s="1"/>
  <c r="J58" i="25"/>
  <c r="AD57" i="25"/>
  <c r="AK57" i="25" s="1"/>
  <c r="Z57" i="25"/>
  <c r="Y57" i="25"/>
  <c r="AH57" i="25" s="1"/>
  <c r="S57" i="25"/>
  <c r="T57" i="25" s="1"/>
  <c r="Q57" i="25"/>
  <c r="R57" i="25" s="1"/>
  <c r="P57" i="25"/>
  <c r="M57" i="25"/>
  <c r="N57" i="25" s="1"/>
  <c r="K57" i="25"/>
  <c r="L57" i="25" s="1"/>
  <c r="J57" i="25"/>
  <c r="AD56" i="25"/>
  <c r="AK56" i="25" s="1"/>
  <c r="Z56" i="25"/>
  <c r="Y56" i="25"/>
  <c r="AH56" i="25" s="1"/>
  <c r="S56" i="25"/>
  <c r="T56" i="25" s="1"/>
  <c r="Q56" i="25"/>
  <c r="R56" i="25" s="1"/>
  <c r="P56" i="25"/>
  <c r="M56" i="25"/>
  <c r="N56" i="25" s="1"/>
  <c r="K56" i="25"/>
  <c r="L56" i="25" s="1"/>
  <c r="J56" i="25"/>
  <c r="AD55" i="25"/>
  <c r="AK55" i="25" s="1"/>
  <c r="Z55" i="25"/>
  <c r="Y55" i="25"/>
  <c r="AH55" i="25" s="1"/>
  <c r="S55" i="25"/>
  <c r="T55" i="25" s="1"/>
  <c r="Q55" i="25"/>
  <c r="R55" i="25" s="1"/>
  <c r="P55" i="25"/>
  <c r="M55" i="25"/>
  <c r="N55" i="25" s="1"/>
  <c r="K55" i="25"/>
  <c r="L55" i="25" s="1"/>
  <c r="J55" i="25"/>
  <c r="AD54" i="25"/>
  <c r="AK54" i="25" s="1"/>
  <c r="Z54" i="25"/>
  <c r="Y54" i="25"/>
  <c r="AH54" i="25" s="1"/>
  <c r="S54" i="25"/>
  <c r="T54" i="25" s="1"/>
  <c r="Q54" i="25"/>
  <c r="R54" i="25" s="1"/>
  <c r="P54" i="25"/>
  <c r="M54" i="25"/>
  <c r="N54" i="25" s="1"/>
  <c r="K54" i="25"/>
  <c r="L54" i="25" s="1"/>
  <c r="J54" i="25"/>
  <c r="AD53" i="25"/>
  <c r="AK53" i="25" s="1"/>
  <c r="Z53" i="25"/>
  <c r="Y53" i="25"/>
  <c r="AH53" i="25" s="1"/>
  <c r="S53" i="25"/>
  <c r="T53" i="25" s="1"/>
  <c r="Q53" i="25"/>
  <c r="R53" i="25" s="1"/>
  <c r="P53" i="25"/>
  <c r="M53" i="25"/>
  <c r="N53" i="25" s="1"/>
  <c r="K53" i="25"/>
  <c r="L53" i="25" s="1"/>
  <c r="J53" i="25"/>
  <c r="AD52" i="25"/>
  <c r="AK52" i="25" s="1"/>
  <c r="Z52" i="25"/>
  <c r="Y52" i="25"/>
  <c r="AH52" i="25" s="1"/>
  <c r="S52" i="25"/>
  <c r="T52" i="25" s="1"/>
  <c r="Q52" i="25"/>
  <c r="R52" i="25" s="1"/>
  <c r="P52" i="25"/>
  <c r="M52" i="25"/>
  <c r="N52" i="25" s="1"/>
  <c r="K52" i="25"/>
  <c r="L52" i="25" s="1"/>
  <c r="J52" i="25"/>
  <c r="AD51" i="25"/>
  <c r="AK51" i="25" s="1"/>
  <c r="Z51" i="25"/>
  <c r="Y51" i="25"/>
  <c r="AH51" i="25" s="1"/>
  <c r="S51" i="25"/>
  <c r="T51" i="25" s="1"/>
  <c r="Q51" i="25"/>
  <c r="R51" i="25" s="1"/>
  <c r="M51" i="25"/>
  <c r="N51" i="25" s="1"/>
  <c r="K51" i="25"/>
  <c r="L51" i="25" s="1"/>
  <c r="J51" i="25"/>
  <c r="AD50" i="25"/>
  <c r="AK50" i="25" s="1"/>
  <c r="Z50" i="25"/>
  <c r="Y50" i="25"/>
  <c r="AH50" i="25" s="1"/>
  <c r="M50" i="25"/>
  <c r="N50" i="25" s="1"/>
  <c r="K50" i="25"/>
  <c r="L50" i="25" s="1"/>
  <c r="AD49" i="25"/>
  <c r="AK49" i="25" s="1"/>
  <c r="Z49" i="25"/>
  <c r="Y49" i="25"/>
  <c r="AH49" i="25" s="1"/>
  <c r="M49" i="25"/>
  <c r="N49" i="25" s="1"/>
  <c r="K49" i="25"/>
  <c r="L49" i="25" s="1"/>
  <c r="AD48" i="25"/>
  <c r="AK48" i="25" s="1"/>
  <c r="Z48" i="25"/>
  <c r="Y48" i="25"/>
  <c r="AH48" i="25" s="1"/>
  <c r="M48" i="25"/>
  <c r="N48" i="25" s="1"/>
  <c r="K48" i="25"/>
  <c r="L48" i="25" s="1"/>
  <c r="AD47" i="25"/>
  <c r="AK47" i="25" s="1"/>
  <c r="Z47" i="25"/>
  <c r="Y47" i="25"/>
  <c r="AH47" i="25" s="1"/>
  <c r="M47" i="25"/>
  <c r="N47" i="25" s="1"/>
  <c r="K47" i="25"/>
  <c r="L47" i="25" s="1"/>
  <c r="AD46" i="25"/>
  <c r="AK46" i="25" s="1"/>
  <c r="Z46" i="25"/>
  <c r="Y46" i="25"/>
  <c r="AH46" i="25" s="1"/>
  <c r="M46" i="25"/>
  <c r="K46" i="25"/>
  <c r="L46" i="25" s="1"/>
  <c r="AD43" i="25"/>
  <c r="AK43" i="25" s="1"/>
  <c r="Z43" i="25"/>
  <c r="Y43" i="25"/>
  <c r="AH43" i="25" s="1"/>
  <c r="S43" i="25"/>
  <c r="T43" i="25" s="1"/>
  <c r="Q43" i="25"/>
  <c r="R43" i="25" s="1"/>
  <c r="M43" i="25"/>
  <c r="N43" i="25" s="1"/>
  <c r="K43" i="25"/>
  <c r="L43" i="25" s="1"/>
  <c r="J43" i="25"/>
  <c r="AD42" i="25"/>
  <c r="AK42" i="25" s="1"/>
  <c r="Z42" i="25"/>
  <c r="Y42" i="25"/>
  <c r="S42" i="25"/>
  <c r="T42" i="25" s="1"/>
  <c r="Q42" i="25"/>
  <c r="R42" i="25" s="1"/>
  <c r="M42" i="25"/>
  <c r="N42" i="25" s="1"/>
  <c r="K42" i="25"/>
  <c r="L42" i="25" s="1"/>
  <c r="J42" i="25"/>
  <c r="AD41" i="25"/>
  <c r="AK41" i="25" s="1"/>
  <c r="Z41" i="25"/>
  <c r="Y41" i="25"/>
  <c r="AH41" i="25" s="1"/>
  <c r="S41" i="25"/>
  <c r="T41" i="25" s="1"/>
  <c r="Q41" i="25"/>
  <c r="R41" i="25" s="1"/>
  <c r="M41" i="25"/>
  <c r="N41" i="25" s="1"/>
  <c r="K41" i="25"/>
  <c r="L41" i="25" s="1"/>
  <c r="J41" i="25"/>
  <c r="AD40" i="25"/>
  <c r="AK40" i="25" s="1"/>
  <c r="Z40" i="25"/>
  <c r="Y40" i="25"/>
  <c r="AH40" i="25" s="1"/>
  <c r="S40" i="25"/>
  <c r="T40" i="25" s="1"/>
  <c r="Q40" i="25"/>
  <c r="R40" i="25" s="1"/>
  <c r="M40" i="25"/>
  <c r="N40" i="25" s="1"/>
  <c r="K40" i="25"/>
  <c r="L40" i="25" s="1"/>
  <c r="J40" i="25"/>
  <c r="AD39" i="25"/>
  <c r="AK39" i="25" s="1"/>
  <c r="Z39" i="25"/>
  <c r="Y39" i="25"/>
  <c r="AH39" i="25" s="1"/>
  <c r="S39" i="25"/>
  <c r="T39" i="25" s="1"/>
  <c r="Q39" i="25"/>
  <c r="R39" i="25" s="1"/>
  <c r="M39" i="25"/>
  <c r="N39" i="25" s="1"/>
  <c r="K39" i="25"/>
  <c r="L39" i="25" s="1"/>
  <c r="J39" i="25"/>
  <c r="AD38" i="25"/>
  <c r="AK38" i="25" s="1"/>
  <c r="Z38" i="25"/>
  <c r="Y38" i="25"/>
  <c r="AH38" i="25" s="1"/>
  <c r="S38" i="25"/>
  <c r="T38" i="25" s="1"/>
  <c r="Q38" i="25"/>
  <c r="R38" i="25" s="1"/>
  <c r="M38" i="25"/>
  <c r="N38" i="25" s="1"/>
  <c r="K38" i="25"/>
  <c r="L38" i="25" s="1"/>
  <c r="J38" i="25"/>
  <c r="AD37" i="25"/>
  <c r="AK37" i="25" s="1"/>
  <c r="Z37" i="25"/>
  <c r="Y37" i="25"/>
  <c r="AH37" i="25" s="1"/>
  <c r="S37" i="25"/>
  <c r="T37" i="25" s="1"/>
  <c r="Q37" i="25"/>
  <c r="R37" i="25" s="1"/>
  <c r="M37" i="25"/>
  <c r="N37" i="25" s="1"/>
  <c r="K37" i="25"/>
  <c r="L37" i="25" s="1"/>
  <c r="J37" i="25"/>
  <c r="AD36" i="25"/>
  <c r="AK36" i="25" s="1"/>
  <c r="Z36" i="25"/>
  <c r="Y36" i="25"/>
  <c r="AH36" i="25" s="1"/>
  <c r="S36" i="25"/>
  <c r="T36" i="25" s="1"/>
  <c r="Q36" i="25"/>
  <c r="R36" i="25" s="1"/>
  <c r="M36" i="25"/>
  <c r="N36" i="25" s="1"/>
  <c r="K36" i="25"/>
  <c r="L36" i="25" s="1"/>
  <c r="J36" i="25"/>
  <c r="AD35" i="25"/>
  <c r="AK35" i="25" s="1"/>
  <c r="Z35" i="25"/>
  <c r="Y35" i="25"/>
  <c r="AH35" i="25" s="1"/>
  <c r="M35" i="25"/>
  <c r="N35" i="25" s="1"/>
  <c r="K35" i="25"/>
  <c r="L35" i="25" s="1"/>
  <c r="AD34" i="25"/>
  <c r="AK34" i="25" s="1"/>
  <c r="Z34" i="25"/>
  <c r="Y34" i="25"/>
  <c r="AH34" i="25" s="1"/>
  <c r="M34" i="25"/>
  <c r="N34" i="25" s="1"/>
  <c r="K34" i="25"/>
  <c r="L34" i="25" s="1"/>
  <c r="AD33" i="25"/>
  <c r="AK33" i="25" s="1"/>
  <c r="Z33" i="25"/>
  <c r="Y33" i="25"/>
  <c r="AH33" i="25" s="1"/>
  <c r="M33" i="25"/>
  <c r="N33" i="25" s="1"/>
  <c r="K33" i="25"/>
  <c r="L33" i="25" s="1"/>
  <c r="AD32" i="25"/>
  <c r="AK32" i="25" s="1"/>
  <c r="Z32" i="25"/>
  <c r="Y32" i="25"/>
  <c r="AH32" i="25" s="1"/>
  <c r="M32" i="25"/>
  <c r="N32" i="25" s="1"/>
  <c r="K32" i="25"/>
  <c r="L32" i="25" s="1"/>
  <c r="AD31" i="25"/>
  <c r="AK31" i="25" s="1"/>
  <c r="Z31" i="25"/>
  <c r="Y31" i="25"/>
  <c r="AH31" i="25" s="1"/>
  <c r="M31" i="25"/>
  <c r="N31" i="25" s="1"/>
  <c r="K31" i="25"/>
  <c r="L31" i="25" s="1"/>
  <c r="AD28" i="25"/>
  <c r="AK28" i="25" s="1"/>
  <c r="Z28" i="25"/>
  <c r="Y28" i="25"/>
  <c r="AH28" i="25" s="1"/>
  <c r="S28" i="25"/>
  <c r="T28" i="25" s="1"/>
  <c r="Q28" i="25"/>
  <c r="R28" i="25" s="1"/>
  <c r="P28" i="25"/>
  <c r="M28" i="25"/>
  <c r="N28" i="25" s="1"/>
  <c r="K28" i="25"/>
  <c r="L28" i="25" s="1"/>
  <c r="J28" i="25"/>
  <c r="AD27" i="25"/>
  <c r="AK27" i="25" s="1"/>
  <c r="Z27" i="25"/>
  <c r="Y27" i="25"/>
  <c r="AH27" i="25" s="1"/>
  <c r="S27" i="25"/>
  <c r="T27" i="25" s="1"/>
  <c r="Q27" i="25"/>
  <c r="R27" i="25" s="1"/>
  <c r="P27" i="25"/>
  <c r="M27" i="25"/>
  <c r="N27" i="25" s="1"/>
  <c r="K27" i="25"/>
  <c r="L27" i="25" s="1"/>
  <c r="J27" i="25"/>
  <c r="AD26" i="25"/>
  <c r="AK26" i="25" s="1"/>
  <c r="Z26" i="25"/>
  <c r="Y26" i="25"/>
  <c r="AH26" i="25" s="1"/>
  <c r="S26" i="25"/>
  <c r="T26" i="25" s="1"/>
  <c r="Q26" i="25"/>
  <c r="R26" i="25" s="1"/>
  <c r="P26" i="25"/>
  <c r="M26" i="25"/>
  <c r="N26" i="25" s="1"/>
  <c r="K26" i="25"/>
  <c r="L26" i="25" s="1"/>
  <c r="J26" i="25"/>
  <c r="AD25" i="25"/>
  <c r="AK25" i="25" s="1"/>
  <c r="Z25" i="25"/>
  <c r="Y25" i="25"/>
  <c r="AH25" i="25" s="1"/>
  <c r="S25" i="25"/>
  <c r="T25" i="25" s="1"/>
  <c r="Q25" i="25"/>
  <c r="R25" i="25" s="1"/>
  <c r="P25" i="25"/>
  <c r="M25" i="25"/>
  <c r="N25" i="25" s="1"/>
  <c r="K25" i="25"/>
  <c r="L25" i="25" s="1"/>
  <c r="J25" i="25"/>
  <c r="AD24" i="25"/>
  <c r="AK24" i="25" s="1"/>
  <c r="Z24" i="25"/>
  <c r="Y24" i="25"/>
  <c r="AH24" i="25" s="1"/>
  <c r="S24" i="25"/>
  <c r="T24" i="25" s="1"/>
  <c r="Q24" i="25"/>
  <c r="R24" i="25" s="1"/>
  <c r="P24" i="25"/>
  <c r="M24" i="25"/>
  <c r="N24" i="25" s="1"/>
  <c r="K24" i="25"/>
  <c r="L24" i="25" s="1"/>
  <c r="J24" i="25"/>
  <c r="AD23" i="25"/>
  <c r="AK23" i="25" s="1"/>
  <c r="Z23" i="25"/>
  <c r="Y23" i="25"/>
  <c r="AH23" i="25" s="1"/>
  <c r="S23" i="25"/>
  <c r="T23" i="25" s="1"/>
  <c r="Q23" i="25"/>
  <c r="R23" i="25" s="1"/>
  <c r="P23" i="25"/>
  <c r="M23" i="25"/>
  <c r="N23" i="25" s="1"/>
  <c r="K23" i="25"/>
  <c r="L23" i="25" s="1"/>
  <c r="J23" i="25"/>
  <c r="AD22" i="25"/>
  <c r="AK22" i="25" s="1"/>
  <c r="Z22" i="25"/>
  <c r="Y22" i="25"/>
  <c r="AH22" i="25" s="1"/>
  <c r="S22" i="25"/>
  <c r="T22" i="25" s="1"/>
  <c r="Q22" i="25"/>
  <c r="R22" i="25" s="1"/>
  <c r="P22" i="25"/>
  <c r="M22" i="25"/>
  <c r="N22" i="25" s="1"/>
  <c r="K22" i="25"/>
  <c r="L22" i="25" s="1"/>
  <c r="J22" i="25"/>
  <c r="AD21" i="25"/>
  <c r="AK21" i="25" s="1"/>
  <c r="Z21" i="25"/>
  <c r="Y21" i="25"/>
  <c r="AH21" i="25" s="1"/>
  <c r="S21" i="25"/>
  <c r="T21" i="25" s="1"/>
  <c r="Q21" i="25"/>
  <c r="R21" i="25" s="1"/>
  <c r="P21" i="25"/>
  <c r="M21" i="25"/>
  <c r="N21" i="25" s="1"/>
  <c r="K21" i="25"/>
  <c r="L21" i="25" s="1"/>
  <c r="J21" i="25"/>
  <c r="AD20" i="25"/>
  <c r="AK20" i="25" s="1"/>
  <c r="Z20" i="25"/>
  <c r="Y20" i="25"/>
  <c r="AH20" i="25" s="1"/>
  <c r="S20" i="25"/>
  <c r="T20" i="25" s="1"/>
  <c r="Q20" i="25"/>
  <c r="R20" i="25" s="1"/>
  <c r="P20" i="25"/>
  <c r="M20" i="25"/>
  <c r="N20" i="25" s="1"/>
  <c r="K20" i="25"/>
  <c r="L20" i="25" s="1"/>
  <c r="J20" i="25"/>
  <c r="AD19" i="25"/>
  <c r="AK19" i="25" s="1"/>
  <c r="Z19" i="25"/>
  <c r="Y19" i="25"/>
  <c r="AH19" i="25" s="1"/>
  <c r="S19" i="25"/>
  <c r="T19" i="25" s="1"/>
  <c r="Q19" i="25"/>
  <c r="R19" i="25" s="1"/>
  <c r="P19" i="25"/>
  <c r="M19" i="25"/>
  <c r="N19" i="25" s="1"/>
  <c r="K19" i="25"/>
  <c r="L19" i="25" s="1"/>
  <c r="J19" i="25"/>
  <c r="AD16" i="25"/>
  <c r="AK16" i="25" s="1"/>
  <c r="Z16" i="25"/>
  <c r="Y16" i="25"/>
  <c r="AH16" i="25" s="1"/>
  <c r="S16" i="25"/>
  <c r="T16" i="25" s="1"/>
  <c r="Q16" i="25"/>
  <c r="R16" i="25" s="1"/>
  <c r="P16" i="25"/>
  <c r="M16" i="25"/>
  <c r="N16" i="25" s="1"/>
  <c r="K16" i="25"/>
  <c r="L16" i="25" s="1"/>
  <c r="J16" i="25"/>
  <c r="AD15" i="25"/>
  <c r="AK15" i="25" s="1"/>
  <c r="Z15" i="25"/>
  <c r="Y15" i="25"/>
  <c r="AH15" i="25" s="1"/>
  <c r="S15" i="25"/>
  <c r="T15" i="25" s="1"/>
  <c r="Q15" i="25"/>
  <c r="R15" i="25" s="1"/>
  <c r="P15" i="25"/>
  <c r="M15" i="25"/>
  <c r="N15" i="25" s="1"/>
  <c r="K15" i="25"/>
  <c r="L15" i="25" s="1"/>
  <c r="J15" i="25"/>
  <c r="AD14" i="25"/>
  <c r="AK14" i="25" s="1"/>
  <c r="Z14" i="25"/>
  <c r="Y14" i="25"/>
  <c r="AH14" i="25" s="1"/>
  <c r="S14" i="25"/>
  <c r="T14" i="25" s="1"/>
  <c r="Q14" i="25"/>
  <c r="R14" i="25" s="1"/>
  <c r="P14" i="25"/>
  <c r="M14" i="25"/>
  <c r="N14" i="25" s="1"/>
  <c r="K14" i="25"/>
  <c r="L14" i="25" s="1"/>
  <c r="J14" i="25"/>
  <c r="AD13" i="25"/>
  <c r="AK13" i="25" s="1"/>
  <c r="Z13" i="25"/>
  <c r="Y13" i="25"/>
  <c r="AH13" i="25" s="1"/>
  <c r="S13" i="25"/>
  <c r="T13" i="25" s="1"/>
  <c r="Q13" i="25"/>
  <c r="R13" i="25" s="1"/>
  <c r="P13" i="25"/>
  <c r="M13" i="25"/>
  <c r="N13" i="25" s="1"/>
  <c r="K13" i="25"/>
  <c r="L13" i="25" s="1"/>
  <c r="J13" i="25"/>
  <c r="AD12" i="25"/>
  <c r="AK12" i="25" s="1"/>
  <c r="Z12" i="25"/>
  <c r="Y12" i="25"/>
  <c r="AH12" i="25" s="1"/>
  <c r="S12" i="25"/>
  <c r="T12" i="25" s="1"/>
  <c r="Q12" i="25"/>
  <c r="R12" i="25" s="1"/>
  <c r="P12" i="25"/>
  <c r="M12" i="25"/>
  <c r="N12" i="25" s="1"/>
  <c r="K12" i="25"/>
  <c r="L12" i="25" s="1"/>
  <c r="J12" i="25"/>
  <c r="AD11" i="25"/>
  <c r="AK11" i="25" s="1"/>
  <c r="Z11" i="25"/>
  <c r="Y11" i="25"/>
  <c r="AH11" i="25" s="1"/>
  <c r="S11" i="25"/>
  <c r="T11" i="25" s="1"/>
  <c r="Q11" i="25"/>
  <c r="R11" i="25" s="1"/>
  <c r="P11" i="25"/>
  <c r="M11" i="25"/>
  <c r="N11" i="25" s="1"/>
  <c r="K11" i="25"/>
  <c r="L11" i="25" s="1"/>
  <c r="J11" i="25"/>
  <c r="AD10" i="25"/>
  <c r="AK10" i="25" s="1"/>
  <c r="Z10" i="25"/>
  <c r="Y10" i="25"/>
  <c r="AH10" i="25" s="1"/>
  <c r="S10" i="25"/>
  <c r="T10" i="25" s="1"/>
  <c r="Q10" i="25"/>
  <c r="R10" i="25" s="1"/>
  <c r="P10" i="25"/>
  <c r="M10" i="25"/>
  <c r="N10" i="25" s="1"/>
  <c r="K10" i="25"/>
  <c r="L10" i="25" s="1"/>
  <c r="J10" i="25"/>
  <c r="AD9" i="25"/>
  <c r="AK9" i="25" s="1"/>
  <c r="Z9" i="25"/>
  <c r="Y9" i="25"/>
  <c r="AH9" i="25" s="1"/>
  <c r="S9" i="25"/>
  <c r="T9" i="25" s="1"/>
  <c r="Q9" i="25"/>
  <c r="R9" i="25" s="1"/>
  <c r="P9" i="25"/>
  <c r="M9" i="25"/>
  <c r="N9" i="25" s="1"/>
  <c r="K9" i="25"/>
  <c r="L9" i="25" s="1"/>
  <c r="J9" i="25"/>
  <c r="AD8" i="25"/>
  <c r="AK8" i="25" s="1"/>
  <c r="Z8" i="25"/>
  <c r="Y8" i="25"/>
  <c r="AH8" i="25" s="1"/>
  <c r="S8" i="25"/>
  <c r="T8" i="25" s="1"/>
  <c r="Q8" i="25"/>
  <c r="R8" i="25" s="1"/>
  <c r="P8" i="25"/>
  <c r="M8" i="25"/>
  <c r="N8" i="25" s="1"/>
  <c r="K8" i="25"/>
  <c r="L8" i="25" s="1"/>
  <c r="J8" i="25"/>
  <c r="AE56" i="24" l="1"/>
  <c r="AE57" i="24"/>
  <c r="AE55" i="24"/>
  <c r="AE54" i="24"/>
  <c r="AE53" i="24"/>
  <c r="AE52" i="24"/>
  <c r="AE51" i="24"/>
  <c r="AE45" i="24"/>
  <c r="AE46" i="24"/>
  <c r="AE47" i="24"/>
  <c r="AE48" i="24"/>
  <c r="AE44" i="24"/>
  <c r="AE20" i="24"/>
  <c r="AE21" i="24"/>
  <c r="AE22" i="24"/>
  <c r="AE23" i="24"/>
  <c r="AE24" i="24"/>
  <c r="AE25" i="24"/>
  <c r="AE19" i="24"/>
  <c r="AE9" i="24"/>
  <c r="AE8" i="24"/>
  <c r="AD57" i="24"/>
  <c r="AK57" i="24" s="1"/>
  <c r="Z57" i="24"/>
  <c r="Y57" i="24"/>
  <c r="AH57" i="24" s="1"/>
  <c r="S57" i="24"/>
  <c r="T57" i="24" s="1"/>
  <c r="Q57" i="24"/>
  <c r="R57" i="24" s="1"/>
  <c r="P57" i="24"/>
  <c r="M57" i="24"/>
  <c r="N57" i="24" s="1"/>
  <c r="K57" i="24"/>
  <c r="L57" i="24" s="1"/>
  <c r="J57" i="24"/>
  <c r="AD56" i="24"/>
  <c r="Z56" i="24"/>
  <c r="Y56" i="24"/>
  <c r="AH56" i="24" s="1"/>
  <c r="S56" i="24"/>
  <c r="T56" i="24" s="1"/>
  <c r="Q56" i="24"/>
  <c r="R56" i="24" s="1"/>
  <c r="P56" i="24"/>
  <c r="M56" i="24"/>
  <c r="N56" i="24" s="1"/>
  <c r="K56" i="24"/>
  <c r="L56" i="24" s="1"/>
  <c r="J56" i="24"/>
  <c r="AD55" i="24"/>
  <c r="AK55" i="24" s="1"/>
  <c r="Z55" i="24"/>
  <c r="Y55" i="24"/>
  <c r="AH55" i="24" s="1"/>
  <c r="S55" i="24"/>
  <c r="T55" i="24" s="1"/>
  <c r="Q55" i="24"/>
  <c r="R55" i="24" s="1"/>
  <c r="P55" i="24"/>
  <c r="M55" i="24"/>
  <c r="N55" i="24" s="1"/>
  <c r="K55" i="24"/>
  <c r="L55" i="24" s="1"/>
  <c r="J55" i="24"/>
  <c r="AD54" i="24"/>
  <c r="AK54" i="24" s="1"/>
  <c r="Z54" i="24"/>
  <c r="Y54" i="24"/>
  <c r="AH54" i="24" s="1"/>
  <c r="S54" i="24"/>
  <c r="T54" i="24" s="1"/>
  <c r="Q54" i="24"/>
  <c r="R54" i="24" s="1"/>
  <c r="P54" i="24"/>
  <c r="M54" i="24"/>
  <c r="N54" i="24" s="1"/>
  <c r="K54" i="24"/>
  <c r="L54" i="24" s="1"/>
  <c r="J54" i="24"/>
  <c r="AD53" i="24"/>
  <c r="AK53" i="24" s="1"/>
  <c r="Z53" i="24"/>
  <c r="Y53" i="24"/>
  <c r="AH53" i="24" s="1"/>
  <c r="S53" i="24"/>
  <c r="T53" i="24" s="1"/>
  <c r="Q53" i="24"/>
  <c r="R53" i="24" s="1"/>
  <c r="P53" i="24"/>
  <c r="M53" i="24"/>
  <c r="N53" i="24" s="1"/>
  <c r="K53" i="24"/>
  <c r="L53" i="24" s="1"/>
  <c r="J53" i="24"/>
  <c r="AD52" i="24"/>
  <c r="AK52" i="24" s="1"/>
  <c r="Z52" i="24"/>
  <c r="Y52" i="24"/>
  <c r="AH52" i="24" s="1"/>
  <c r="S52" i="24"/>
  <c r="T52" i="24" s="1"/>
  <c r="Q52" i="24"/>
  <c r="R52" i="24" s="1"/>
  <c r="P52" i="24"/>
  <c r="M52" i="24"/>
  <c r="N52" i="24" s="1"/>
  <c r="K52" i="24"/>
  <c r="L52" i="24" s="1"/>
  <c r="J52" i="24"/>
  <c r="AD51" i="24"/>
  <c r="AK51" i="24" s="1"/>
  <c r="Z51" i="24"/>
  <c r="Y51" i="24"/>
  <c r="AH51" i="24" s="1"/>
  <c r="S51" i="24"/>
  <c r="T51" i="24" s="1"/>
  <c r="Q51" i="24"/>
  <c r="R51" i="24" s="1"/>
  <c r="P51" i="24"/>
  <c r="M51" i="24"/>
  <c r="N51" i="24" s="1"/>
  <c r="K51" i="24"/>
  <c r="L51" i="24" s="1"/>
  <c r="J51" i="24"/>
  <c r="AD48" i="24"/>
  <c r="AK48" i="24" s="1"/>
  <c r="Z48" i="24"/>
  <c r="Y48" i="24"/>
  <c r="AH48" i="24" s="1"/>
  <c r="S48" i="24"/>
  <c r="T48" i="24" s="1"/>
  <c r="Q48" i="24"/>
  <c r="R48" i="24" s="1"/>
  <c r="P48" i="24"/>
  <c r="M48" i="24"/>
  <c r="N48" i="24" s="1"/>
  <c r="K48" i="24"/>
  <c r="L48" i="24" s="1"/>
  <c r="J48" i="24"/>
  <c r="AD47" i="24"/>
  <c r="AK47" i="24" s="1"/>
  <c r="Z47" i="24"/>
  <c r="Y47" i="24"/>
  <c r="AH47" i="24" s="1"/>
  <c r="S47" i="24"/>
  <c r="T47" i="24" s="1"/>
  <c r="Q47" i="24"/>
  <c r="R47" i="24" s="1"/>
  <c r="P47" i="24"/>
  <c r="M47" i="24"/>
  <c r="N47" i="24" s="1"/>
  <c r="K47" i="24"/>
  <c r="L47" i="24" s="1"/>
  <c r="J47" i="24"/>
  <c r="AD46" i="24"/>
  <c r="AK46" i="24" s="1"/>
  <c r="Z46" i="24"/>
  <c r="Y46" i="24"/>
  <c r="S46" i="24"/>
  <c r="T46" i="24" s="1"/>
  <c r="Q46" i="24"/>
  <c r="R46" i="24" s="1"/>
  <c r="P46" i="24"/>
  <c r="M46" i="24"/>
  <c r="N46" i="24" s="1"/>
  <c r="K46" i="24"/>
  <c r="L46" i="24" s="1"/>
  <c r="J46" i="24"/>
  <c r="AD45" i="24"/>
  <c r="AK45" i="24" s="1"/>
  <c r="Z45" i="24"/>
  <c r="Y45" i="24"/>
  <c r="AH45" i="24" s="1"/>
  <c r="S45" i="24"/>
  <c r="T45" i="24" s="1"/>
  <c r="Q45" i="24"/>
  <c r="R45" i="24" s="1"/>
  <c r="P45" i="24"/>
  <c r="M45" i="24"/>
  <c r="N45" i="24" s="1"/>
  <c r="K45" i="24"/>
  <c r="L45" i="24" s="1"/>
  <c r="J45" i="24"/>
  <c r="AD44" i="24"/>
  <c r="AK44" i="24" s="1"/>
  <c r="Z44" i="24"/>
  <c r="Y44" i="24"/>
  <c r="AH44" i="24" s="1"/>
  <c r="S44" i="24"/>
  <c r="T44" i="24" s="1"/>
  <c r="Q44" i="24"/>
  <c r="R44" i="24" s="1"/>
  <c r="P44" i="24"/>
  <c r="M44" i="24"/>
  <c r="N44" i="24" s="1"/>
  <c r="K44" i="24"/>
  <c r="L44" i="24" s="1"/>
  <c r="J44" i="24"/>
  <c r="AD25" i="24"/>
  <c r="AK25" i="24" s="1"/>
  <c r="Z25" i="24"/>
  <c r="Y25" i="24"/>
  <c r="AH25" i="24" s="1"/>
  <c r="S25" i="24"/>
  <c r="T25" i="24" s="1"/>
  <c r="Q25" i="24"/>
  <c r="R25" i="24" s="1"/>
  <c r="O25" i="24"/>
  <c r="P25" i="24" s="1"/>
  <c r="N25" i="24"/>
  <c r="L25" i="24"/>
  <c r="J25" i="24"/>
  <c r="AD24" i="24"/>
  <c r="AK24" i="24" s="1"/>
  <c r="Z24" i="24"/>
  <c r="Y24" i="24"/>
  <c r="AH24" i="24" s="1"/>
  <c r="S24" i="24"/>
  <c r="T24" i="24" s="1"/>
  <c r="Q24" i="24"/>
  <c r="R24" i="24" s="1"/>
  <c r="O24" i="24"/>
  <c r="P24" i="24" s="1"/>
  <c r="N24" i="24"/>
  <c r="L24" i="24"/>
  <c r="J24" i="24"/>
  <c r="AD23" i="24"/>
  <c r="AK23" i="24" s="1"/>
  <c r="Z23" i="24"/>
  <c r="Y23" i="24"/>
  <c r="AH23" i="24" s="1"/>
  <c r="S23" i="24"/>
  <c r="T23" i="24" s="1"/>
  <c r="Q23" i="24"/>
  <c r="R23" i="24" s="1"/>
  <c r="O23" i="24"/>
  <c r="P23" i="24" s="1"/>
  <c r="N23" i="24"/>
  <c r="L23" i="24"/>
  <c r="J23" i="24"/>
  <c r="AD22" i="24"/>
  <c r="AK22" i="24" s="1"/>
  <c r="Z22" i="24"/>
  <c r="Y22" i="24"/>
  <c r="AH22" i="24" s="1"/>
  <c r="S22" i="24"/>
  <c r="T22" i="24" s="1"/>
  <c r="Q22" i="24"/>
  <c r="R22" i="24" s="1"/>
  <c r="O22" i="24"/>
  <c r="P22" i="24" s="1"/>
  <c r="N22" i="24"/>
  <c r="L22" i="24"/>
  <c r="J22" i="24"/>
  <c r="AD21" i="24"/>
  <c r="AK21" i="24" s="1"/>
  <c r="Z21" i="24"/>
  <c r="Y21" i="24"/>
  <c r="AH21" i="24" s="1"/>
  <c r="S21" i="24"/>
  <c r="T21" i="24" s="1"/>
  <c r="Q21" i="24"/>
  <c r="R21" i="24" s="1"/>
  <c r="O21" i="24"/>
  <c r="P21" i="24" s="1"/>
  <c r="N21" i="24"/>
  <c r="L21" i="24"/>
  <c r="J21" i="24"/>
  <c r="AD20" i="24"/>
  <c r="AK20" i="24" s="1"/>
  <c r="Z20" i="24"/>
  <c r="Y20" i="24"/>
  <c r="AH20" i="24" s="1"/>
  <c r="S20" i="24"/>
  <c r="T20" i="24" s="1"/>
  <c r="Q20" i="24"/>
  <c r="R20" i="24" s="1"/>
  <c r="O20" i="24"/>
  <c r="P20" i="24" s="1"/>
  <c r="N20" i="24"/>
  <c r="L20" i="24"/>
  <c r="J20" i="24"/>
  <c r="AD19" i="24"/>
  <c r="AK19" i="24" s="1"/>
  <c r="Z19" i="24"/>
  <c r="Y19" i="24"/>
  <c r="AH19" i="24" s="1"/>
  <c r="S19" i="24"/>
  <c r="T19" i="24" s="1"/>
  <c r="Q19" i="24"/>
  <c r="R19" i="24" s="1"/>
  <c r="O19" i="24"/>
  <c r="P19" i="24" s="1"/>
  <c r="N19" i="24"/>
  <c r="L19" i="24"/>
  <c r="J19" i="24"/>
  <c r="AD9" i="24"/>
  <c r="AK9" i="24" s="1"/>
  <c r="Z9" i="24"/>
  <c r="Y9" i="24"/>
  <c r="AH9" i="24" s="1"/>
  <c r="S9" i="24"/>
  <c r="T9" i="24" s="1"/>
  <c r="Q9" i="24"/>
  <c r="R9" i="24" s="1"/>
  <c r="P9" i="24"/>
  <c r="M9" i="24"/>
  <c r="N9" i="24" s="1"/>
  <c r="K9" i="24"/>
  <c r="L9" i="24" s="1"/>
  <c r="J9" i="24"/>
  <c r="AD8" i="24"/>
  <c r="Z8" i="24"/>
  <c r="Y8" i="24"/>
  <c r="AH8" i="24" s="1"/>
  <c r="S8" i="24"/>
  <c r="T8" i="24" s="1"/>
  <c r="Q8" i="24"/>
  <c r="R8" i="24" s="1"/>
  <c r="P8" i="24"/>
  <c r="M8" i="24"/>
  <c r="N8" i="24" s="1"/>
  <c r="K8" i="24"/>
  <c r="L8" i="24" s="1"/>
  <c r="J8" i="24"/>
  <c r="AJ57" i="24"/>
  <c r="AI57" i="24"/>
  <c r="AG57" i="24"/>
  <c r="AF57" i="24"/>
  <c r="AK56" i="24"/>
  <c r="AJ56" i="24"/>
  <c r="AI56" i="24"/>
  <c r="AG56" i="24"/>
  <c r="AF56" i="24"/>
  <c r="AJ55" i="24"/>
  <c r="AI55" i="24"/>
  <c r="AG55" i="24"/>
  <c r="AF55" i="24"/>
  <c r="AJ54" i="24"/>
  <c r="AI54" i="24"/>
  <c r="AG54" i="24"/>
  <c r="AF54" i="24"/>
  <c r="AJ53" i="24"/>
  <c r="AI53" i="24"/>
  <c r="AG53" i="24"/>
  <c r="AF53" i="24"/>
  <c r="AJ52" i="24"/>
  <c r="AI52" i="24"/>
  <c r="AG52" i="24"/>
  <c r="AF52" i="24"/>
  <c r="AJ51" i="24"/>
  <c r="AI51" i="24"/>
  <c r="AG51" i="24"/>
  <c r="AF51" i="24"/>
  <c r="AJ48" i="24"/>
  <c r="AI48" i="24"/>
  <c r="AG48" i="24"/>
  <c r="AF48" i="24"/>
  <c r="AJ47" i="24"/>
  <c r="AI47" i="24"/>
  <c r="AG47" i="24"/>
  <c r="AF47" i="24"/>
  <c r="AJ46" i="24"/>
  <c r="AI46" i="24"/>
  <c r="AG46" i="24"/>
  <c r="AF46" i="24"/>
  <c r="AH46" i="24"/>
  <c r="AJ45" i="24"/>
  <c r="AI45" i="24"/>
  <c r="AG45" i="24"/>
  <c r="AF45" i="24"/>
  <c r="AJ44" i="24"/>
  <c r="AI44" i="24"/>
  <c r="AG44" i="24"/>
  <c r="AF44" i="24"/>
  <c r="AJ25" i="24"/>
  <c r="AI25" i="24"/>
  <c r="AG25" i="24"/>
  <c r="AF25" i="24"/>
  <c r="AJ24" i="24"/>
  <c r="AI24" i="24"/>
  <c r="AG24" i="24"/>
  <c r="AF24" i="24"/>
  <c r="AJ23" i="24"/>
  <c r="AI23" i="24"/>
  <c r="AG23" i="24"/>
  <c r="AF23" i="24"/>
  <c r="AJ22" i="24"/>
  <c r="AI22" i="24"/>
  <c r="AG22" i="24"/>
  <c r="AF22" i="24"/>
  <c r="AJ21" i="24"/>
  <c r="AI21" i="24"/>
  <c r="AG21" i="24"/>
  <c r="AF21" i="24"/>
  <c r="AJ20" i="24"/>
  <c r="AI20" i="24"/>
  <c r="AG20" i="24"/>
  <c r="AF20" i="24"/>
  <c r="AJ19" i="24"/>
  <c r="AI19" i="24"/>
  <c r="AG19" i="24"/>
  <c r="AF19" i="24"/>
  <c r="AJ9" i="24"/>
  <c r="AI9" i="24"/>
  <c r="AG9" i="24"/>
  <c r="AF9" i="24"/>
  <c r="AJ8" i="24"/>
  <c r="AI8" i="24"/>
  <c r="AG8" i="24"/>
  <c r="AF8" i="24"/>
  <c r="AK8" i="24"/>
  <c r="AJ93" i="5" l="1"/>
  <c r="AI93" i="5"/>
  <c r="AG93" i="5"/>
  <c r="AF93" i="5"/>
  <c r="AE93" i="5"/>
  <c r="AJ92" i="5"/>
  <c r="AI92" i="5"/>
  <c r="AG92" i="5"/>
  <c r="AF92" i="5"/>
  <c r="AE92" i="5"/>
  <c r="AJ91" i="5"/>
  <c r="AI91" i="5"/>
  <c r="AG91" i="5"/>
  <c r="AF91" i="5"/>
  <c r="AE91" i="5"/>
  <c r="AJ90" i="5"/>
  <c r="AI90" i="5"/>
  <c r="AG90" i="5"/>
  <c r="AF90" i="5"/>
  <c r="AE90" i="5"/>
  <c r="AJ89" i="5"/>
  <c r="AI89" i="5"/>
  <c r="AG89" i="5"/>
  <c r="AF89" i="5"/>
  <c r="AE89" i="5"/>
  <c r="AJ88" i="5"/>
  <c r="AI88" i="5"/>
  <c r="AG88" i="5"/>
  <c r="AF88" i="5"/>
  <c r="AE88" i="5"/>
  <c r="AE82" i="5"/>
  <c r="AF82" i="5"/>
  <c r="AG82" i="5"/>
  <c r="AI82" i="5"/>
  <c r="AJ82" i="5"/>
  <c r="AE83" i="5"/>
  <c r="AF83" i="5"/>
  <c r="AG83" i="5"/>
  <c r="AI83" i="5"/>
  <c r="AJ83" i="5"/>
  <c r="AE84" i="5"/>
  <c r="AF84" i="5"/>
  <c r="AG84" i="5"/>
  <c r="AI84" i="5"/>
  <c r="AJ84" i="5"/>
  <c r="AE85" i="5"/>
  <c r="AF85" i="5"/>
  <c r="AG85" i="5"/>
  <c r="AI85" i="5"/>
  <c r="AJ85" i="5"/>
  <c r="AJ81" i="5"/>
  <c r="AI81" i="5"/>
  <c r="AG81" i="5"/>
  <c r="AF81" i="5"/>
  <c r="AE81" i="5"/>
  <c r="AJ80" i="5"/>
  <c r="AI80" i="5"/>
  <c r="AG80" i="5"/>
  <c r="AF80" i="5"/>
  <c r="AE80" i="5"/>
  <c r="AJ77" i="5"/>
  <c r="AI77" i="5"/>
  <c r="AG77" i="5"/>
  <c r="AF77" i="5"/>
  <c r="AE77" i="5"/>
  <c r="AJ76" i="5"/>
  <c r="AI76" i="5"/>
  <c r="AG76" i="5"/>
  <c r="AF76" i="5"/>
  <c r="AE76" i="5"/>
  <c r="AJ75" i="5"/>
  <c r="AI75" i="5"/>
  <c r="AG75" i="5"/>
  <c r="AF75" i="5"/>
  <c r="AE75" i="5"/>
  <c r="AJ74" i="5"/>
  <c r="AI74" i="5"/>
  <c r="AG74" i="5"/>
  <c r="AF74" i="5"/>
  <c r="AE74" i="5"/>
  <c r="AJ65" i="5"/>
  <c r="AG65" i="5"/>
  <c r="AF65" i="5"/>
  <c r="AE65" i="5"/>
  <c r="AJ64" i="5"/>
  <c r="AG64" i="5"/>
  <c r="AF64" i="5"/>
  <c r="AE64" i="5"/>
  <c r="AJ61" i="5"/>
  <c r="AG61" i="5"/>
  <c r="AF61" i="5"/>
  <c r="AE61" i="5"/>
  <c r="AJ60" i="5"/>
  <c r="AG60" i="5"/>
  <c r="AF60" i="5"/>
  <c r="AE60" i="5"/>
  <c r="AJ59" i="5"/>
  <c r="AG59" i="5"/>
  <c r="AF59" i="5"/>
  <c r="AE59" i="5"/>
  <c r="AJ58" i="5"/>
  <c r="AG58" i="5"/>
  <c r="AF58" i="5"/>
  <c r="AE58" i="5"/>
  <c r="AJ57" i="5"/>
  <c r="AG57" i="5"/>
  <c r="AF57" i="5"/>
  <c r="AE57" i="5"/>
  <c r="AJ56" i="5"/>
  <c r="AG56" i="5"/>
  <c r="AF56" i="5"/>
  <c r="AE56" i="5"/>
  <c r="AE36" i="5"/>
  <c r="AF36" i="5"/>
  <c r="AG36" i="5"/>
  <c r="AI36" i="5"/>
  <c r="AJ36" i="5"/>
  <c r="AE37" i="5"/>
  <c r="AF37" i="5"/>
  <c r="AG37" i="5"/>
  <c r="AI37" i="5"/>
  <c r="AJ37" i="5"/>
  <c r="AE38" i="5"/>
  <c r="AF38" i="5"/>
  <c r="AG38" i="5"/>
  <c r="AI38" i="5"/>
  <c r="AJ38" i="5"/>
  <c r="AE39" i="5"/>
  <c r="AF39" i="5"/>
  <c r="AG39" i="5"/>
  <c r="AI39" i="5"/>
  <c r="AJ39" i="5"/>
  <c r="AE40" i="5"/>
  <c r="AF40" i="5"/>
  <c r="AG40" i="5"/>
  <c r="AI40" i="5"/>
  <c r="AJ40" i="5"/>
  <c r="AE41" i="5"/>
  <c r="AF41" i="5"/>
  <c r="AG41" i="5"/>
  <c r="AI41" i="5"/>
  <c r="AJ41" i="5"/>
  <c r="AE42" i="5"/>
  <c r="AF42" i="5"/>
  <c r="AG42" i="5"/>
  <c r="AI42" i="5"/>
  <c r="AJ42" i="5"/>
  <c r="AE43" i="5"/>
  <c r="AF43" i="5"/>
  <c r="AG43" i="5"/>
  <c r="AI43" i="5"/>
  <c r="AJ43" i="5"/>
  <c r="AE44" i="5"/>
  <c r="AF44" i="5"/>
  <c r="AG44" i="5"/>
  <c r="AI44" i="5"/>
  <c r="AJ44" i="5"/>
  <c r="AE45" i="5"/>
  <c r="AF45" i="5"/>
  <c r="AG45" i="5"/>
  <c r="AI45" i="5"/>
  <c r="AJ45" i="5"/>
  <c r="AE46" i="5"/>
  <c r="AF46" i="5"/>
  <c r="AG46" i="5"/>
  <c r="AI46" i="5"/>
  <c r="AJ46" i="5"/>
  <c r="AE47" i="5"/>
  <c r="AF47" i="5"/>
  <c r="AG47" i="5"/>
  <c r="AI47" i="5"/>
  <c r="AJ47" i="5"/>
  <c r="AE48" i="5"/>
  <c r="AF48" i="5"/>
  <c r="AG48" i="5"/>
  <c r="AI48" i="5"/>
  <c r="AJ48" i="5"/>
  <c r="AE49" i="5"/>
  <c r="AF49" i="5"/>
  <c r="AG49" i="5"/>
  <c r="AI49" i="5"/>
  <c r="AJ49" i="5"/>
  <c r="AE50" i="5"/>
  <c r="AF50" i="5"/>
  <c r="AG50" i="5"/>
  <c r="AI50" i="5"/>
  <c r="AJ50" i="5"/>
  <c r="AE51" i="5"/>
  <c r="AF51" i="5"/>
  <c r="AG51" i="5"/>
  <c r="AI51" i="5"/>
  <c r="AJ51" i="5"/>
  <c r="AE52" i="5"/>
  <c r="AF52" i="5"/>
  <c r="AG52" i="5"/>
  <c r="AI52" i="5"/>
  <c r="AJ52" i="5"/>
  <c r="AE53" i="5"/>
  <c r="AF53" i="5"/>
  <c r="AG53" i="5"/>
  <c r="AI53" i="5"/>
  <c r="AJ53" i="5"/>
  <c r="AJ35" i="5"/>
  <c r="AI35" i="5"/>
  <c r="AG35" i="5"/>
  <c r="AF35" i="5"/>
  <c r="AE35" i="5"/>
  <c r="AJ34" i="5"/>
  <c r="AI34" i="5"/>
  <c r="AG34" i="5"/>
  <c r="AF34" i="5"/>
  <c r="AE34" i="5"/>
  <c r="AJ33" i="5"/>
  <c r="AI33" i="5"/>
  <c r="AG33" i="5"/>
  <c r="AF33" i="5"/>
  <c r="AE33" i="5"/>
  <c r="AJ32" i="5"/>
  <c r="AI32" i="5"/>
  <c r="AG32" i="5"/>
  <c r="AF32" i="5"/>
  <c r="AE32" i="5"/>
  <c r="Z74" i="5"/>
  <c r="Z77" i="5"/>
  <c r="Z76" i="5"/>
  <c r="Z75" i="5"/>
  <c r="Z71" i="5"/>
  <c r="Z70" i="5"/>
  <c r="Z69" i="5"/>
  <c r="Z68" i="5"/>
  <c r="P71" i="5"/>
  <c r="P70" i="5"/>
  <c r="P69" i="5"/>
  <c r="P68" i="5"/>
  <c r="J71" i="5"/>
  <c r="J70" i="5"/>
  <c r="J69" i="5"/>
  <c r="J68" i="5"/>
  <c r="J77" i="5"/>
  <c r="J76" i="5"/>
  <c r="J75" i="5"/>
  <c r="J74" i="5"/>
  <c r="R77" i="5"/>
  <c r="P77" i="5"/>
  <c r="P76" i="5"/>
  <c r="P75" i="5"/>
  <c r="P74" i="5"/>
  <c r="S77" i="5"/>
  <c r="T77" i="5" s="1"/>
  <c r="Q77" i="5"/>
  <c r="S76" i="5"/>
  <c r="T76" i="5" s="1"/>
  <c r="Q76" i="5"/>
  <c r="R76" i="5" s="1"/>
  <c r="S75" i="5"/>
  <c r="T75" i="5" s="1"/>
  <c r="Q75" i="5"/>
  <c r="R75" i="5" s="1"/>
  <c r="S74" i="5"/>
  <c r="T74" i="5" s="1"/>
  <c r="Q74" i="5"/>
  <c r="R74" i="5" s="1"/>
  <c r="N85" i="5"/>
  <c r="N84" i="5"/>
  <c r="N83" i="5"/>
  <c r="N82" i="5"/>
  <c r="N81" i="5"/>
  <c r="N80" i="5"/>
  <c r="L85" i="5"/>
  <c r="L84" i="5"/>
  <c r="L83" i="5"/>
  <c r="L82" i="5"/>
  <c r="L81" i="5"/>
  <c r="L80" i="5"/>
  <c r="J85" i="5"/>
  <c r="J84" i="5"/>
  <c r="J83" i="5"/>
  <c r="J82" i="5"/>
  <c r="J81" i="5"/>
  <c r="J80" i="5"/>
  <c r="J93" i="5"/>
  <c r="J92" i="5"/>
  <c r="J91" i="5"/>
  <c r="J90" i="5"/>
  <c r="J89" i="5"/>
  <c r="J88" i="5"/>
  <c r="L93" i="5"/>
  <c r="L92" i="5"/>
  <c r="L91" i="5"/>
  <c r="L90" i="5"/>
  <c r="L89" i="5"/>
  <c r="L88" i="5"/>
  <c r="N93" i="5"/>
  <c r="N92" i="5"/>
  <c r="N91" i="5"/>
  <c r="N90" i="5"/>
  <c r="N89" i="5"/>
  <c r="N88" i="5"/>
  <c r="S93" i="5"/>
  <c r="T93" i="5" s="1"/>
  <c r="Q93" i="5"/>
  <c r="R93" i="5" s="1"/>
  <c r="O93" i="5"/>
  <c r="P93" i="5" s="1"/>
  <c r="S92" i="5"/>
  <c r="T92" i="5" s="1"/>
  <c r="Q92" i="5"/>
  <c r="R92" i="5" s="1"/>
  <c r="O92" i="5"/>
  <c r="P92" i="5" s="1"/>
  <c r="S91" i="5"/>
  <c r="T91" i="5" s="1"/>
  <c r="Q91" i="5"/>
  <c r="R91" i="5" s="1"/>
  <c r="O91" i="5"/>
  <c r="P91" i="5" s="1"/>
  <c r="S90" i="5"/>
  <c r="T90" i="5" s="1"/>
  <c r="Q90" i="5"/>
  <c r="R90" i="5" s="1"/>
  <c r="O90" i="5"/>
  <c r="P90" i="5" s="1"/>
  <c r="S89" i="5"/>
  <c r="T89" i="5" s="1"/>
  <c r="Q89" i="5"/>
  <c r="R89" i="5" s="1"/>
  <c r="O89" i="5"/>
  <c r="P89" i="5" s="1"/>
  <c r="S88" i="5"/>
  <c r="T88" i="5" s="1"/>
  <c r="Q88" i="5"/>
  <c r="R88" i="5" s="1"/>
  <c r="O88" i="5"/>
  <c r="P88" i="5" s="1"/>
  <c r="O82" i="5"/>
  <c r="P82" i="5" s="1"/>
  <c r="Q82" i="5"/>
  <c r="R82" i="5" s="1"/>
  <c r="S82" i="5"/>
  <c r="T82" i="5" s="1"/>
  <c r="O83" i="5"/>
  <c r="P83" i="5" s="1"/>
  <c r="Q83" i="5"/>
  <c r="R83" i="5" s="1"/>
  <c r="S83" i="5"/>
  <c r="T83" i="5" s="1"/>
  <c r="O84" i="5"/>
  <c r="P84" i="5" s="1"/>
  <c r="Q84" i="5"/>
  <c r="R84" i="5" s="1"/>
  <c r="S84" i="5"/>
  <c r="T84" i="5"/>
  <c r="O85" i="5"/>
  <c r="P85" i="5" s="1"/>
  <c r="Q85" i="5"/>
  <c r="R85" i="5" s="1"/>
  <c r="S85" i="5"/>
  <c r="T85" i="5" s="1"/>
  <c r="S81" i="5"/>
  <c r="T81" i="5" s="1"/>
  <c r="Q81" i="5"/>
  <c r="R81" i="5" s="1"/>
  <c r="O81" i="5"/>
  <c r="P81" i="5" s="1"/>
  <c r="S80" i="5"/>
  <c r="T80" i="5" s="1"/>
  <c r="Q80" i="5"/>
  <c r="R80" i="5" s="1"/>
  <c r="O80" i="5"/>
  <c r="P80" i="5" s="1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11" i="5"/>
  <c r="J10" i="5"/>
  <c r="J9" i="5"/>
  <c r="J8" i="5"/>
  <c r="O65" i="5"/>
  <c r="P65" i="5" s="1"/>
  <c r="O64" i="5"/>
  <c r="P64" i="5" s="1"/>
  <c r="S53" i="5"/>
  <c r="T53" i="5" s="1"/>
  <c r="S52" i="5"/>
  <c r="T52" i="5" s="1"/>
  <c r="S51" i="5"/>
  <c r="T51" i="5" s="1"/>
  <c r="S50" i="5"/>
  <c r="T50" i="5" s="1"/>
  <c r="S49" i="5"/>
  <c r="T49" i="5" s="1"/>
  <c r="S48" i="5"/>
  <c r="T48" i="5" s="1"/>
  <c r="S47" i="5"/>
  <c r="T47" i="5" s="1"/>
  <c r="S46" i="5"/>
  <c r="T46" i="5" s="1"/>
  <c r="S45" i="5"/>
  <c r="T45" i="5" s="1"/>
  <c r="S44" i="5"/>
  <c r="T44" i="5" s="1"/>
  <c r="S43" i="5"/>
  <c r="T43" i="5" s="1"/>
  <c r="S42" i="5"/>
  <c r="T42" i="5" s="1"/>
  <c r="S41" i="5"/>
  <c r="T41" i="5" s="1"/>
  <c r="S40" i="5"/>
  <c r="T40" i="5" s="1"/>
  <c r="S39" i="5"/>
  <c r="T39" i="5" s="1"/>
  <c r="S38" i="5"/>
  <c r="T38" i="5" s="1"/>
  <c r="S37" i="5"/>
  <c r="T37" i="5" s="1"/>
  <c r="S36" i="5"/>
  <c r="T36" i="5" s="1"/>
  <c r="S35" i="5"/>
  <c r="T35" i="5" s="1"/>
  <c r="S34" i="5"/>
  <c r="T34" i="5" s="1"/>
  <c r="S33" i="5"/>
  <c r="T33" i="5" s="1"/>
  <c r="S32" i="5"/>
  <c r="T32" i="5" s="1"/>
  <c r="Q53" i="5"/>
  <c r="R53" i="5" s="1"/>
  <c r="Q52" i="5"/>
  <c r="R52" i="5" s="1"/>
  <c r="Q51" i="5"/>
  <c r="R51" i="5" s="1"/>
  <c r="Q50" i="5"/>
  <c r="R50" i="5" s="1"/>
  <c r="Q49" i="5"/>
  <c r="R49" i="5" s="1"/>
  <c r="Q48" i="5"/>
  <c r="R48" i="5" s="1"/>
  <c r="Q47" i="5"/>
  <c r="R47" i="5" s="1"/>
  <c r="Q46" i="5"/>
  <c r="R46" i="5" s="1"/>
  <c r="Q45" i="5"/>
  <c r="R45" i="5" s="1"/>
  <c r="Q44" i="5"/>
  <c r="R44" i="5" s="1"/>
  <c r="Q43" i="5"/>
  <c r="R43" i="5" s="1"/>
  <c r="Q42" i="5"/>
  <c r="R42" i="5" s="1"/>
  <c r="Q41" i="5"/>
  <c r="R41" i="5" s="1"/>
  <c r="Q40" i="5"/>
  <c r="R40" i="5" s="1"/>
  <c r="Q39" i="5"/>
  <c r="R39" i="5" s="1"/>
  <c r="Q38" i="5"/>
  <c r="R38" i="5" s="1"/>
  <c r="Q37" i="5"/>
  <c r="R37" i="5" s="1"/>
  <c r="Q36" i="5"/>
  <c r="R36" i="5" s="1"/>
  <c r="Q35" i="5"/>
  <c r="R35" i="5" s="1"/>
  <c r="Q34" i="5"/>
  <c r="R34" i="5" s="1"/>
  <c r="Q33" i="5"/>
  <c r="R33" i="5" s="1"/>
  <c r="Q32" i="5"/>
  <c r="R32" i="5" s="1"/>
  <c r="O53" i="5"/>
  <c r="P53" i="5" s="1"/>
  <c r="O52" i="5"/>
  <c r="P52" i="5" s="1"/>
  <c r="O51" i="5"/>
  <c r="P51" i="5" s="1"/>
  <c r="O50" i="5"/>
  <c r="P50" i="5" s="1"/>
  <c r="O49" i="5"/>
  <c r="P49" i="5" s="1"/>
  <c r="O48" i="5"/>
  <c r="P48" i="5" s="1"/>
  <c r="O47" i="5"/>
  <c r="P47" i="5" s="1"/>
  <c r="O46" i="5"/>
  <c r="P46" i="5" s="1"/>
  <c r="O45" i="5"/>
  <c r="P45" i="5" s="1"/>
  <c r="O44" i="5"/>
  <c r="P44" i="5" s="1"/>
  <c r="O43" i="5"/>
  <c r="P43" i="5" s="1"/>
  <c r="O42" i="5"/>
  <c r="P42" i="5" s="1"/>
  <c r="O41" i="5"/>
  <c r="P41" i="5" s="1"/>
  <c r="O40" i="5"/>
  <c r="P40" i="5" s="1"/>
  <c r="O39" i="5"/>
  <c r="P39" i="5" s="1"/>
  <c r="O38" i="5"/>
  <c r="P38" i="5" s="1"/>
  <c r="O37" i="5"/>
  <c r="P37" i="5" s="1"/>
  <c r="O36" i="5"/>
  <c r="P36" i="5" s="1"/>
  <c r="O35" i="5"/>
  <c r="P35" i="5" s="1"/>
  <c r="O34" i="5"/>
  <c r="P34" i="5" s="1"/>
  <c r="O33" i="5"/>
  <c r="P33" i="5" s="1"/>
  <c r="O32" i="5"/>
  <c r="P32" i="5" s="1"/>
  <c r="S29" i="5"/>
  <c r="T29" i="5" s="1"/>
  <c r="S28" i="5"/>
  <c r="T28" i="5" s="1"/>
  <c r="S27" i="5"/>
  <c r="T27" i="5" s="1"/>
  <c r="S26" i="5"/>
  <c r="T26" i="5" s="1"/>
  <c r="S25" i="5"/>
  <c r="T25" i="5" s="1"/>
  <c r="S24" i="5"/>
  <c r="T24" i="5" s="1"/>
  <c r="S23" i="5"/>
  <c r="T23" i="5" s="1"/>
  <c r="S22" i="5"/>
  <c r="T22" i="5" s="1"/>
  <c r="S21" i="5"/>
  <c r="T21" i="5" s="1"/>
  <c r="S20" i="5"/>
  <c r="T20" i="5" s="1"/>
  <c r="S19" i="5"/>
  <c r="T19" i="5" s="1"/>
  <c r="S18" i="5"/>
  <c r="T18" i="5" s="1"/>
  <c r="S17" i="5"/>
  <c r="T17" i="5" s="1"/>
  <c r="S16" i="5"/>
  <c r="T16" i="5" s="1"/>
  <c r="S15" i="5"/>
  <c r="T15" i="5" s="1"/>
  <c r="S14" i="5"/>
  <c r="T14" i="5" s="1"/>
  <c r="S13" i="5"/>
  <c r="T13" i="5" s="1"/>
  <c r="S12" i="5"/>
  <c r="T12" i="5" s="1"/>
  <c r="S11" i="5"/>
  <c r="T11" i="5" s="1"/>
  <c r="S10" i="5"/>
  <c r="T10" i="5" s="1"/>
  <c r="S9" i="5"/>
  <c r="T9" i="5" s="1"/>
  <c r="S8" i="5"/>
  <c r="T8" i="5" s="1"/>
  <c r="Q29" i="5"/>
  <c r="R29" i="5" s="1"/>
  <c r="Q28" i="5"/>
  <c r="R28" i="5" s="1"/>
  <c r="Q27" i="5"/>
  <c r="R27" i="5" s="1"/>
  <c r="Q26" i="5"/>
  <c r="R26" i="5" s="1"/>
  <c r="Q25" i="5"/>
  <c r="R25" i="5" s="1"/>
  <c r="Q24" i="5"/>
  <c r="R24" i="5" s="1"/>
  <c r="Q23" i="5"/>
  <c r="R23" i="5" s="1"/>
  <c r="Q22" i="5"/>
  <c r="R22" i="5" s="1"/>
  <c r="Q21" i="5"/>
  <c r="R21" i="5" s="1"/>
  <c r="Q20" i="5"/>
  <c r="R20" i="5" s="1"/>
  <c r="Q19" i="5"/>
  <c r="R19" i="5" s="1"/>
  <c r="Q18" i="5"/>
  <c r="R18" i="5" s="1"/>
  <c r="Q17" i="5"/>
  <c r="R17" i="5" s="1"/>
  <c r="Q16" i="5"/>
  <c r="R16" i="5" s="1"/>
  <c r="Q15" i="5"/>
  <c r="R15" i="5" s="1"/>
  <c r="Q14" i="5"/>
  <c r="R14" i="5" s="1"/>
  <c r="Q13" i="5"/>
  <c r="R13" i="5" s="1"/>
  <c r="Q12" i="5"/>
  <c r="R12" i="5" s="1"/>
  <c r="Q11" i="5"/>
  <c r="R11" i="5" s="1"/>
  <c r="Q10" i="5"/>
  <c r="R10" i="5" s="1"/>
  <c r="Q9" i="5"/>
  <c r="R9" i="5" s="1"/>
  <c r="Q8" i="5"/>
  <c r="R8" i="5" s="1"/>
  <c r="O9" i="5"/>
  <c r="P9" i="5" s="1"/>
  <c r="O10" i="5"/>
  <c r="P10" i="5" s="1"/>
  <c r="O11" i="5"/>
  <c r="P11" i="5" s="1"/>
  <c r="O12" i="5"/>
  <c r="P12" i="5" s="1"/>
  <c r="O13" i="5"/>
  <c r="P13" i="5" s="1"/>
  <c r="O14" i="5"/>
  <c r="P14" i="5" s="1"/>
  <c r="O15" i="5"/>
  <c r="P15" i="5" s="1"/>
  <c r="O16" i="5"/>
  <c r="P16" i="5" s="1"/>
  <c r="O17" i="5"/>
  <c r="P17" i="5" s="1"/>
  <c r="O18" i="5"/>
  <c r="P18" i="5" s="1"/>
  <c r="O19" i="5"/>
  <c r="P19" i="5" s="1"/>
  <c r="O20" i="5"/>
  <c r="P20" i="5" s="1"/>
  <c r="O21" i="5"/>
  <c r="P21" i="5" s="1"/>
  <c r="O22" i="5"/>
  <c r="P22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29" i="5"/>
  <c r="P29" i="5" s="1"/>
  <c r="O8" i="5"/>
  <c r="P8" i="5" s="1"/>
  <c r="M65" i="5" l="1"/>
  <c r="S65" i="5" s="1"/>
  <c r="T65" i="5" s="1"/>
  <c r="K65" i="5"/>
  <c r="J65" i="5"/>
  <c r="M64" i="5"/>
  <c r="S64" i="5" s="1"/>
  <c r="T64" i="5" s="1"/>
  <c r="K64" i="5"/>
  <c r="J64" i="5"/>
  <c r="S61" i="5"/>
  <c r="T61" i="5" s="1"/>
  <c r="Q61" i="5"/>
  <c r="R61" i="5" s="1"/>
  <c r="S60" i="5"/>
  <c r="T60" i="5" s="1"/>
  <c r="Q60" i="5"/>
  <c r="R60" i="5" s="1"/>
  <c r="S59" i="5"/>
  <c r="T59" i="5" s="1"/>
  <c r="Q59" i="5"/>
  <c r="R59" i="5" s="1"/>
  <c r="S58" i="5"/>
  <c r="T58" i="5" s="1"/>
  <c r="Q58" i="5"/>
  <c r="R58" i="5" s="1"/>
  <c r="S57" i="5"/>
  <c r="T57" i="5" s="1"/>
  <c r="Q57" i="5"/>
  <c r="R57" i="5" s="1"/>
  <c r="S56" i="5"/>
  <c r="T56" i="5" s="1"/>
  <c r="Q56" i="5"/>
  <c r="R56" i="5" s="1"/>
  <c r="P61" i="5"/>
  <c r="P60" i="5"/>
  <c r="P59" i="5"/>
  <c r="P58" i="5"/>
  <c r="P57" i="5"/>
  <c r="P56" i="5"/>
  <c r="J61" i="5"/>
  <c r="J60" i="5"/>
  <c r="J59" i="5"/>
  <c r="J58" i="5"/>
  <c r="J57" i="5"/>
  <c r="J56" i="5"/>
  <c r="L65" i="5" l="1"/>
  <c r="Q65" i="5"/>
  <c r="R65" i="5" s="1"/>
  <c r="N64" i="5"/>
  <c r="L64" i="5"/>
  <c r="Q64" i="5"/>
  <c r="R64" i="5" s="1"/>
  <c r="N65" i="5"/>
  <c r="P67" i="23" l="1"/>
  <c r="P66" i="23"/>
  <c r="P65" i="23"/>
  <c r="P64" i="23"/>
  <c r="P63" i="23"/>
  <c r="P60" i="23"/>
  <c r="P59" i="23"/>
  <c r="P58" i="23"/>
  <c r="P56" i="23"/>
  <c r="P57" i="23"/>
  <c r="P55" i="23"/>
  <c r="P49" i="23"/>
  <c r="P50" i="23"/>
  <c r="P51" i="23"/>
  <c r="P52" i="23"/>
  <c r="P48" i="23"/>
  <c r="P41" i="23"/>
  <c r="P42" i="23"/>
  <c r="P43" i="23"/>
  <c r="P44" i="23"/>
  <c r="P45" i="23"/>
  <c r="P40" i="23"/>
  <c r="P29" i="23"/>
  <c r="P30" i="23"/>
  <c r="P31" i="23"/>
  <c r="P32" i="23"/>
  <c r="P33" i="23"/>
  <c r="P34" i="23"/>
  <c r="P35" i="23"/>
  <c r="P36" i="23"/>
  <c r="P37" i="23"/>
  <c r="P28" i="23"/>
  <c r="P22" i="23"/>
  <c r="P23" i="23"/>
  <c r="P24" i="23"/>
  <c r="P25" i="23"/>
  <c r="P21" i="23"/>
  <c r="P17" i="23"/>
  <c r="P18" i="23"/>
  <c r="P16" i="23"/>
  <c r="P9" i="23"/>
  <c r="P10" i="23"/>
  <c r="P11" i="23"/>
  <c r="P12" i="23"/>
  <c r="P13" i="23"/>
  <c r="P8" i="23"/>
  <c r="R50" i="23" l="1"/>
  <c r="T50" i="23"/>
  <c r="R51" i="23"/>
  <c r="T51" i="23"/>
  <c r="R52" i="23"/>
  <c r="T52" i="23"/>
  <c r="T49" i="23"/>
  <c r="R49" i="23"/>
  <c r="T48" i="23"/>
  <c r="R48" i="23"/>
  <c r="T45" i="23"/>
  <c r="R45" i="23"/>
  <c r="T44" i="23"/>
  <c r="R44" i="23"/>
  <c r="T43" i="23"/>
  <c r="R43" i="23"/>
  <c r="T42" i="23"/>
  <c r="R42" i="23"/>
  <c r="T41" i="23"/>
  <c r="R41" i="23"/>
  <c r="T40" i="23"/>
  <c r="R40" i="23"/>
  <c r="R23" i="23"/>
  <c r="T23" i="23"/>
  <c r="R24" i="23"/>
  <c r="T24" i="23"/>
  <c r="R25" i="23"/>
  <c r="T25" i="23"/>
  <c r="T22" i="23"/>
  <c r="R22" i="23"/>
  <c r="T21" i="23"/>
  <c r="R21" i="23"/>
  <c r="R29" i="23"/>
  <c r="T29" i="23"/>
  <c r="R30" i="23"/>
  <c r="T30" i="23"/>
  <c r="R31" i="23"/>
  <c r="T31" i="23"/>
  <c r="R32" i="23"/>
  <c r="T32" i="23"/>
  <c r="R33" i="23"/>
  <c r="T33" i="23"/>
  <c r="R34" i="23"/>
  <c r="T34" i="23"/>
  <c r="R35" i="23"/>
  <c r="T35" i="23"/>
  <c r="R36" i="23"/>
  <c r="T36" i="23"/>
  <c r="R37" i="23"/>
  <c r="T37" i="23"/>
  <c r="T28" i="23"/>
  <c r="R28" i="23"/>
  <c r="AE12" i="5" l="1"/>
  <c r="AF12" i="5"/>
  <c r="AG12" i="5"/>
  <c r="AI12" i="5"/>
  <c r="AJ12" i="5"/>
  <c r="AE13" i="5"/>
  <c r="AF13" i="5"/>
  <c r="AG13" i="5"/>
  <c r="AI13" i="5"/>
  <c r="AJ13" i="5"/>
  <c r="AE14" i="5"/>
  <c r="AF14" i="5"/>
  <c r="AG14" i="5"/>
  <c r="AI14" i="5"/>
  <c r="AJ14" i="5"/>
  <c r="AE15" i="5"/>
  <c r="AF15" i="5"/>
  <c r="AG15" i="5"/>
  <c r="AI15" i="5"/>
  <c r="AJ15" i="5"/>
  <c r="AE16" i="5"/>
  <c r="AF16" i="5"/>
  <c r="AG16" i="5"/>
  <c r="AI16" i="5"/>
  <c r="AJ16" i="5"/>
  <c r="AE17" i="5"/>
  <c r="AF17" i="5"/>
  <c r="AG17" i="5"/>
  <c r="AI17" i="5"/>
  <c r="AJ17" i="5"/>
  <c r="AE18" i="5"/>
  <c r="AF18" i="5"/>
  <c r="AG18" i="5"/>
  <c r="AI18" i="5"/>
  <c r="AJ18" i="5"/>
  <c r="AE19" i="5"/>
  <c r="AF19" i="5"/>
  <c r="AG19" i="5"/>
  <c r="AI19" i="5"/>
  <c r="AJ19" i="5"/>
  <c r="AE20" i="5"/>
  <c r="AF20" i="5"/>
  <c r="AG20" i="5"/>
  <c r="AI20" i="5"/>
  <c r="AJ20" i="5"/>
  <c r="AE21" i="5"/>
  <c r="AF21" i="5"/>
  <c r="AG21" i="5"/>
  <c r="AI21" i="5"/>
  <c r="AJ21" i="5"/>
  <c r="AE22" i="5"/>
  <c r="AF22" i="5"/>
  <c r="AG22" i="5"/>
  <c r="AI22" i="5"/>
  <c r="AJ22" i="5"/>
  <c r="AE23" i="5"/>
  <c r="AF23" i="5"/>
  <c r="AG23" i="5"/>
  <c r="AI23" i="5"/>
  <c r="AJ23" i="5"/>
  <c r="AE24" i="5"/>
  <c r="AF24" i="5"/>
  <c r="AG24" i="5"/>
  <c r="AI24" i="5"/>
  <c r="AJ24" i="5"/>
  <c r="AE25" i="5"/>
  <c r="AF25" i="5"/>
  <c r="AG25" i="5"/>
  <c r="AI25" i="5"/>
  <c r="AJ25" i="5"/>
  <c r="AE26" i="5"/>
  <c r="AF26" i="5"/>
  <c r="AG26" i="5"/>
  <c r="AI26" i="5"/>
  <c r="AJ26" i="5"/>
  <c r="AE27" i="5"/>
  <c r="AF27" i="5"/>
  <c r="AG27" i="5"/>
  <c r="AI27" i="5"/>
  <c r="AJ27" i="5"/>
  <c r="AE28" i="5"/>
  <c r="AF28" i="5"/>
  <c r="AG28" i="5"/>
  <c r="AI28" i="5"/>
  <c r="AJ28" i="5"/>
  <c r="AE29" i="5"/>
  <c r="AF29" i="5"/>
  <c r="AG29" i="5"/>
  <c r="AI29" i="5"/>
  <c r="AJ29" i="5"/>
  <c r="AJ11" i="5"/>
  <c r="AI11" i="5"/>
  <c r="AG11" i="5"/>
  <c r="AF11" i="5"/>
  <c r="AE11" i="5"/>
  <c r="AJ10" i="5"/>
  <c r="AI10" i="5"/>
  <c r="AG10" i="5"/>
  <c r="AF10" i="5"/>
  <c r="AE10" i="5"/>
  <c r="AJ9" i="5"/>
  <c r="AI9" i="5"/>
  <c r="AG9" i="5"/>
  <c r="AF9" i="5"/>
  <c r="AE9" i="5"/>
  <c r="AJ8" i="5"/>
  <c r="AI8" i="5"/>
  <c r="AG8" i="5"/>
  <c r="AF8" i="5"/>
  <c r="AE8" i="5"/>
  <c r="R11" i="23" l="1"/>
  <c r="T11" i="23"/>
  <c r="R9" i="23"/>
  <c r="T9" i="23"/>
  <c r="R8" i="23"/>
  <c r="T8" i="23"/>
  <c r="R10" i="23"/>
  <c r="T10" i="23"/>
  <c r="R12" i="23"/>
  <c r="T12" i="23"/>
  <c r="T13" i="23"/>
  <c r="R13" i="23"/>
  <c r="R16" i="23"/>
  <c r="T16" i="23"/>
  <c r="R17" i="23"/>
  <c r="T17" i="23"/>
  <c r="T18" i="23"/>
  <c r="R18" i="23"/>
  <c r="R63" i="23"/>
  <c r="T63" i="23"/>
  <c r="R64" i="23"/>
  <c r="T64" i="23"/>
  <c r="R66" i="23"/>
  <c r="T66" i="23"/>
  <c r="R67" i="23"/>
  <c r="T67" i="23"/>
  <c r="T65" i="23"/>
  <c r="R65" i="23"/>
  <c r="R58" i="23"/>
  <c r="T58" i="23"/>
  <c r="R56" i="23"/>
  <c r="T56" i="23"/>
  <c r="R59" i="23"/>
  <c r="T59" i="23"/>
  <c r="R57" i="23"/>
  <c r="T57" i="23"/>
  <c r="R60" i="23"/>
  <c r="T60" i="23"/>
  <c r="T55" i="23"/>
  <c r="R55" i="23"/>
  <c r="AI69" i="5" l="1"/>
  <c r="AJ69" i="5"/>
  <c r="AI70" i="5"/>
  <c r="AJ70" i="5"/>
  <c r="AI71" i="5"/>
  <c r="AJ71" i="5"/>
  <c r="AJ68" i="5"/>
  <c r="AI68" i="5"/>
  <c r="AE69" i="5"/>
  <c r="AE70" i="5"/>
  <c r="AE71" i="5"/>
  <c r="AE68" i="5"/>
  <c r="Y69" i="5"/>
  <c r="AH69" i="5" s="1"/>
  <c r="Y70" i="5" l="1"/>
  <c r="AH70" i="5" s="1"/>
  <c r="AG68" i="5"/>
  <c r="AG69" i="5"/>
  <c r="AG70" i="5"/>
  <c r="AG71" i="5"/>
  <c r="AF71" i="5"/>
  <c r="AF68" i="5"/>
  <c r="AF69" i="5"/>
  <c r="AF70" i="5"/>
  <c r="M77" i="5" l="1"/>
  <c r="N77" i="5" s="1"/>
  <c r="K77" i="5"/>
  <c r="L77" i="5" s="1"/>
  <c r="M75" i="5"/>
  <c r="N75" i="5" s="1"/>
  <c r="K75" i="5"/>
  <c r="L75" i="5" s="1"/>
  <c r="M76" i="5"/>
  <c r="N76" i="5" s="1"/>
  <c r="K76" i="5"/>
  <c r="L76" i="5" s="1"/>
  <c r="M74" i="5"/>
  <c r="N74" i="5" s="1"/>
  <c r="K74" i="5"/>
  <c r="L74" i="5" s="1"/>
  <c r="M71" i="5"/>
  <c r="K71" i="5"/>
  <c r="K70" i="5"/>
  <c r="M70" i="5"/>
  <c r="M69" i="5"/>
  <c r="K69" i="5"/>
  <c r="M68" i="5"/>
  <c r="K68" i="5"/>
  <c r="M57" i="5"/>
  <c r="N57" i="5" s="1"/>
  <c r="M58" i="5"/>
  <c r="N58" i="5" s="1"/>
  <c r="M59" i="5"/>
  <c r="N59" i="5" s="1"/>
  <c r="M60" i="5"/>
  <c r="N60" i="5" s="1"/>
  <c r="M61" i="5"/>
  <c r="N61" i="5" s="1"/>
  <c r="M56" i="5"/>
  <c r="N56" i="5" s="1"/>
  <c r="K57" i="5"/>
  <c r="L57" i="5" s="1"/>
  <c r="K58" i="5"/>
  <c r="L58" i="5" s="1"/>
  <c r="K59" i="5"/>
  <c r="L59" i="5" s="1"/>
  <c r="K60" i="5"/>
  <c r="L60" i="5" s="1"/>
  <c r="K61" i="5"/>
  <c r="L61" i="5" s="1"/>
  <c r="K56" i="5"/>
  <c r="L56" i="5" s="1"/>
  <c r="Q68" i="5" l="1"/>
  <c r="R68" i="5" s="1"/>
  <c r="L68" i="5"/>
  <c r="S70" i="5"/>
  <c r="T70" i="5" s="1"/>
  <c r="N70" i="5"/>
  <c r="N68" i="5"/>
  <c r="S68" i="5"/>
  <c r="T68" i="5" s="1"/>
  <c r="Q69" i="5"/>
  <c r="R69" i="5" s="1"/>
  <c r="L69" i="5"/>
  <c r="L71" i="5"/>
  <c r="Q71" i="5"/>
  <c r="R71" i="5" s="1"/>
  <c r="Q70" i="5"/>
  <c r="R70" i="5" s="1"/>
  <c r="L70" i="5"/>
  <c r="N69" i="5"/>
  <c r="S69" i="5"/>
  <c r="T69" i="5" s="1"/>
  <c r="S71" i="5"/>
  <c r="T71" i="5" s="1"/>
  <c r="N71" i="5"/>
  <c r="Z18" i="5" l="1"/>
  <c r="Y18" i="5"/>
  <c r="AH18" i="5" s="1"/>
  <c r="Z17" i="5"/>
  <c r="Y17" i="5"/>
  <c r="AH17" i="5" s="1"/>
  <c r="Z16" i="5"/>
  <c r="Y16" i="5"/>
  <c r="AH16" i="5" s="1"/>
  <c r="Z15" i="5"/>
  <c r="Y15" i="5"/>
  <c r="AH15" i="5" s="1"/>
  <c r="Z14" i="5"/>
  <c r="Y14" i="5"/>
  <c r="AH14" i="5" s="1"/>
  <c r="Z13" i="5"/>
  <c r="Y13" i="5"/>
  <c r="AH13" i="5" s="1"/>
  <c r="Z12" i="5"/>
  <c r="Y12" i="5"/>
  <c r="AH12" i="5" s="1"/>
  <c r="Z11" i="5"/>
  <c r="Y11" i="5"/>
  <c r="AH11" i="5" s="1"/>
  <c r="Z10" i="5"/>
  <c r="Y10" i="5"/>
  <c r="AH10" i="5" s="1"/>
  <c r="Z9" i="5"/>
  <c r="Y9" i="5"/>
  <c r="AH9" i="5" s="1"/>
  <c r="Z8" i="5"/>
  <c r="Y8" i="5"/>
  <c r="AH8" i="5" s="1"/>
  <c r="AD8" i="5"/>
  <c r="AK8" i="5" s="1"/>
  <c r="AD9" i="5"/>
  <c r="AK9" i="5" s="1"/>
  <c r="AD10" i="5"/>
  <c r="AK10" i="5" s="1"/>
  <c r="AD11" i="5"/>
  <c r="AK11" i="5" s="1"/>
  <c r="AD12" i="5"/>
  <c r="AK12" i="5" s="1"/>
  <c r="AD13" i="5"/>
  <c r="AK13" i="5" s="1"/>
  <c r="AD14" i="5"/>
  <c r="AK14" i="5" s="1"/>
  <c r="AD15" i="5"/>
  <c r="AK15" i="5" s="1"/>
  <c r="AD16" i="5"/>
  <c r="AK16" i="5" s="1"/>
  <c r="AD17" i="5"/>
  <c r="AK17" i="5" s="1"/>
  <c r="AD18" i="5"/>
  <c r="AK18" i="5" s="1"/>
  <c r="AD19" i="5"/>
  <c r="AK19" i="5" s="1"/>
  <c r="AD20" i="5"/>
  <c r="AK20" i="5" s="1"/>
  <c r="AD21" i="5"/>
  <c r="AK21" i="5" s="1"/>
  <c r="AD29" i="5"/>
  <c r="AK29" i="5" s="1"/>
  <c r="Z29" i="5"/>
  <c r="Y29" i="5"/>
  <c r="AH29" i="5" s="1"/>
  <c r="AD28" i="5"/>
  <c r="AK28" i="5" s="1"/>
  <c r="Z28" i="5"/>
  <c r="Y28" i="5"/>
  <c r="AH28" i="5" s="1"/>
  <c r="AD27" i="5"/>
  <c r="AK27" i="5" s="1"/>
  <c r="Z27" i="5"/>
  <c r="Y27" i="5"/>
  <c r="AH27" i="5" s="1"/>
  <c r="AD26" i="5"/>
  <c r="AK26" i="5" s="1"/>
  <c r="Z26" i="5"/>
  <c r="Y26" i="5"/>
  <c r="AH26" i="5" s="1"/>
  <c r="AD25" i="5"/>
  <c r="AK25" i="5" s="1"/>
  <c r="Z25" i="5"/>
  <c r="Y25" i="5"/>
  <c r="AH25" i="5" s="1"/>
  <c r="AD24" i="5"/>
  <c r="AK24" i="5" s="1"/>
  <c r="Z24" i="5"/>
  <c r="Y24" i="5"/>
  <c r="AH24" i="5" s="1"/>
  <c r="AD23" i="5"/>
  <c r="AK23" i="5" s="1"/>
  <c r="Z23" i="5"/>
  <c r="Y23" i="5"/>
  <c r="AH23" i="5" s="1"/>
  <c r="AD22" i="5"/>
  <c r="AK22" i="5" s="1"/>
  <c r="Z22" i="5"/>
  <c r="Y22" i="5"/>
  <c r="AH22" i="5" s="1"/>
  <c r="Z21" i="5"/>
  <c r="Y21" i="5"/>
  <c r="AH21" i="5" s="1"/>
  <c r="Z20" i="5"/>
  <c r="Y20" i="5"/>
  <c r="AH20" i="5" s="1"/>
  <c r="Z19" i="5"/>
  <c r="Y19" i="5"/>
  <c r="AH19" i="5" s="1"/>
  <c r="AD33" i="5"/>
  <c r="AK33" i="5" s="1"/>
  <c r="AD34" i="5"/>
  <c r="AK34" i="5" s="1"/>
  <c r="AD35" i="5"/>
  <c r="AK35" i="5" s="1"/>
  <c r="AD36" i="5"/>
  <c r="AK36" i="5" s="1"/>
  <c r="AD37" i="5"/>
  <c r="AK37" i="5" s="1"/>
  <c r="AD38" i="5"/>
  <c r="AK38" i="5" s="1"/>
  <c r="AD39" i="5"/>
  <c r="AK39" i="5" s="1"/>
  <c r="AD40" i="5"/>
  <c r="AK40" i="5" s="1"/>
  <c r="AD41" i="5"/>
  <c r="AK41" i="5" s="1"/>
  <c r="AD42" i="5"/>
  <c r="AK42" i="5" s="1"/>
  <c r="AD32" i="5"/>
  <c r="AK32" i="5" s="1"/>
  <c r="Y33" i="5"/>
  <c r="AH33" i="5" s="1"/>
  <c r="Z33" i="5"/>
  <c r="Y34" i="5"/>
  <c r="AH34" i="5" s="1"/>
  <c r="Z34" i="5"/>
  <c r="Y35" i="5"/>
  <c r="AH35" i="5" s="1"/>
  <c r="Z35" i="5"/>
  <c r="Y36" i="5"/>
  <c r="AH36" i="5" s="1"/>
  <c r="Z36" i="5"/>
  <c r="Y37" i="5"/>
  <c r="AH37" i="5" s="1"/>
  <c r="Z37" i="5"/>
  <c r="Y38" i="5"/>
  <c r="AH38" i="5" s="1"/>
  <c r="Z38" i="5"/>
  <c r="Y39" i="5"/>
  <c r="AH39" i="5" s="1"/>
  <c r="Z39" i="5"/>
  <c r="Y40" i="5"/>
  <c r="AH40" i="5" s="1"/>
  <c r="Z40" i="5"/>
  <c r="Y41" i="5"/>
  <c r="AH41" i="5" s="1"/>
  <c r="Z41" i="5"/>
  <c r="Y42" i="5"/>
  <c r="AH42" i="5" s="1"/>
  <c r="Z42" i="5"/>
  <c r="Z32" i="5"/>
  <c r="Y32" i="5"/>
  <c r="AH32" i="5" s="1"/>
  <c r="AC90" i="5"/>
  <c r="AD90" i="5" s="1"/>
  <c r="AK90" i="5" s="1"/>
  <c r="AC89" i="5"/>
  <c r="AD89" i="5" s="1"/>
  <c r="AK89" i="5" s="1"/>
  <c r="AC88" i="5"/>
  <c r="AD88" i="5" s="1"/>
  <c r="AK88" i="5" s="1"/>
  <c r="AC81" i="5"/>
  <c r="AD81" i="5" s="1"/>
  <c r="AK81" i="5" s="1"/>
  <c r="AC82" i="5"/>
  <c r="AD82" i="5" s="1"/>
  <c r="AK82" i="5" s="1"/>
  <c r="AC80" i="5"/>
  <c r="AD80" i="5" s="1"/>
  <c r="AK80" i="5" s="1"/>
  <c r="AC85" i="5"/>
  <c r="AD85" i="5" s="1"/>
  <c r="AK85" i="5" s="1"/>
  <c r="AC84" i="5"/>
  <c r="AD84" i="5" s="1"/>
  <c r="AK84" i="5" s="1"/>
  <c r="AC83" i="5"/>
  <c r="AD83" i="5" s="1"/>
  <c r="AK83" i="5" s="1"/>
  <c r="AC92" i="5"/>
  <c r="AD92" i="5" s="1"/>
  <c r="AK92" i="5" s="1"/>
  <c r="AC93" i="5"/>
  <c r="AD93" i="5" s="1"/>
  <c r="AK93" i="5" s="1"/>
  <c r="AC91" i="5"/>
  <c r="AD91" i="5" s="1"/>
  <c r="AK91" i="5" s="1"/>
  <c r="Z93" i="5"/>
  <c r="Z92" i="5"/>
  <c r="Z91" i="5"/>
  <c r="Z90" i="5"/>
  <c r="Z89" i="5"/>
  <c r="Z88" i="5"/>
  <c r="Z81" i="5"/>
  <c r="Z82" i="5"/>
  <c r="Z83" i="5"/>
  <c r="Z84" i="5"/>
  <c r="Z85" i="5"/>
  <c r="Y85" i="5"/>
  <c r="AH85" i="5" s="1"/>
  <c r="Y84" i="5"/>
  <c r="AH84" i="5" s="1"/>
  <c r="Y83" i="5"/>
  <c r="AH83" i="5" s="1"/>
  <c r="Y82" i="5"/>
  <c r="AH82" i="5" s="1"/>
  <c r="Y81" i="5"/>
  <c r="AH81" i="5" s="1"/>
  <c r="Y80" i="5"/>
  <c r="AH80" i="5" s="1"/>
  <c r="Y89" i="5"/>
  <c r="AH89" i="5" s="1"/>
  <c r="Y90" i="5"/>
  <c r="AH90" i="5" s="1"/>
  <c r="Y91" i="5"/>
  <c r="AH91" i="5" s="1"/>
  <c r="Y92" i="5"/>
  <c r="AH92" i="5" s="1"/>
  <c r="Y93" i="5"/>
  <c r="AH93" i="5" s="1"/>
  <c r="Y88" i="5"/>
  <c r="AH88" i="5" s="1"/>
  <c r="AD45" i="5"/>
  <c r="AK45" i="5" s="1"/>
  <c r="AD46" i="5"/>
  <c r="AK46" i="5" s="1"/>
  <c r="AD47" i="5"/>
  <c r="AK47" i="5" s="1"/>
  <c r="AD48" i="5"/>
  <c r="AK48" i="5" s="1"/>
  <c r="AD49" i="5"/>
  <c r="AK49" i="5" s="1"/>
  <c r="AD50" i="5"/>
  <c r="AK50" i="5" s="1"/>
  <c r="AD51" i="5"/>
  <c r="AK51" i="5" s="1"/>
  <c r="AD52" i="5"/>
  <c r="AK52" i="5" s="1"/>
  <c r="AD53" i="5"/>
  <c r="AK53" i="5" s="1"/>
  <c r="AD44" i="5"/>
  <c r="AK44" i="5" s="1"/>
  <c r="AD43" i="5"/>
  <c r="AK43" i="5" s="1"/>
  <c r="Z45" i="5"/>
  <c r="Z46" i="5"/>
  <c r="Z47" i="5"/>
  <c r="Z48" i="5"/>
  <c r="Z49" i="5"/>
  <c r="Z50" i="5"/>
  <c r="Z51" i="5"/>
  <c r="Z52" i="5"/>
  <c r="Z53" i="5"/>
  <c r="Z44" i="5"/>
  <c r="Z43" i="5"/>
  <c r="Y45" i="5"/>
  <c r="AH45" i="5" s="1"/>
  <c r="Y46" i="5"/>
  <c r="AH46" i="5" s="1"/>
  <c r="Y47" i="5"/>
  <c r="AH47" i="5" s="1"/>
  <c r="Y48" i="5"/>
  <c r="AH48" i="5" s="1"/>
  <c r="Y49" i="5"/>
  <c r="AH49" i="5" s="1"/>
  <c r="Y50" i="5"/>
  <c r="AH50" i="5" s="1"/>
  <c r="Y51" i="5"/>
  <c r="AH51" i="5" s="1"/>
  <c r="Y52" i="5"/>
  <c r="AH52" i="5" s="1"/>
  <c r="Y53" i="5"/>
  <c r="AH53" i="5" s="1"/>
  <c r="Y44" i="5"/>
  <c r="AH44" i="5" s="1"/>
  <c r="Y43" i="5"/>
  <c r="AH43" i="5" s="1"/>
  <c r="AC76" i="5"/>
  <c r="AC77" i="5"/>
  <c r="AC75" i="5"/>
  <c r="AC74" i="5"/>
  <c r="AC69" i="5"/>
  <c r="AC70" i="5"/>
  <c r="AC71" i="5"/>
  <c r="AC64" i="5"/>
  <c r="AD64" i="5" s="1"/>
  <c r="AK64" i="5" s="1"/>
  <c r="AC65" i="5"/>
  <c r="AD65" i="5" s="1"/>
  <c r="AK65" i="5" s="1"/>
  <c r="AA65" i="5"/>
  <c r="AI65" i="5" s="1"/>
  <c r="AA64" i="5"/>
  <c r="AI64" i="5" s="1"/>
  <c r="Z65" i="5"/>
  <c r="Z64" i="5"/>
  <c r="Y65" i="5"/>
  <c r="AH65" i="5" s="1"/>
  <c r="Y64" i="5"/>
  <c r="AH64" i="5" s="1"/>
  <c r="AC57" i="5"/>
  <c r="AD57" i="5" s="1"/>
  <c r="AK57" i="5" s="1"/>
  <c r="AC58" i="5"/>
  <c r="AD58" i="5" s="1"/>
  <c r="AK58" i="5" s="1"/>
  <c r="AC56" i="5"/>
  <c r="AD56" i="5" s="1"/>
  <c r="AK56" i="5" s="1"/>
  <c r="AC60" i="5"/>
  <c r="AD60" i="5" s="1"/>
  <c r="AK60" i="5" s="1"/>
  <c r="AC61" i="5"/>
  <c r="AD61" i="5" s="1"/>
  <c r="AK61" i="5" s="1"/>
  <c r="AC59" i="5"/>
  <c r="AD59" i="5" s="1"/>
  <c r="AK59" i="5" s="1"/>
  <c r="AA61" i="5"/>
  <c r="AI61" i="5" s="1"/>
  <c r="AA60" i="5"/>
  <c r="AI60" i="5" s="1"/>
  <c r="AA59" i="5"/>
  <c r="AI59" i="5" s="1"/>
  <c r="AA58" i="5"/>
  <c r="AI58" i="5" s="1"/>
  <c r="AA57" i="5"/>
  <c r="AI57" i="5" s="1"/>
  <c r="AA56" i="5"/>
  <c r="AI56" i="5" s="1"/>
  <c r="Y76" i="5" l="1"/>
  <c r="Y74" i="5"/>
  <c r="AD69" i="5"/>
  <c r="AK69" i="5" s="1"/>
  <c r="AD70" i="5"/>
  <c r="AK70" i="5" s="1"/>
  <c r="Y71" i="5"/>
  <c r="Y68" i="5"/>
  <c r="Y59" i="5"/>
  <c r="AH59" i="5" s="1"/>
  <c r="Y57" i="5"/>
  <c r="AH57" i="5" s="1"/>
  <c r="Y60" i="5"/>
  <c r="AH60" i="5" s="1"/>
  <c r="Y58" i="5"/>
  <c r="AH58" i="5" s="1"/>
  <c r="Y61" i="5"/>
  <c r="AH61" i="5" s="1"/>
  <c r="Y56" i="5"/>
  <c r="AH56" i="5" s="1"/>
  <c r="Y77" i="5"/>
  <c r="Y75" i="5"/>
  <c r="Z80" i="5"/>
  <c r="AD75" i="5" l="1"/>
  <c r="AK75" i="5" s="1"/>
  <c r="AH75" i="5"/>
  <c r="AD74" i="5"/>
  <c r="AK74" i="5" s="1"/>
  <c r="AH74" i="5"/>
  <c r="AD77" i="5"/>
  <c r="AK77" i="5" s="1"/>
  <c r="AH77" i="5"/>
  <c r="AD76" i="5"/>
  <c r="AK76" i="5" s="1"/>
  <c r="AH76" i="5"/>
  <c r="AD71" i="5"/>
  <c r="AK71" i="5" s="1"/>
  <c r="AH71" i="5"/>
  <c r="AD68" i="5"/>
  <c r="AK68" i="5" s="1"/>
  <c r="AH68" i="5"/>
</calcChain>
</file>

<file path=xl/sharedStrings.xml><?xml version="1.0" encoding="utf-8"?>
<sst xmlns="http://schemas.openxmlformats.org/spreadsheetml/2006/main" count="1782" uniqueCount="172">
  <si>
    <t>Conductors</t>
  </si>
  <si>
    <t>Construction</t>
  </si>
  <si>
    <t>(kV)</t>
  </si>
  <si>
    <t>Mat</t>
  </si>
  <si>
    <t>No.</t>
  </si>
  <si>
    <t>Insulation</t>
  </si>
  <si>
    <t>Sheath</t>
  </si>
  <si>
    <t>Protection</t>
  </si>
  <si>
    <t>Cu</t>
  </si>
  <si>
    <t>Lead</t>
  </si>
  <si>
    <t>SWA</t>
  </si>
  <si>
    <t>Al</t>
  </si>
  <si>
    <t>XLPE</t>
  </si>
  <si>
    <t>CAS</t>
  </si>
  <si>
    <t>PVC</t>
  </si>
  <si>
    <t>1x3</t>
  </si>
  <si>
    <t>MDPE</t>
  </si>
  <si>
    <t>Continuous</t>
  </si>
  <si>
    <t>Cyclic</t>
  </si>
  <si>
    <t>Paper(Belted)</t>
  </si>
  <si>
    <t>Paper (Screened)</t>
  </si>
  <si>
    <t>Source</t>
  </si>
  <si>
    <t>Emergency</t>
  </si>
  <si>
    <t>Oil</t>
  </si>
  <si>
    <t>Material</t>
  </si>
  <si>
    <t>MVA</t>
  </si>
  <si>
    <t>Voltage</t>
  </si>
  <si>
    <t>Resistance Ω/km</t>
  </si>
  <si>
    <t>Charging Current A/km</t>
  </si>
  <si>
    <t>Paper (Belted)</t>
  </si>
  <si>
    <t>Reactance  Ω/km</t>
  </si>
  <si>
    <t>Reactance Ω/km</t>
  </si>
  <si>
    <t>AC Resistance at max insulator temp Ω/km</t>
  </si>
  <si>
    <t>DC Resistance Ω/km (20°C)</t>
  </si>
  <si>
    <t xml:space="preserve"> Susceptance µS</t>
  </si>
  <si>
    <t>ABB T&amp;D 5th Edition Table 7. Rdc from temp equation. R0 resistances estimated from metric PILCSWA</t>
  </si>
  <si>
    <t>ENA TS 09-12. R0X0 calculated from 09-12 Dimensions</t>
  </si>
  <si>
    <t>Pb</t>
  </si>
  <si>
    <t>Prysmian - 33kV BS7870-4.11 Al 0908</t>
  </si>
  <si>
    <t>Prysmian - 33kV BS7870-4.11 Cu 0909</t>
  </si>
  <si>
    <t>CWS</t>
  </si>
  <si>
    <t>Prysmian - 33kV SAWU 35M WST 0113</t>
  </si>
  <si>
    <t>Prysmian - 33kV SCWU 35M WST 0113</t>
  </si>
  <si>
    <t>BICC Pub448 Table 3 from ABB (Westinghouse) T&amp;D</t>
  </si>
  <si>
    <t>BICC 1991 + CBI electric for R0 X0</t>
  </si>
  <si>
    <t>BICC 1991 + CBI X0, R0 from Nexans Sheath (800mm2)</t>
  </si>
  <si>
    <t>Neutral Resistance
Ω/km</t>
  </si>
  <si>
    <t>Paper</t>
  </si>
  <si>
    <t>Current Rating (Laid Direct)</t>
  </si>
  <si>
    <t>Nexans (Pg 29) R0X0 calculated from Cu. TS-09-17 ratings</t>
  </si>
  <si>
    <t>MPDE</t>
  </si>
  <si>
    <t>Concentric</t>
  </si>
  <si>
    <t>STA</t>
  </si>
  <si>
    <t>Amps</t>
  </si>
  <si>
    <t xml:space="preserve">Earth Resistance
Ω/km </t>
  </si>
  <si>
    <t>Current Rating (Ducted)</t>
  </si>
  <si>
    <t xml:space="preserve">Emergency </t>
  </si>
  <si>
    <t>kVA</t>
  </si>
  <si>
    <t>BICC and Westinghouse for R0X0</t>
  </si>
  <si>
    <t>BICC Cable Handbook table A12.20</t>
  </si>
  <si>
    <t>Positive &amp; Negative Sequence (Ohmic)</t>
  </si>
  <si>
    <t>Zero Sequence (Ohmic)</t>
  </si>
  <si>
    <t>DC Resistance %/km (20°C)</t>
  </si>
  <si>
    <t>AC Resistance at max insulator temp %/km</t>
  </si>
  <si>
    <t>Reactance %/km</t>
  </si>
  <si>
    <t xml:space="preserve"> Susceptance %/km</t>
  </si>
  <si>
    <t>Positive &amp; Negative Sequence (100MVA Base)</t>
  </si>
  <si>
    <t>Zero Sequence (100MVA Base)</t>
  </si>
  <si>
    <t>Resistance %/km</t>
  </si>
  <si>
    <t>Susceptance %/km</t>
  </si>
  <si>
    <r>
      <t>R</t>
    </r>
    <r>
      <rPr>
        <vertAlign val="subscript"/>
        <sz val="8"/>
        <color theme="1"/>
        <rFont val="Calibri"/>
        <family val="2"/>
        <scheme val="minor"/>
      </rPr>
      <t>dc</t>
    </r>
  </si>
  <si>
    <r>
      <t>R</t>
    </r>
    <r>
      <rPr>
        <vertAlign val="sub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=R</t>
    </r>
    <r>
      <rPr>
        <vertAlign val="subscript"/>
        <sz val="8"/>
        <color theme="1"/>
        <rFont val="Calibri"/>
        <family val="2"/>
        <scheme val="minor"/>
      </rPr>
      <t>2</t>
    </r>
  </si>
  <si>
    <r>
      <t>X</t>
    </r>
    <r>
      <rPr>
        <vertAlign val="sub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=X</t>
    </r>
    <r>
      <rPr>
        <vertAlign val="subscript"/>
        <sz val="8"/>
        <color theme="1"/>
        <rFont val="Calibri"/>
        <family val="2"/>
        <scheme val="minor"/>
      </rPr>
      <t>2</t>
    </r>
  </si>
  <si>
    <r>
      <t>C</t>
    </r>
    <r>
      <rPr>
        <vertAlign val="sub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=C</t>
    </r>
    <r>
      <rPr>
        <vertAlign val="subscript"/>
        <sz val="8"/>
        <color theme="1"/>
        <rFont val="Calibri"/>
        <family val="2"/>
        <scheme val="minor"/>
      </rPr>
      <t>2</t>
    </r>
  </si>
  <si>
    <r>
      <t>B</t>
    </r>
    <r>
      <rPr>
        <vertAlign val="sub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=B</t>
    </r>
    <r>
      <rPr>
        <vertAlign val="subscript"/>
        <sz val="8"/>
        <color theme="1"/>
        <rFont val="Calibri"/>
        <family val="2"/>
        <scheme val="minor"/>
      </rPr>
      <t>2</t>
    </r>
  </si>
  <si>
    <r>
      <t>I</t>
    </r>
    <r>
      <rPr>
        <vertAlign val="subscript"/>
        <sz val="8"/>
        <color theme="1"/>
        <rFont val="Calibri"/>
        <family val="2"/>
        <scheme val="minor"/>
      </rPr>
      <t>C</t>
    </r>
  </si>
  <si>
    <r>
      <t>R</t>
    </r>
    <r>
      <rPr>
        <vertAlign val="subscript"/>
        <sz val="8"/>
        <color theme="1"/>
        <rFont val="Calibri"/>
        <family val="2"/>
        <scheme val="minor"/>
      </rPr>
      <t>0</t>
    </r>
  </si>
  <si>
    <r>
      <t>X</t>
    </r>
    <r>
      <rPr>
        <vertAlign val="subscript"/>
        <sz val="8"/>
        <color theme="1"/>
        <rFont val="Calibri"/>
        <family val="2"/>
        <scheme val="minor"/>
      </rPr>
      <t>0</t>
    </r>
  </si>
  <si>
    <r>
      <t>C</t>
    </r>
    <r>
      <rPr>
        <vertAlign val="subscript"/>
        <sz val="8"/>
        <color theme="1"/>
        <rFont val="Calibri"/>
        <family val="2"/>
        <scheme val="minor"/>
      </rPr>
      <t>0</t>
    </r>
  </si>
  <si>
    <r>
      <t>B</t>
    </r>
    <r>
      <rPr>
        <vertAlign val="subscript"/>
        <sz val="8"/>
        <color theme="1"/>
        <rFont val="Calibri"/>
        <family val="2"/>
        <scheme val="minor"/>
      </rPr>
      <t>0</t>
    </r>
  </si>
  <si>
    <r>
      <t xml:space="preserve">Capacitance </t>
    </r>
    <r>
      <rPr>
        <sz val="8"/>
        <color theme="1"/>
        <rFont val="Calibri"/>
        <family val="2"/>
        <scheme val="minor"/>
      </rPr>
      <t>µF/km</t>
    </r>
  </si>
  <si>
    <t>U</t>
  </si>
  <si>
    <t>Voltage (kV)</t>
  </si>
  <si>
    <t>Gas</t>
  </si>
  <si>
    <t>BICC 1948 Table 57. ABB Westinghouse for R0X0</t>
  </si>
  <si>
    <t>BICC 1948 Table 18. ABB Westinghouse for R0X0</t>
  </si>
  <si>
    <t>Conversion from Cu Values in ABB T&amp;D 5th Edition Table 6. R0 resistances estimated from metric PILCSWA. CRATER Ratings</t>
  </si>
  <si>
    <t>ABB T&amp;D 5th Edition Table 6. Rdc from temp equation. R0 resistances estimated from metric PILCSWA; CRATER Ratings</t>
  </si>
  <si>
    <t>Version</t>
  </si>
  <si>
    <t>Waveform - 3c Al/Cu</t>
  </si>
  <si>
    <t>Waveform - 4c Al/Cu</t>
  </si>
  <si>
    <t>Waveform - 3c Al/Al</t>
  </si>
  <si>
    <t>Service Cable - Imperial</t>
  </si>
  <si>
    <t>Service Cable - Metric</t>
  </si>
  <si>
    <t>Split Concentric</t>
  </si>
  <si>
    <t>Version:</t>
  </si>
  <si>
    <t>Date</t>
  </si>
  <si>
    <t>Description</t>
  </si>
  <si>
    <t>Current Version</t>
  </si>
  <si>
    <t>Author</t>
  </si>
  <si>
    <t>Phil Jagger</t>
  </si>
  <si>
    <t>Spreadsheet associated with IMP/001/013 released.</t>
  </si>
  <si>
    <t>PILC - Cu Imperial</t>
  </si>
  <si>
    <t>PILC - Al Imperial</t>
  </si>
  <si>
    <t>PILC - Al Metric</t>
  </si>
  <si>
    <t>Dervied from ENATs 09-12 and PILC Spec; CRATER Ratings</t>
  </si>
  <si>
    <t>CBI Electric Table 17 - Al. Capactiance from BICC Handbook P948. CRATER Ratings</t>
  </si>
  <si>
    <t>CBI Electric Table 17 - Cu. Capactiance from BICC Handbook P948. CRATER Ratings</t>
  </si>
  <si>
    <t>Conversion from Cu Values in ABB T&amp;D 5th Edition Table 7. R0 estimated from metric PILCSWA. Ratings from CRATER</t>
  </si>
  <si>
    <t>Prysmian 22kV SAWU SAC 35M WST 0113</t>
  </si>
  <si>
    <t>Prysmian 22kV SAWU SAC 35M WST 0114</t>
  </si>
  <si>
    <t>Prysmian 22kV SAWU SAC 35M WST 0115</t>
  </si>
  <si>
    <t>Prysmian 22kV SAWU SAC 35M WST 0116</t>
  </si>
  <si>
    <t>Prysmian 22kV SAWU SAC 35M WST 0117</t>
  </si>
  <si>
    <t>Prysmian 22kV SCWU 35M WST 0113</t>
  </si>
  <si>
    <t>LV Underground cable ratings and parameters datasheet (IMP/001/013)</t>
  </si>
  <si>
    <t>11kV Underground cable ratings and parameters datasheet (IMP/001/013)</t>
  </si>
  <si>
    <t>20kV Underground cable ratings and parameters datasheet (IMP/001/013)</t>
  </si>
  <si>
    <t>BS480 Table x. R0X0 estimated from 11kV belted.</t>
  </si>
  <si>
    <t xml:space="preserve">BS480 Table x. R0X0 estimated from 11kV belted. </t>
  </si>
  <si>
    <t>Prysmian  22kV SCWU 35M WST 0113</t>
  </si>
  <si>
    <t>Prysmian 22kV SCWU 35M WST 0114</t>
  </si>
  <si>
    <t>Prysmian 22kV SCWU 35M WST 0115</t>
  </si>
  <si>
    <t>Prysmian 22kV SCWU 35M WST 0116</t>
  </si>
  <si>
    <t>Prysmian 22kV SCWU 35M WST 0117</t>
  </si>
  <si>
    <t>Prysmian 22kV SCWU 35M WST 0118</t>
  </si>
  <si>
    <t>Trefoil</t>
  </si>
  <si>
    <t>Prysmian 11kV SAWU SAC 35M WST 0113</t>
  </si>
  <si>
    <t>Prysmian 11kV SAWU SAC 35M WST 0114</t>
  </si>
  <si>
    <t>Prysmian 11kV SAWU SAC 35M WST 0115</t>
  </si>
  <si>
    <t>Prysmian 11kV SCWU 35M WST 0113</t>
  </si>
  <si>
    <t>33kV Underground cable ratings and parameters datasheet (IMP/001/013)</t>
  </si>
  <si>
    <t>33kV 3c Oil Filled - Pb Sheath - Imperial</t>
  </si>
  <si>
    <t>33kV 3c Gas Filled - Pb Sheath - Imperial</t>
  </si>
  <si>
    <t>33kV 3c PILC - Imperial</t>
  </si>
  <si>
    <t>20kV 3c PILCSWA Al - Metric</t>
  </si>
  <si>
    <t>20kV 3c PILCSWA Al - Imperial</t>
  </si>
  <si>
    <t>20kV 3c PILCSWA Cu - Imperial</t>
  </si>
  <si>
    <t>20kV 1c Triplex/Trefoil Cu - Metric</t>
  </si>
  <si>
    <t>11kV 3c PILCSWA - Al Imperial</t>
  </si>
  <si>
    <t>11kV 3c PILCSWA - Cu Imperial</t>
  </si>
  <si>
    <t>11kV 3c PICAS - Al Metric</t>
  </si>
  <si>
    <t>11kV 3c PICAS - Cu Metric</t>
  </si>
  <si>
    <t>11kV 1c Triplex/Trefoil - Cu Metric</t>
  </si>
  <si>
    <t>11kV 3c PILCSWA - Al Metric</t>
  </si>
  <si>
    <t>11kV 3c PILCSWA - Cu Metric</t>
  </si>
  <si>
    <t>66kV Underground cable ratings and parameters datasheet (IMP/001/013)</t>
  </si>
  <si>
    <t>132kV Underground cable ratings and parameters datasheet (IMP/001/013)</t>
  </si>
  <si>
    <t>66kV 3c Oil Filled Cu - Pb Sheath - Imperial</t>
  </si>
  <si>
    <t>33kV 1c Trefoil XLPE Cu - Pb Sheath - Metric</t>
  </si>
  <si>
    <t>33kV 1c Trefoil XLPE Al - Pb Sheath - Metric</t>
  </si>
  <si>
    <t>33kV 1c Trefoil XLPE Al - Cu Screen - Metric</t>
  </si>
  <si>
    <t>33kV Trefoil 1c XLPE Cu - Cu Screen - Metric</t>
  </si>
  <si>
    <t>11kV 1c Triplex- Al Metric</t>
  </si>
  <si>
    <t>20kV 1c Triplex Al - Metric</t>
  </si>
  <si>
    <t>66kV 1c Trefoil XLPE Al - Pb Sheath - Metric</t>
  </si>
  <si>
    <t>66kV 1c  Trefoil XLPE Cu - Pb Sheath - Metric</t>
  </si>
  <si>
    <t>66kV 1c  Trefoil Oil Filled Cu - Pb Sheath - Imperial</t>
  </si>
  <si>
    <t>132kV 1c Trefoil XLPE Al - Pb Sheath - Metric</t>
  </si>
  <si>
    <t>132kV 1c Trefoil XLPE Cu - Pb Sheath - Metric</t>
  </si>
  <si>
    <t>132kV 1c  Trefoil Oil Filled Cu - Pb Sheath - Imperial</t>
  </si>
  <si>
    <r>
      <t>mm</t>
    </r>
    <r>
      <rPr>
        <vertAlign val="superscript"/>
        <sz val="8"/>
        <rFont val="Agency FB"/>
        <family val="2"/>
      </rPr>
      <t>2</t>
    </r>
    <r>
      <rPr>
        <sz val="8"/>
        <rFont val="Calibri"/>
        <family val="2"/>
        <scheme val="minor"/>
      </rPr>
      <t>/in</t>
    </r>
    <r>
      <rPr>
        <vertAlign val="superscript"/>
        <sz val="8"/>
        <rFont val="Calibri"/>
        <family val="2"/>
        <scheme val="minor"/>
      </rPr>
      <t>2</t>
    </r>
  </si>
  <si>
    <r>
      <t>mm</t>
    </r>
    <r>
      <rPr>
        <vertAlign val="superscript"/>
        <sz val="8"/>
        <rFont val="Agency FB"/>
        <family val="2"/>
      </rPr>
      <t>2</t>
    </r>
    <r>
      <rPr>
        <sz val="8"/>
        <rFont val="Calibri"/>
        <family val="2"/>
        <scheme val="minor"/>
      </rPr>
      <t>/  in</t>
    </r>
    <r>
      <rPr>
        <vertAlign val="superscript"/>
        <sz val="8"/>
        <rFont val="Calibri"/>
        <family val="2"/>
        <scheme val="minor"/>
      </rPr>
      <t>2</t>
    </r>
  </si>
  <si>
    <t>BICC Pub448 (R0X0 sheath from Westinghouse )</t>
  </si>
  <si>
    <t>BICC Pub 448 (R0X0 sheath from Westinghouse )</t>
  </si>
  <si>
    <t>Current Rating Ducted)</t>
  </si>
  <si>
    <t>DSS/007/031 and NPgY volt drop spreadsheet. CRATER ducted ratings</t>
  </si>
  <si>
    <t>Lead sheath interpolated from Metric.CRATER ducted ratings</t>
  </si>
  <si>
    <t>Lead sheath resistance from BS6480:1988 - STA resistance ignored. CRATER ducted ratings</t>
  </si>
  <si>
    <t>Aisha Ahmad</t>
  </si>
  <si>
    <t>Minor amendments on 33kV 3c Gas filled-Pb Sheath-Imperial Current Rating (Ducted) Cyclic</t>
  </si>
  <si>
    <t>Amended 11kV 0.25 Cu paper-belted Lead SWA cyclic rating from 264 to 364 Amps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</si>
</sst>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8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theme="1"/>
      <name val="MS Sans Serif"/>
      <family val="2"/>
    </font>
    <font>
      <sz val="8"/>
      <name val="MS Sans Serif"/>
      <family val="2"/>
    </font>
    <font>
      <sz val="26"/>
      <color theme="1"/>
      <name val="Calibri"/>
      <family val="2"/>
      <scheme val="minor"/>
    </font>
    <font>
      <i/>
      <sz val="8"/>
      <color theme="1"/>
      <name val="MS Sans Serif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vertAlign val="superscript"/>
      <sz val="8"/>
      <name val="Agency FB"/>
      <family val="2"/>
    </font>
    <font>
      <vertAlign val="superscript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" fontId="2" fillId="0" borderId="0"/>
    <xf numFmtId="0" fontId="5" fillId="0" borderId="0"/>
    <xf numFmtId="0" fontId="8" fillId="0" borderId="0"/>
    <xf numFmtId="0" fontId="1" fillId="0" borderId="0"/>
  </cellStyleXfs>
  <cellXfs count="297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164" fontId="4" fillId="0" borderId="6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164" fontId="4" fillId="0" borderId="4" xfId="0" applyNumberFormat="1" applyFont="1" applyFill="1" applyBorder="1" applyAlignment="1" applyProtection="1">
      <alignment horizontal="center"/>
    </xf>
    <xf numFmtId="164" fontId="4" fillId="0" borderId="17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164" fontId="0" fillId="0" borderId="0" xfId="0" applyNumberFormat="1" applyFill="1" applyProtection="1"/>
    <xf numFmtId="0" fontId="4" fillId="0" borderId="0" xfId="0" applyFont="1" applyFill="1" applyBorder="1" applyAlignment="1" applyProtection="1">
      <alignment horizontal="center"/>
    </xf>
    <xf numFmtId="1" fontId="4" fillId="0" borderId="16" xfId="0" applyNumberFormat="1" applyFont="1" applyFill="1" applyBorder="1" applyAlignment="1" applyProtection="1">
      <alignment horizontal="center"/>
    </xf>
    <xf numFmtId="1" fontId="4" fillId="0" borderId="7" xfId="0" applyNumberFormat="1" applyFont="1" applyFill="1" applyBorder="1" applyAlignment="1" applyProtection="1">
      <alignment horizontal="center"/>
    </xf>
    <xf numFmtId="1" fontId="4" fillId="0" borderId="14" xfId="0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4" fillId="0" borderId="0" xfId="0" applyNumberFormat="1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0" fillId="0" borderId="7" xfId="0" applyFill="1" applyBorder="1" applyProtection="1"/>
    <xf numFmtId="0" fontId="0" fillId="0" borderId="14" xfId="0" applyFill="1" applyBorder="1" applyProtection="1"/>
    <xf numFmtId="0" fontId="4" fillId="0" borderId="12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1" fontId="4" fillId="0" borderId="15" xfId="0" applyNumberFormat="1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166" fontId="4" fillId="0" borderId="0" xfId="0" applyNumberFormat="1" applyFont="1" applyFill="1" applyBorder="1" applyAlignment="1" applyProtection="1">
      <alignment horizontal="center"/>
    </xf>
    <xf numFmtId="1" fontId="4" fillId="0" borderId="5" xfId="0" applyNumberFormat="1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1" fontId="4" fillId="0" borderId="4" xfId="0" applyNumberFormat="1" applyFont="1" applyFill="1" applyBorder="1" applyAlignment="1" applyProtection="1">
      <alignment horizontal="center"/>
    </xf>
    <xf numFmtId="1" fontId="4" fillId="0" borderId="6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7" xfId="0" applyFont="1" applyFill="1" applyBorder="1" applyAlignment="1" applyProtection="1">
      <alignment horizontal="centerContinuous" vertical="center" wrapText="1"/>
    </xf>
    <xf numFmtId="0" fontId="11" fillId="0" borderId="15" xfId="0" applyFont="1" applyFill="1" applyBorder="1" applyAlignment="1" applyProtection="1">
      <alignment horizontal="centerContinuous" vertical="center" wrapText="1"/>
    </xf>
    <xf numFmtId="0" fontId="11" fillId="0" borderId="14" xfId="0" applyFont="1" applyFill="1" applyBorder="1" applyAlignment="1" applyProtection="1">
      <alignment horizontal="centerContinuous" vertical="center" wrapText="1"/>
    </xf>
    <xf numFmtId="164" fontId="12" fillId="0" borderId="1" xfId="0" applyNumberFormat="1" applyFont="1" applyFill="1" applyBorder="1" applyAlignment="1" applyProtection="1">
      <alignment horizontal="center" vertical="center" textRotation="90" wrapText="1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9" fillId="0" borderId="7" xfId="0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164" fontId="9" fillId="0" borderId="4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1" fontId="9" fillId="0" borderId="15" xfId="0" applyNumberFormat="1" applyFont="1" applyFill="1" applyBorder="1" applyAlignment="1" applyProtection="1">
      <alignment horizontal="center"/>
    </xf>
    <xf numFmtId="1" fontId="9" fillId="0" borderId="7" xfId="0" applyNumberFormat="1" applyFont="1" applyFill="1" applyBorder="1" applyAlignment="1" applyProtection="1">
      <alignment horizontal="center"/>
    </xf>
    <xf numFmtId="1" fontId="9" fillId="0" borderId="5" xfId="0" applyNumberFormat="1" applyFont="1" applyFill="1" applyBorder="1" applyAlignment="1" applyProtection="1">
      <alignment horizontal="center"/>
    </xf>
    <xf numFmtId="1" fontId="9" fillId="0" borderId="16" xfId="0" applyNumberFormat="1" applyFont="1" applyFill="1" applyBorder="1" applyAlignment="1" applyProtection="1">
      <alignment horizontal="center"/>
    </xf>
    <xf numFmtId="1" fontId="9" fillId="0" borderId="14" xfId="0" applyNumberFormat="1" applyFont="1" applyFill="1" applyBorder="1" applyAlignment="1" applyProtection="1">
      <alignment horizontal="center"/>
    </xf>
    <xf numFmtId="164" fontId="12" fillId="0" borderId="3" xfId="0" applyNumberFormat="1" applyFont="1" applyFill="1" applyBorder="1" applyAlignment="1" applyProtection="1">
      <alignment horizontal="center" vertical="center" textRotation="90" wrapText="1"/>
    </xf>
    <xf numFmtId="164" fontId="12" fillId="0" borderId="1" xfId="0" applyNumberFormat="1" applyFont="1" applyFill="1" applyBorder="1" applyAlignment="1" applyProtection="1">
      <alignment vertical="center" textRotation="90" wrapText="1"/>
    </xf>
    <xf numFmtId="164" fontId="12" fillId="0" borderId="13" xfId="0" applyNumberFormat="1" applyFont="1" applyFill="1" applyBorder="1" applyAlignment="1" applyProtection="1">
      <alignment vertical="center" textRotation="90" wrapText="1"/>
    </xf>
    <xf numFmtId="164" fontId="12" fillId="0" borderId="2" xfId="0" applyNumberFormat="1" applyFont="1" applyFill="1" applyBorder="1" applyAlignment="1" applyProtection="1">
      <alignment vertical="center" textRotation="90" wrapText="1"/>
    </xf>
    <xf numFmtId="2" fontId="9" fillId="0" borderId="15" xfId="0" applyNumberFormat="1" applyFont="1" applyFill="1" applyBorder="1" applyAlignment="1" applyProtection="1">
      <alignment horizontal="center"/>
    </xf>
    <xf numFmtId="2" fontId="0" fillId="0" borderId="0" xfId="0" applyNumberFormat="1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Continuous" vertical="center" wrapText="1"/>
    </xf>
    <xf numFmtId="0" fontId="14" fillId="0" borderId="15" xfId="0" applyFont="1" applyFill="1" applyBorder="1" applyAlignment="1" applyProtection="1">
      <alignment horizontal="centerContinuous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164" fontId="16" fillId="0" borderId="1" xfId="0" applyNumberFormat="1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horizontal="center"/>
    </xf>
    <xf numFmtId="164" fontId="9" fillId="0" borderId="17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>
      <alignment horizontal="center"/>
    </xf>
    <xf numFmtId="0" fontId="0" fillId="0" borderId="0" xfId="0" applyBorder="1" applyProtection="1"/>
    <xf numFmtId="0" fontId="14" fillId="0" borderId="20" xfId="0" applyFont="1" applyFill="1" applyBorder="1" applyAlignment="1" applyProtection="1">
      <alignment horizontal="centerContinuous" vertical="center" wrapText="1"/>
    </xf>
    <xf numFmtId="0" fontId="14" fillId="0" borderId="10" xfId="0" applyFont="1" applyFill="1" applyBorder="1" applyAlignment="1" applyProtection="1">
      <alignment horizontal="centerContinuous" vertical="center" wrapText="1"/>
    </xf>
    <xf numFmtId="0" fontId="14" fillId="0" borderId="9" xfId="0" applyFont="1" applyFill="1" applyBorder="1" applyAlignment="1" applyProtection="1">
      <alignment horizontal="centerContinuous" vertical="center" wrapText="1"/>
    </xf>
    <xf numFmtId="0" fontId="14" fillId="0" borderId="18" xfId="0" applyFont="1" applyFill="1" applyBorder="1" applyAlignment="1" applyProtection="1">
      <alignment horizontal="centerContinuous" vertical="center" wrapText="1"/>
    </xf>
    <xf numFmtId="0" fontId="14" fillId="0" borderId="19" xfId="0" applyFont="1" applyFill="1" applyBorder="1" applyAlignment="1" applyProtection="1">
      <alignment horizontal="centerContinuous" vertical="center" wrapText="1"/>
    </xf>
    <xf numFmtId="164" fontId="12" fillId="0" borderId="22" xfId="0" applyNumberFormat="1" applyFont="1" applyFill="1" applyBorder="1" applyAlignment="1" applyProtection="1">
      <alignment horizontal="center" vertical="center" wrapText="1"/>
    </xf>
    <xf numFmtId="1" fontId="9" fillId="0" borderId="26" xfId="0" applyNumberFormat="1" applyFont="1" applyFill="1" applyBorder="1" applyAlignment="1" applyProtection="1">
      <alignment horizontal="left"/>
    </xf>
    <xf numFmtId="0" fontId="9" fillId="0" borderId="1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9" fillId="0" borderId="28" xfId="0" applyFont="1" applyFill="1" applyBorder="1" applyAlignment="1" applyProtection="1">
      <alignment horizontal="center"/>
    </xf>
    <xf numFmtId="0" fontId="9" fillId="0" borderId="29" xfId="0" applyFont="1" applyFill="1" applyBorder="1" applyAlignment="1" applyProtection="1">
      <alignment horizontal="center"/>
    </xf>
    <xf numFmtId="1" fontId="9" fillId="0" borderId="28" xfId="0" applyNumberFormat="1" applyFont="1" applyFill="1" applyBorder="1" applyAlignment="1" applyProtection="1">
      <alignment horizontal="center"/>
    </xf>
    <xf numFmtId="1" fontId="9" fillId="0" borderId="29" xfId="0" applyNumberFormat="1" applyFont="1" applyFill="1" applyBorder="1" applyAlignment="1" applyProtection="1">
      <alignment horizontal="center"/>
    </xf>
    <xf numFmtId="2" fontId="9" fillId="0" borderId="28" xfId="0" applyNumberFormat="1" applyFont="1" applyFill="1" applyBorder="1" applyAlignment="1" applyProtection="1">
      <alignment horizontal="center"/>
    </xf>
    <xf numFmtId="1" fontId="9" fillId="0" borderId="30" xfId="0" applyNumberFormat="1" applyFont="1" applyFill="1" applyBorder="1" applyAlignment="1" applyProtection="1">
      <alignment horizontal="left"/>
    </xf>
    <xf numFmtId="0" fontId="9" fillId="0" borderId="23" xfId="0" applyFont="1" applyFill="1" applyBorder="1" applyAlignment="1" applyProtection="1">
      <alignment horizontal="center" vertical="center" wrapText="1"/>
    </xf>
    <xf numFmtId="1" fontId="9" fillId="0" borderId="32" xfId="0" applyNumberFormat="1" applyFont="1" applyFill="1" applyBorder="1" applyAlignment="1" applyProtection="1">
      <alignment horizontal="left"/>
    </xf>
    <xf numFmtId="1" fontId="9" fillId="0" borderId="33" xfId="0" applyNumberFormat="1" applyFont="1" applyFill="1" applyBorder="1" applyAlignment="1" applyProtection="1">
      <alignment horizontal="left"/>
    </xf>
    <xf numFmtId="1" fontId="9" fillId="0" borderId="34" xfId="0" applyNumberFormat="1" applyFont="1" applyFill="1" applyBorder="1" applyAlignment="1" applyProtection="1">
      <alignment horizontal="left"/>
    </xf>
    <xf numFmtId="0" fontId="9" fillId="0" borderId="32" xfId="0" applyFont="1" applyFill="1" applyBorder="1" applyAlignment="1" applyProtection="1">
      <alignment horizontal="left"/>
    </xf>
    <xf numFmtId="0" fontId="9" fillId="0" borderId="33" xfId="0" applyFont="1" applyFill="1" applyBorder="1" applyAlignment="1" applyProtection="1">
      <alignment horizontal="left"/>
    </xf>
    <xf numFmtId="0" fontId="9" fillId="0" borderId="34" xfId="0" applyFont="1" applyFill="1" applyBorder="1" applyAlignment="1" applyProtection="1">
      <alignment horizontal="left"/>
    </xf>
    <xf numFmtId="1" fontId="9" fillId="0" borderId="35" xfId="0" applyNumberFormat="1" applyFont="1" applyFill="1" applyBorder="1" applyAlignment="1" applyProtection="1">
      <alignment horizontal="left"/>
    </xf>
    <xf numFmtId="0" fontId="14" fillId="0" borderId="36" xfId="0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 wrapText="1"/>
    </xf>
    <xf numFmtId="164" fontId="0" fillId="0" borderId="39" xfId="0" applyNumberFormat="1" applyBorder="1" applyProtection="1"/>
    <xf numFmtId="0" fontId="0" fillId="0" borderId="36" xfId="0" applyBorder="1" applyProtection="1"/>
    <xf numFmtId="164" fontId="0" fillId="0" borderId="0" xfId="0" applyNumberFormat="1" applyBorder="1" applyProtection="1"/>
    <xf numFmtId="0" fontId="0" fillId="0" borderId="26" xfId="0" applyBorder="1" applyProtection="1"/>
    <xf numFmtId="0" fontId="0" fillId="0" borderId="15" xfId="0" applyBorder="1" applyProtection="1"/>
    <xf numFmtId="0" fontId="9" fillId="0" borderId="28" xfId="0" applyFont="1" applyFill="1" applyBorder="1" applyAlignment="1" applyProtection="1">
      <alignment horizontal="left"/>
    </xf>
    <xf numFmtId="0" fontId="17" fillId="0" borderId="19" xfId="0" applyFont="1" applyFill="1" applyBorder="1" applyAlignment="1" applyProtection="1">
      <alignment horizontal="centerContinuous" vertical="center" wrapText="1"/>
    </xf>
    <xf numFmtId="0" fontId="0" fillId="0" borderId="3" xfId="0" applyBorder="1"/>
    <xf numFmtId="166" fontId="0" fillId="0" borderId="3" xfId="0" applyNumberFormat="1" applyBorder="1"/>
    <xf numFmtId="14" fontId="0" fillId="0" borderId="3" xfId="0" applyNumberFormat="1" applyBorder="1"/>
    <xf numFmtId="166" fontId="17" fillId="0" borderId="15" xfId="0" applyNumberFormat="1" applyFont="1" applyFill="1" applyBorder="1" applyAlignment="1" applyProtection="1">
      <alignment horizontal="centerContinuous" vertical="center" wrapText="1"/>
    </xf>
    <xf numFmtId="164" fontId="9" fillId="0" borderId="15" xfId="0" applyNumberFormat="1" applyFont="1" applyFill="1" applyBorder="1" applyAlignment="1" applyProtection="1">
      <alignment horizontal="center"/>
    </xf>
    <xf numFmtId="0" fontId="0" fillId="0" borderId="14" xfId="0" applyBorder="1"/>
    <xf numFmtId="164" fontId="0" fillId="0" borderId="15" xfId="0" applyNumberFormat="1" applyFill="1" applyBorder="1" applyProtection="1"/>
    <xf numFmtId="0" fontId="0" fillId="0" borderId="39" xfId="0" applyBorder="1" applyProtection="1"/>
    <xf numFmtId="0" fontId="11" fillId="0" borderId="3" xfId="0" applyFont="1" applyFill="1" applyBorder="1" applyAlignment="1" applyProtection="1">
      <alignment horizontal="centerContinuous" vertical="center" wrapText="1"/>
    </xf>
    <xf numFmtId="0" fontId="11" fillId="0" borderId="1" xfId="0" applyFont="1" applyFill="1" applyBorder="1" applyAlignment="1" applyProtection="1">
      <alignment horizontal="centerContinuous" vertical="center" wrapText="1"/>
    </xf>
    <xf numFmtId="0" fontId="11" fillId="0" borderId="13" xfId="0" applyFont="1" applyFill="1" applyBorder="1" applyAlignment="1" applyProtection="1">
      <alignment horizontal="centerContinuous" vertical="center" wrapText="1"/>
    </xf>
    <xf numFmtId="0" fontId="11" fillId="0" borderId="2" xfId="0" applyFont="1" applyFill="1" applyBorder="1" applyAlignment="1" applyProtection="1">
      <alignment horizontal="centerContinuous" vertical="center" wrapText="1"/>
    </xf>
    <xf numFmtId="164" fontId="12" fillId="0" borderId="4" xfId="0" applyNumberFormat="1" applyFont="1" applyFill="1" applyBorder="1" applyAlignment="1" applyProtection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0" borderId="4" xfId="0" applyNumberFormat="1" applyFont="1" applyFill="1" applyBorder="1" applyAlignment="1" applyProtection="1">
      <alignment horizontal="center"/>
    </xf>
    <xf numFmtId="2" fontId="9" fillId="0" borderId="5" xfId="0" applyNumberFormat="1" applyFont="1" applyFill="1" applyBorder="1" applyAlignment="1" applyProtection="1">
      <alignment horizontal="center"/>
    </xf>
    <xf numFmtId="2" fontId="9" fillId="0" borderId="16" xfId="0" applyNumberFormat="1" applyFont="1" applyFill="1" applyBorder="1" applyAlignment="1" applyProtection="1">
      <alignment horizontal="center"/>
    </xf>
    <xf numFmtId="1" fontId="9" fillId="0" borderId="6" xfId="0" applyNumberFormat="1" applyFont="1" applyFill="1" applyBorder="1" applyAlignment="1" applyProtection="1">
      <alignment horizontal="center"/>
    </xf>
    <xf numFmtId="2" fontId="9" fillId="0" borderId="7" xfId="0" applyNumberFormat="1" applyFont="1" applyFill="1" applyBorder="1" applyAlignment="1" applyProtection="1">
      <alignment horizontal="center"/>
    </xf>
    <xf numFmtId="1" fontId="9" fillId="0" borderId="17" xfId="0" applyNumberFormat="1" applyFont="1" applyFill="1" applyBorder="1" applyAlignment="1" applyProtection="1">
      <alignment horizontal="center"/>
    </xf>
    <xf numFmtId="2" fontId="9" fillId="0" borderId="14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6" fontId="9" fillId="0" borderId="5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5" fontId="9" fillId="0" borderId="16" xfId="0" applyNumberFormat="1" applyFont="1" applyFill="1" applyBorder="1" applyAlignment="1" applyProtection="1">
      <alignment horizontal="center"/>
    </xf>
    <xf numFmtId="165" fontId="9" fillId="0" borderId="7" xfId="0" applyNumberFormat="1" applyFont="1" applyFill="1" applyBorder="1" applyAlignment="1" applyProtection="1">
      <alignment horizontal="center"/>
    </xf>
    <xf numFmtId="166" fontId="9" fillId="0" borderId="15" xfId="0" applyNumberFormat="1" applyFont="1" applyFill="1" applyBorder="1" applyAlignment="1" applyProtection="1">
      <alignment horizontal="center"/>
    </xf>
    <xf numFmtId="165" fontId="9" fillId="0" borderId="15" xfId="0" applyNumberFormat="1" applyFont="1" applyFill="1" applyBorder="1" applyAlignment="1" applyProtection="1">
      <alignment horizontal="center"/>
    </xf>
    <xf numFmtId="165" fontId="9" fillId="0" borderId="14" xfId="0" applyNumberFormat="1" applyFont="1" applyFill="1" applyBorder="1" applyAlignment="1" applyProtection="1">
      <alignment horizontal="center"/>
    </xf>
    <xf numFmtId="2" fontId="9" fillId="0" borderId="4" xfId="0" applyNumberFormat="1" applyFont="1" applyFill="1" applyBorder="1" applyAlignment="1" applyProtection="1">
      <alignment horizontal="center"/>
    </xf>
    <xf numFmtId="2" fontId="9" fillId="0" borderId="6" xfId="0" applyNumberFormat="1" applyFont="1" applyFill="1" applyBorder="1" applyAlignment="1" applyProtection="1">
      <alignment horizontal="center"/>
    </xf>
    <xf numFmtId="2" fontId="9" fillId="0" borderId="17" xfId="0" applyNumberFormat="1" applyFont="1" applyFill="1" applyBorder="1" applyAlignment="1" applyProtection="1">
      <alignment horizontal="center"/>
    </xf>
    <xf numFmtId="166" fontId="9" fillId="0" borderId="4" xfId="0" applyNumberFormat="1" applyFont="1" applyFill="1" applyBorder="1" applyAlignment="1" applyProtection="1">
      <alignment horizontal="center"/>
    </xf>
    <xf numFmtId="166" fontId="9" fillId="0" borderId="6" xfId="0" applyNumberFormat="1" applyFont="1" applyFill="1" applyBorder="1" applyAlignment="1" applyProtection="1">
      <alignment horizontal="center"/>
    </xf>
    <xf numFmtId="166" fontId="9" fillId="0" borderId="17" xfId="0" applyNumberFormat="1" applyFont="1" applyFill="1" applyBorder="1" applyAlignment="1" applyProtection="1">
      <alignment horizontal="center"/>
    </xf>
    <xf numFmtId="164" fontId="9" fillId="0" borderId="16" xfId="0" applyNumberFormat="1" applyFont="1" applyFill="1" applyBorder="1" applyAlignment="1" applyProtection="1">
      <alignment horizontal="center"/>
    </xf>
    <xf numFmtId="164" fontId="9" fillId="0" borderId="14" xfId="0" applyNumberFormat="1" applyFont="1" applyFill="1" applyBorder="1" applyAlignment="1" applyProtection="1">
      <alignment horizontal="center"/>
    </xf>
    <xf numFmtId="164" fontId="0" fillId="0" borderId="39" xfId="0" applyNumberFormat="1" applyFill="1" applyBorder="1" applyProtection="1"/>
    <xf numFmtId="0" fontId="0" fillId="0" borderId="39" xfId="0" applyFill="1" applyBorder="1" applyProtection="1"/>
    <xf numFmtId="0" fontId="0" fillId="0" borderId="36" xfId="0" applyFill="1" applyBorder="1" applyProtection="1"/>
    <xf numFmtId="164" fontId="0" fillId="0" borderId="0" xfId="0" applyNumberFormat="1" applyFill="1" applyBorder="1" applyProtection="1"/>
    <xf numFmtId="0" fontId="0" fillId="0" borderId="26" xfId="0" applyFill="1" applyBorder="1" applyProtection="1"/>
    <xf numFmtId="0" fontId="11" fillId="0" borderId="41" xfId="0" applyFont="1" applyFill="1" applyBorder="1" applyAlignment="1" applyProtection="1">
      <alignment horizontal="centerContinuous" vertical="center" wrapText="1"/>
    </xf>
    <xf numFmtId="164" fontId="12" fillId="0" borderId="41" xfId="0" applyNumberFormat="1" applyFont="1" applyFill="1" applyBorder="1" applyAlignment="1" applyProtection="1">
      <alignment horizontal="center" vertical="center" textRotation="90" wrapText="1"/>
    </xf>
    <xf numFmtId="164" fontId="12" fillId="0" borderId="12" xfId="0" applyNumberFormat="1" applyFont="1" applyFill="1" applyBorder="1" applyAlignment="1" applyProtection="1">
      <alignment horizontal="center" vertical="center" wrapText="1"/>
    </xf>
    <xf numFmtId="164" fontId="9" fillId="0" borderId="26" xfId="0" applyNumberFormat="1" applyFont="1" applyFill="1" applyBorder="1" applyAlignment="1" applyProtection="1">
      <alignment horizontal="left"/>
    </xf>
    <xf numFmtId="0" fontId="9" fillId="0" borderId="42" xfId="0" applyFont="1" applyFill="1" applyBorder="1" applyAlignment="1" applyProtection="1">
      <alignment horizontal="center"/>
    </xf>
    <xf numFmtId="1" fontId="9" fillId="0" borderId="42" xfId="0" applyNumberFormat="1" applyFont="1" applyFill="1" applyBorder="1" applyAlignment="1" applyProtection="1">
      <alignment horizontal="center"/>
    </xf>
    <xf numFmtId="2" fontId="9" fillId="0" borderId="29" xfId="0" applyNumberFormat="1" applyFont="1" applyFill="1" applyBorder="1" applyAlignment="1" applyProtection="1">
      <alignment horizontal="center"/>
    </xf>
    <xf numFmtId="164" fontId="9" fillId="0" borderId="28" xfId="0" applyNumberFormat="1" applyFont="1" applyFill="1" applyBorder="1" applyAlignment="1" applyProtection="1">
      <alignment horizontal="center"/>
    </xf>
    <xf numFmtId="164" fontId="9" fillId="0" borderId="42" xfId="0" applyNumberFormat="1" applyFont="1" applyFill="1" applyBorder="1" applyAlignment="1" applyProtection="1">
      <alignment horizontal="center"/>
    </xf>
    <xf numFmtId="166" fontId="9" fillId="0" borderId="28" xfId="0" applyNumberFormat="1" applyFont="1" applyFill="1" applyBorder="1" applyAlignment="1" applyProtection="1">
      <alignment horizontal="center"/>
    </xf>
    <xf numFmtId="165" fontId="9" fillId="0" borderId="28" xfId="0" applyNumberFormat="1" applyFont="1" applyFill="1" applyBorder="1" applyAlignment="1" applyProtection="1">
      <alignment horizontal="center"/>
    </xf>
    <xf numFmtId="166" fontId="9" fillId="0" borderId="42" xfId="0" applyNumberFormat="1" applyFont="1" applyFill="1" applyBorder="1" applyAlignment="1" applyProtection="1">
      <alignment horizontal="center"/>
    </xf>
    <xf numFmtId="165" fontId="9" fillId="0" borderId="29" xfId="0" applyNumberFormat="1" applyFont="1" applyFill="1" applyBorder="1" applyAlignment="1" applyProtection="1">
      <alignment horizontal="center"/>
    </xf>
    <xf numFmtId="164" fontId="9" fillId="0" borderId="30" xfId="0" applyNumberFormat="1" applyFont="1" applyFill="1" applyBorder="1" applyAlignment="1" applyProtection="1">
      <alignment horizontal="left"/>
    </xf>
    <xf numFmtId="0" fontId="11" fillId="0" borderId="23" xfId="0" applyFont="1" applyFill="1" applyBorder="1" applyAlignment="1" applyProtection="1">
      <alignment horizontal="center" vertical="center" wrapText="1"/>
    </xf>
    <xf numFmtId="166" fontId="0" fillId="0" borderId="0" xfId="0" applyNumberFormat="1" applyBorder="1"/>
    <xf numFmtId="0" fontId="0" fillId="0" borderId="6" xfId="0" applyBorder="1"/>
    <xf numFmtId="0" fontId="0" fillId="0" borderId="0" xfId="0" applyBorder="1"/>
    <xf numFmtId="0" fontId="13" fillId="0" borderId="3" xfId="0" applyFont="1" applyBorder="1"/>
    <xf numFmtId="166" fontId="13" fillId="0" borderId="3" xfId="0" applyNumberFormat="1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/>
    </xf>
    <xf numFmtId="0" fontId="9" fillId="0" borderId="37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14" fillId="0" borderId="4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0" fontId="9" fillId="0" borderId="43" xfId="0" applyFont="1" applyFill="1" applyBorder="1" applyAlignment="1" applyProtection="1">
      <alignment horizontal="center"/>
    </xf>
    <xf numFmtId="0" fontId="9" fillId="0" borderId="28" xfId="0" applyFont="1" applyFill="1" applyBorder="1" applyProtection="1"/>
    <xf numFmtId="164" fontId="9" fillId="0" borderId="5" xfId="0" applyNumberFormat="1" applyFont="1" applyFill="1" applyBorder="1" applyAlignment="1" applyProtection="1">
      <alignment horizontal="center" vertical="center"/>
    </xf>
    <xf numFmtId="1" fontId="9" fillId="0" borderId="5" xfId="0" applyNumberFormat="1" applyFont="1" applyFill="1" applyBorder="1" applyAlignment="1" applyProtection="1">
      <alignment horizontal="center" vertical="center"/>
    </xf>
    <xf numFmtId="164" fontId="9" fillId="0" borderId="15" xfId="0" applyNumberFormat="1" applyFont="1" applyFill="1" applyBorder="1" applyAlignment="1" applyProtection="1">
      <alignment horizontal="center" vertical="center"/>
    </xf>
    <xf numFmtId="1" fontId="9" fillId="0" borderId="15" xfId="0" applyNumberFormat="1" applyFont="1" applyFill="1" applyBorder="1" applyAlignment="1" applyProtection="1">
      <alignment horizontal="center" vertical="center"/>
    </xf>
    <xf numFmtId="164" fontId="9" fillId="0" borderId="16" xfId="0" applyNumberFormat="1" applyFont="1" applyFill="1" applyBorder="1" applyAlignment="1" applyProtection="1">
      <alignment horizontal="center" vertical="center"/>
    </xf>
    <xf numFmtId="164" fontId="9" fillId="0" borderId="14" xfId="0" applyNumberFormat="1" applyFont="1" applyFill="1" applyBorder="1" applyAlignment="1" applyProtection="1">
      <alignment horizontal="center" vertical="center"/>
    </xf>
    <xf numFmtId="1" fontId="9" fillId="0" borderId="16" xfId="0" applyNumberFormat="1" applyFont="1" applyFill="1" applyBorder="1" applyAlignment="1" applyProtection="1">
      <alignment horizontal="center" vertical="center"/>
    </xf>
    <xf numFmtId="1" fontId="9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Protection="1"/>
    <xf numFmtId="0" fontId="9" fillId="0" borderId="24" xfId="0" applyFont="1" applyFill="1" applyBorder="1" applyAlignment="1" applyProtection="1">
      <alignment horizontal="center"/>
    </xf>
    <xf numFmtId="166" fontId="9" fillId="0" borderId="16" xfId="0" applyNumberFormat="1" applyFont="1" applyFill="1" applyBorder="1" applyAlignment="1" applyProtection="1">
      <alignment horizontal="center"/>
    </xf>
    <xf numFmtId="166" fontId="9" fillId="0" borderId="7" xfId="0" applyNumberFormat="1" applyFont="1" applyFill="1" applyBorder="1" applyAlignment="1" applyProtection="1">
      <alignment horizontal="center"/>
    </xf>
    <xf numFmtId="166" fontId="9" fillId="0" borderId="14" xfId="0" applyNumberFormat="1" applyFont="1" applyFill="1" applyBorder="1" applyAlignment="1" applyProtection="1">
      <alignment horizontal="center"/>
    </xf>
    <xf numFmtId="0" fontId="9" fillId="0" borderId="7" xfId="0" applyFont="1" applyFill="1" applyBorder="1" applyProtection="1"/>
    <xf numFmtId="164" fontId="12" fillId="0" borderId="31" xfId="0" applyNumberFormat="1" applyFont="1" applyFill="1" applyBorder="1" applyAlignment="1" applyProtection="1">
      <alignment horizontal="center" vertical="center" textRotation="90" wrapText="1"/>
    </xf>
    <xf numFmtId="0" fontId="9" fillId="0" borderId="7" xfId="0" applyFont="1" applyBorder="1" applyProtection="1"/>
    <xf numFmtId="166" fontId="17" fillId="0" borderId="0" xfId="0" applyNumberFormat="1" applyFont="1" applyFill="1" applyBorder="1" applyAlignment="1" applyProtection="1">
      <alignment horizontal="centerContinuous" vertical="center" wrapText="1"/>
    </xf>
    <xf numFmtId="164" fontId="12" fillId="0" borderId="12" xfId="0" applyNumberFormat="1" applyFont="1" applyFill="1" applyBorder="1" applyAlignment="1" applyProtection="1">
      <alignment horizontal="center" vertical="center" textRotation="90" wrapText="1"/>
    </xf>
    <xf numFmtId="0" fontId="9" fillId="0" borderId="29" xfId="0" applyFont="1" applyBorder="1" applyProtection="1"/>
    <xf numFmtId="166" fontId="9" fillId="0" borderId="29" xfId="0" applyNumberFormat="1" applyFont="1" applyFill="1" applyBorder="1" applyAlignment="1" applyProtection="1">
      <alignment horizontal="center"/>
    </xf>
    <xf numFmtId="164" fontId="12" fillId="0" borderId="3" xfId="0" applyNumberFormat="1" applyFont="1" applyFill="1" applyBorder="1" applyAlignment="1" applyProtection="1">
      <alignment horizontal="center" vertical="center" wrapText="1"/>
    </xf>
    <xf numFmtId="164" fontId="9" fillId="0" borderId="29" xfId="0" applyNumberFormat="1" applyFont="1" applyFill="1" applyBorder="1" applyAlignment="1" applyProtection="1">
      <alignment horizontal="center"/>
    </xf>
    <xf numFmtId="0" fontId="0" fillId="0" borderId="16" xfId="0" applyFill="1" applyBorder="1" applyProtection="1"/>
    <xf numFmtId="166" fontId="4" fillId="0" borderId="5" xfId="0" applyNumberFormat="1" applyFont="1" applyFill="1" applyBorder="1" applyAlignment="1" applyProtection="1">
      <alignment horizontal="center"/>
    </xf>
    <xf numFmtId="166" fontId="4" fillId="0" borderId="16" xfId="0" applyNumberFormat="1" applyFont="1" applyFill="1" applyBorder="1" applyAlignment="1" applyProtection="1">
      <alignment horizontal="center"/>
    </xf>
    <xf numFmtId="166" fontId="4" fillId="0" borderId="7" xfId="0" applyNumberFormat="1" applyFont="1" applyFill="1" applyBorder="1" applyAlignment="1" applyProtection="1">
      <alignment horizontal="center"/>
    </xf>
    <xf numFmtId="166" fontId="4" fillId="0" borderId="15" xfId="0" applyNumberFormat="1" applyFont="1" applyFill="1" applyBorder="1" applyAlignment="1" applyProtection="1">
      <alignment horizontal="center"/>
    </xf>
    <xf numFmtId="166" fontId="4" fillId="0" borderId="14" xfId="0" applyNumberFormat="1" applyFont="1" applyFill="1" applyBorder="1" applyAlignment="1" applyProtection="1">
      <alignment horizontal="center"/>
    </xf>
    <xf numFmtId="1" fontId="4" fillId="0" borderId="17" xfId="0" applyNumberFormat="1" applyFont="1" applyFill="1" applyBorder="1" applyAlignment="1" applyProtection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2" fontId="4" fillId="0" borderId="7" xfId="0" applyNumberFormat="1" applyFont="1" applyFill="1" applyBorder="1" applyAlignment="1" applyProtection="1">
      <alignment horizontal="center"/>
    </xf>
    <xf numFmtId="2" fontId="4" fillId="0" borderId="14" xfId="0" applyNumberFormat="1" applyFont="1" applyFill="1" applyBorder="1" applyAlignment="1" applyProtection="1">
      <alignment horizontal="center"/>
    </xf>
    <xf numFmtId="2" fontId="4" fillId="0" borderId="4" xfId="0" applyNumberFormat="1" applyFont="1" applyFill="1" applyBorder="1" applyAlignment="1" applyProtection="1">
      <alignment horizontal="center"/>
    </xf>
    <xf numFmtId="2" fontId="4" fillId="0" borderId="6" xfId="0" applyNumberFormat="1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/>
    </xf>
    <xf numFmtId="1" fontId="4" fillId="0" borderId="32" xfId="0" applyNumberFormat="1" applyFont="1" applyFill="1" applyBorder="1" applyAlignment="1" applyProtection="1">
      <alignment horizontal="left"/>
    </xf>
    <xf numFmtId="1" fontId="4" fillId="0" borderId="33" xfId="0" applyNumberFormat="1" applyFont="1" applyFill="1" applyBorder="1" applyAlignment="1" applyProtection="1">
      <alignment horizontal="left"/>
    </xf>
    <xf numFmtId="1" fontId="4" fillId="0" borderId="34" xfId="0" applyNumberFormat="1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center"/>
    </xf>
    <xf numFmtId="0" fontId="4" fillId="0" borderId="42" xfId="0" applyFont="1" applyFill="1" applyBorder="1" applyAlignment="1" applyProtection="1">
      <alignment horizontal="center"/>
    </xf>
    <xf numFmtId="0" fontId="4" fillId="0" borderId="28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/>
    </xf>
    <xf numFmtId="0" fontId="0" fillId="0" borderId="29" xfId="0" applyFill="1" applyBorder="1" applyProtection="1"/>
    <xf numFmtId="166" fontId="4" fillId="0" borderId="28" xfId="0" applyNumberFormat="1" applyFont="1" applyFill="1" applyBorder="1" applyAlignment="1" applyProtection="1">
      <alignment horizontal="center"/>
    </xf>
    <xf numFmtId="1" fontId="4" fillId="0" borderId="28" xfId="0" applyNumberFormat="1" applyFont="1" applyFill="1" applyBorder="1" applyAlignment="1" applyProtection="1">
      <alignment horizontal="center"/>
    </xf>
    <xf numFmtId="166" fontId="4" fillId="0" borderId="29" xfId="0" applyNumberFormat="1" applyFont="1" applyFill="1" applyBorder="1" applyAlignment="1" applyProtection="1">
      <alignment horizontal="center"/>
    </xf>
    <xf numFmtId="1" fontId="4" fillId="0" borderId="42" xfId="0" applyNumberFormat="1" applyFont="1" applyFill="1" applyBorder="1" applyAlignment="1" applyProtection="1">
      <alignment horizontal="center"/>
    </xf>
    <xf numFmtId="164" fontId="4" fillId="0" borderId="42" xfId="0" applyNumberFormat="1" applyFont="1" applyFill="1" applyBorder="1" applyAlignment="1" applyProtection="1">
      <alignment horizontal="center"/>
    </xf>
    <xf numFmtId="164" fontId="4" fillId="0" borderId="28" xfId="0" applyNumberFormat="1" applyFont="1" applyFill="1" applyBorder="1" applyAlignment="1" applyProtection="1">
      <alignment horizontal="center"/>
    </xf>
    <xf numFmtId="2" fontId="4" fillId="0" borderId="29" xfId="0" applyNumberFormat="1" applyFont="1" applyFill="1" applyBorder="1" applyAlignment="1" applyProtection="1">
      <alignment horizontal="center"/>
    </xf>
    <xf numFmtId="2" fontId="4" fillId="0" borderId="42" xfId="0" applyNumberFormat="1" applyFont="1" applyFill="1" applyBorder="1" applyAlignment="1" applyProtection="1">
      <alignment horizontal="center"/>
    </xf>
    <xf numFmtId="1" fontId="4" fillId="0" borderId="29" xfId="0" applyNumberFormat="1" applyFont="1" applyFill="1" applyBorder="1" applyAlignment="1" applyProtection="1">
      <alignment horizontal="center"/>
    </xf>
    <xf numFmtId="1" fontId="4" fillId="0" borderId="35" xfId="0" applyNumberFormat="1" applyFont="1" applyFill="1" applyBorder="1" applyAlignment="1" applyProtection="1">
      <alignment horizontal="left"/>
    </xf>
    <xf numFmtId="2" fontId="12" fillId="0" borderId="4" xfId="0" applyNumberFormat="1" applyFont="1" applyFill="1" applyBorder="1" applyAlignment="1" applyProtection="1">
      <alignment horizontal="center" vertical="center" textRotation="90" wrapText="1"/>
    </xf>
    <xf numFmtId="164" fontId="9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7" fillId="0" borderId="37" xfId="0" applyFont="1" applyFill="1" applyBorder="1" applyAlignment="1" applyProtection="1">
      <alignment horizontal="centerContinuous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164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0" fillId="0" borderId="21" xfId="0" applyBorder="1" applyProtection="1"/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 wrapText="1"/>
    </xf>
    <xf numFmtId="0" fontId="18" fillId="0" borderId="38" xfId="0" applyFont="1" applyFill="1" applyBorder="1" applyAlignment="1" applyProtection="1">
      <alignment horizontal="left" vertical="center" wrapText="1"/>
    </xf>
    <xf numFmtId="0" fontId="18" fillId="0" borderId="39" xfId="0" applyFont="1" applyFill="1" applyBorder="1" applyAlignment="1" applyProtection="1">
      <alignment horizontal="left" vertical="center" wrapText="1"/>
    </xf>
    <xf numFmtId="0" fontId="6" fillId="0" borderId="2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1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164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164" fontId="11" fillId="0" borderId="17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6" fillId="0" borderId="41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164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</cellXfs>
  <cellStyles count="6">
    <cellStyle name="Normal" xfId="0" builtinId="0"/>
    <cellStyle name="Normal 2" xfId="1"/>
    <cellStyle name="Normal 3" xfId="3"/>
    <cellStyle name="Normal 3 2" xfId="5"/>
    <cellStyle name="Normal 4" xfId="4"/>
    <cellStyle name="Number[no .]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3171825</xdr:colOff>
      <xdr:row>0</xdr:row>
      <xdr:rowOff>66675</xdr:rowOff>
    </xdr:from>
    <xdr:to>
      <xdr:col>4</xdr:col>
      <xdr:colOff>6766178</xdr:colOff>
      <xdr:row>2</xdr:row>
      <xdr:rowOff>533400</xdr:rowOff>
    </xdr:to>
    <xdr:pic>
      <xdr:nvPicPr>
        <xdr:cNvPr id="3" name="Picture 2" descr="http://thegrid/res/assetcache/TheGridImages/1356%20NPG%20New%20Logo_Red%20187_9-5-2013_No%20Strap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9" t="14285" r="10000" b="17687"/>
        <a:stretch/>
      </xdr:blipFill>
      <xdr:spPr bwMode="auto">
        <a:xfrm>
          <a:off x="5943600" y="66675"/>
          <a:ext cx="359435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1009397</xdr:colOff>
      <xdr:row>0</xdr:row>
      <xdr:rowOff>28575</xdr:rowOff>
    </xdr:from>
    <xdr:to>
      <xdr:col>25</xdr:col>
      <xdr:colOff>4600575</xdr:colOff>
      <xdr:row>1</xdr:row>
      <xdr:rowOff>133350</xdr:rowOff>
    </xdr:to>
    <xdr:pic>
      <xdr:nvPicPr>
        <xdr:cNvPr id="2" name="Picture 1" descr="http://thegrid/res/assetcache/TheGridImages/1356%20NPG%20New%20Logo_Red%20187_9-5-2013_No%20Strap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9" t="14285" r="10000" b="17687"/>
        <a:stretch/>
      </xdr:blipFill>
      <xdr:spPr bwMode="auto">
        <a:xfrm>
          <a:off x="14429064" y="28575"/>
          <a:ext cx="3591178" cy="845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596647</xdr:colOff>
      <xdr:row>0</xdr:row>
      <xdr:rowOff>28575</xdr:rowOff>
    </xdr:from>
    <xdr:to>
      <xdr:col>19</xdr:col>
      <xdr:colOff>1272</xdr:colOff>
      <xdr:row>0</xdr:row>
      <xdr:rowOff>393123</xdr:rowOff>
    </xdr:to>
    <xdr:pic>
      <xdr:nvPicPr>
        <xdr:cNvPr id="2" name="Picture 1" descr="http://thegrid/res/assetcache/TheGridImages/1356%20NPG%20New%20Logo_Red%20187_9-5-2013_No%20Strap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9" t="14285" r="10000" b="17687"/>
        <a:stretch/>
      </xdr:blipFill>
      <xdr:spPr bwMode="auto">
        <a:xfrm>
          <a:off x="10426447" y="28575"/>
          <a:ext cx="359435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1850570</xdr:colOff>
      <xdr:row>0</xdr:row>
      <xdr:rowOff>40821</xdr:rowOff>
    </xdr:from>
    <xdr:to>
      <xdr:col>37</xdr:col>
      <xdr:colOff>5455129</xdr:colOff>
      <xdr:row>1</xdr:row>
      <xdr:rowOff>140153</xdr:rowOff>
    </xdr:to>
    <xdr:pic>
      <xdr:nvPicPr>
        <xdr:cNvPr id="3" name="Picture 2" descr="http://thegrid/res/assetcache/TheGridImages/1356%20NPG%20New%20Logo_Red%20187_9-5-2013_No%20Strap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9" t="14285" r="10000" b="17687"/>
        <a:stretch/>
      </xdr:blipFill>
      <xdr:spPr bwMode="auto">
        <a:xfrm>
          <a:off x="20614820" y="40821"/>
          <a:ext cx="3604559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1809750</xdr:colOff>
      <xdr:row>0</xdr:row>
      <xdr:rowOff>38420</xdr:rowOff>
    </xdr:from>
    <xdr:to>
      <xdr:col>37</xdr:col>
      <xdr:colOff>5414309</xdr:colOff>
      <xdr:row>1</xdr:row>
      <xdr:rowOff>146557</xdr:rowOff>
    </xdr:to>
    <xdr:pic>
      <xdr:nvPicPr>
        <xdr:cNvPr id="2" name="Picture 1" descr="http://thegrid/res/assetcache/TheGridImages/1356%20NPG%20New%20Logo_Red%20187_9-5-2013_No%20Strap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9" t="14285" r="10000" b="17687"/>
        <a:stretch/>
      </xdr:blipFill>
      <xdr:spPr bwMode="auto">
        <a:xfrm>
          <a:off x="20342679" y="38420"/>
          <a:ext cx="3604559" cy="85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2207559</xdr:colOff>
      <xdr:row>0</xdr:row>
      <xdr:rowOff>36019</xdr:rowOff>
    </xdr:from>
    <xdr:to>
      <xdr:col>37</xdr:col>
      <xdr:colOff>5472579</xdr:colOff>
      <xdr:row>1</xdr:row>
      <xdr:rowOff>144156</xdr:rowOff>
    </xdr:to>
    <xdr:pic>
      <xdr:nvPicPr>
        <xdr:cNvPr id="2" name="Picture 1" descr="http://thegrid/res/assetcache/TheGridImages/1356%20NPG%20New%20Logo_Red%20187_9-5-2013_No%20Strap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9" t="14285" r="10000" b="17687"/>
        <a:stretch/>
      </xdr:blipFill>
      <xdr:spPr bwMode="auto">
        <a:xfrm>
          <a:off x="20730883" y="36019"/>
          <a:ext cx="326502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2207559</xdr:colOff>
      <xdr:row>0</xdr:row>
      <xdr:rowOff>36019</xdr:rowOff>
    </xdr:from>
    <xdr:to>
      <xdr:col>37</xdr:col>
      <xdr:colOff>5472579</xdr:colOff>
      <xdr:row>1</xdr:row>
      <xdr:rowOff>144156</xdr:rowOff>
    </xdr:to>
    <xdr:pic>
      <xdr:nvPicPr>
        <xdr:cNvPr id="2" name="Picture 1" descr="http://thegrid/res/assetcache/TheGridImages/1356%20NPG%20New%20Logo_Red%20187_9-5-2013_No%20Strap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9" t="14285" r="10000" b="17687"/>
        <a:stretch/>
      </xdr:blipFill>
      <xdr:spPr bwMode="auto">
        <a:xfrm>
          <a:off x="20667009" y="36019"/>
          <a:ext cx="3265020" cy="851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2207559</xdr:colOff>
      <xdr:row>0</xdr:row>
      <xdr:rowOff>36019</xdr:rowOff>
    </xdr:from>
    <xdr:to>
      <xdr:col>37</xdr:col>
      <xdr:colOff>5472579</xdr:colOff>
      <xdr:row>1</xdr:row>
      <xdr:rowOff>144156</xdr:rowOff>
    </xdr:to>
    <xdr:pic>
      <xdr:nvPicPr>
        <xdr:cNvPr id="2" name="Picture 1" descr="http://thegrid/res/assetcache/TheGridImages/1356%20NPG%20New%20Logo_Red%20187_9-5-2013_No%20Strap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9" t="14285" r="10000" b="17687"/>
        <a:stretch/>
      </xdr:blipFill>
      <xdr:spPr bwMode="auto">
        <a:xfrm>
          <a:off x="20667009" y="36019"/>
          <a:ext cx="3265020" cy="851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7"/>
  <sheetViews>
    <sheetView tabSelected="1" workbookViewId="0">
      <selection activeCell="C9" sqref="C9"/>
    </sheetView>
  </sheetViews>
  <sheetFormatPr defaultRowHeight="14.4" x14ac:dyDescent="0.3"/>
  <cols>
    <col min="3" max="3" width="10.6640625" bestFit="1" customWidth="1"/>
    <col min="4" max="4" width="12.5546875" customWidth="1"/>
    <col min="5" max="5" width="101.6640625" customWidth="1"/>
  </cols>
  <sheetData>
    <row r="1" spans="2:6" ht="15" x14ac:dyDescent="0.25">
      <c r="B1" s="179" t="s">
        <v>98</v>
      </c>
      <c r="C1" s="179"/>
      <c r="D1" s="180">
        <f>MAX(B5:B49)</f>
        <v>1.2</v>
      </c>
      <c r="E1" s="176"/>
      <c r="F1" s="177"/>
    </row>
    <row r="2" spans="2:6" ht="15" x14ac:dyDescent="0.25">
      <c r="B2" s="177"/>
      <c r="C2" s="178"/>
      <c r="D2" s="178"/>
      <c r="E2" s="178"/>
      <c r="F2" s="177"/>
    </row>
    <row r="3" spans="2:6" ht="57" customHeight="1" x14ac:dyDescent="0.25">
      <c r="B3" s="177"/>
      <c r="C3" s="178"/>
      <c r="D3" s="178"/>
      <c r="E3" s="178"/>
      <c r="F3" s="177"/>
    </row>
    <row r="4" spans="2:6" ht="15" x14ac:dyDescent="0.25">
      <c r="B4" s="179" t="s">
        <v>88</v>
      </c>
      <c r="C4" s="179" t="s">
        <v>96</v>
      </c>
      <c r="D4" s="179" t="s">
        <v>99</v>
      </c>
      <c r="E4" s="180" t="s">
        <v>97</v>
      </c>
    </row>
    <row r="5" spans="2:6" ht="15" x14ac:dyDescent="0.25">
      <c r="B5" s="118">
        <v>1</v>
      </c>
      <c r="C5" s="119">
        <v>42823</v>
      </c>
      <c r="D5" s="119" t="s">
        <v>100</v>
      </c>
      <c r="E5" s="117" t="s">
        <v>101</v>
      </c>
    </row>
    <row r="6" spans="2:6" ht="15" x14ac:dyDescent="0.25">
      <c r="B6" s="117">
        <v>1.1000000000000001</v>
      </c>
      <c r="C6" s="119">
        <v>43396</v>
      </c>
      <c r="D6" s="117" t="s">
        <v>169</v>
      </c>
      <c r="E6" s="117" t="s">
        <v>170</v>
      </c>
    </row>
    <row r="7" spans="2:6" ht="15" x14ac:dyDescent="0.25">
      <c r="B7" s="117">
        <v>1.2</v>
      </c>
      <c r="C7" s="119">
        <v>43447</v>
      </c>
      <c r="D7" s="117" t="s">
        <v>169</v>
      </c>
      <c r="E7" s="117" t="s">
        <v>171</v>
      </c>
    </row>
    <row r="8" spans="2:6" ht="15" x14ac:dyDescent="0.25">
      <c r="B8" s="117"/>
      <c r="C8" s="117"/>
      <c r="D8" s="117"/>
      <c r="E8" s="117"/>
    </row>
    <row r="9" spans="2:6" ht="15" x14ac:dyDescent="0.25">
      <c r="B9" s="117"/>
      <c r="C9" s="117"/>
      <c r="D9" s="117"/>
      <c r="E9" s="117"/>
    </row>
    <row r="10" spans="2:6" ht="15" x14ac:dyDescent="0.25">
      <c r="B10" s="117"/>
      <c r="C10" s="117"/>
      <c r="D10" s="117"/>
      <c r="E10" s="117"/>
    </row>
    <row r="11" spans="2:6" ht="15" x14ac:dyDescent="0.25">
      <c r="B11" s="117"/>
      <c r="C11" s="117"/>
      <c r="D11" s="117"/>
      <c r="E11" s="117"/>
    </row>
    <row r="12" spans="2:6" ht="15" x14ac:dyDescent="0.25">
      <c r="B12" s="117"/>
      <c r="C12" s="117"/>
      <c r="D12" s="117"/>
      <c r="E12" s="117"/>
    </row>
    <row r="13" spans="2:6" ht="15" x14ac:dyDescent="0.25">
      <c r="B13" s="117"/>
      <c r="C13" s="117"/>
      <c r="D13" s="117"/>
      <c r="E13" s="117"/>
    </row>
    <row r="14" spans="2:6" ht="15" x14ac:dyDescent="0.25">
      <c r="B14" s="117"/>
      <c r="C14" s="117"/>
      <c r="D14" s="117"/>
      <c r="E14" s="117"/>
    </row>
    <row r="15" spans="2:6" ht="15" x14ac:dyDescent="0.25">
      <c r="B15" s="117"/>
      <c r="C15" s="117"/>
      <c r="D15" s="117"/>
      <c r="E15" s="117"/>
    </row>
    <row r="16" spans="2:6" ht="15" x14ac:dyDescent="0.25">
      <c r="B16" s="117"/>
      <c r="C16" s="117"/>
      <c r="D16" s="117"/>
      <c r="E16" s="117"/>
    </row>
    <row r="17" spans="2:5" ht="15" x14ac:dyDescent="0.25">
      <c r="B17" s="117"/>
      <c r="C17" s="117"/>
      <c r="D17" s="117"/>
      <c r="E17" s="117"/>
    </row>
    <row r="18" spans="2:5" ht="15" x14ac:dyDescent="0.25">
      <c r="B18" s="117"/>
      <c r="C18" s="117"/>
      <c r="D18" s="117"/>
      <c r="E18" s="117"/>
    </row>
    <row r="19" spans="2:5" ht="15" x14ac:dyDescent="0.25">
      <c r="B19" s="117"/>
      <c r="C19" s="117"/>
      <c r="D19" s="117"/>
      <c r="E19" s="117"/>
    </row>
    <row r="20" spans="2:5" x14ac:dyDescent="0.3">
      <c r="B20" s="117"/>
      <c r="C20" s="117"/>
      <c r="D20" s="117"/>
      <c r="E20" s="117"/>
    </row>
    <row r="21" spans="2:5" x14ac:dyDescent="0.3">
      <c r="B21" s="117"/>
      <c r="C21" s="117"/>
      <c r="D21" s="117"/>
      <c r="E21" s="117"/>
    </row>
    <row r="22" spans="2:5" x14ac:dyDescent="0.3">
      <c r="B22" s="117"/>
      <c r="C22" s="117"/>
      <c r="D22" s="117"/>
      <c r="E22" s="117"/>
    </row>
    <row r="23" spans="2:5" x14ac:dyDescent="0.3">
      <c r="B23" s="117"/>
      <c r="C23" s="117"/>
      <c r="D23" s="117"/>
      <c r="E23" s="117"/>
    </row>
    <row r="24" spans="2:5" x14ac:dyDescent="0.3">
      <c r="B24" s="117"/>
      <c r="C24" s="117"/>
      <c r="D24" s="117"/>
      <c r="E24" s="117"/>
    </row>
    <row r="25" spans="2:5" x14ac:dyDescent="0.3">
      <c r="B25" s="117"/>
      <c r="C25" s="117"/>
      <c r="D25" s="117"/>
      <c r="E25" s="117"/>
    </row>
    <row r="26" spans="2:5" x14ac:dyDescent="0.3">
      <c r="B26" s="117"/>
      <c r="C26" s="117"/>
      <c r="D26" s="117"/>
      <c r="E26" s="117"/>
    </row>
    <row r="27" spans="2:5" x14ac:dyDescent="0.3">
      <c r="B27" s="117"/>
      <c r="C27" s="117"/>
      <c r="D27" s="117"/>
      <c r="E27" s="117"/>
    </row>
    <row r="28" spans="2:5" x14ac:dyDescent="0.3">
      <c r="B28" s="117"/>
      <c r="C28" s="117"/>
      <c r="D28" s="117"/>
      <c r="E28" s="117"/>
    </row>
    <row r="29" spans="2:5" x14ac:dyDescent="0.3">
      <c r="B29" s="117"/>
      <c r="C29" s="117"/>
      <c r="D29" s="117"/>
      <c r="E29" s="117"/>
    </row>
    <row r="30" spans="2:5" x14ac:dyDescent="0.3">
      <c r="B30" s="117"/>
      <c r="C30" s="117"/>
      <c r="D30" s="117"/>
      <c r="E30" s="117"/>
    </row>
    <row r="31" spans="2:5" x14ac:dyDescent="0.3">
      <c r="B31" s="117"/>
      <c r="C31" s="117"/>
      <c r="D31" s="117"/>
      <c r="E31" s="117"/>
    </row>
    <row r="32" spans="2:5" x14ac:dyDescent="0.3">
      <c r="B32" s="117"/>
      <c r="C32" s="117"/>
      <c r="D32" s="117"/>
      <c r="E32" s="117"/>
    </row>
    <row r="33" spans="2:5" x14ac:dyDescent="0.3">
      <c r="B33" s="117"/>
      <c r="C33" s="117"/>
      <c r="D33" s="117"/>
      <c r="E33" s="117"/>
    </row>
    <row r="34" spans="2:5" x14ac:dyDescent="0.3">
      <c r="B34" s="117"/>
      <c r="C34" s="117"/>
      <c r="D34" s="117"/>
      <c r="E34" s="117"/>
    </row>
    <row r="35" spans="2:5" x14ac:dyDescent="0.3">
      <c r="B35" s="117"/>
      <c r="C35" s="117"/>
      <c r="D35" s="117"/>
      <c r="E35" s="117"/>
    </row>
    <row r="36" spans="2:5" x14ac:dyDescent="0.3">
      <c r="B36" s="117"/>
      <c r="C36" s="117"/>
      <c r="D36" s="117"/>
      <c r="E36" s="117"/>
    </row>
    <row r="37" spans="2:5" x14ac:dyDescent="0.3">
      <c r="B37" s="117"/>
      <c r="C37" s="117"/>
      <c r="D37" s="117"/>
      <c r="E37" s="117"/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zoomScale="90" zoomScaleNormal="90" workbookViewId="0">
      <pane xSplit="1" ySplit="5" topLeftCell="B22" activePane="bottomRight" state="frozen"/>
      <selection activeCell="F19" sqref="F19"/>
      <selection pane="topRight" activeCell="F19" sqref="F19"/>
      <selection pane="bottomLeft" activeCell="F19" sqref="F19"/>
      <selection pane="bottomRight" activeCell="V12" sqref="V12"/>
    </sheetView>
  </sheetViews>
  <sheetFormatPr defaultColWidth="9.109375" defaultRowHeight="14.4" x14ac:dyDescent="0.3"/>
  <cols>
    <col min="1" max="1" width="6" style="1" customWidth="1"/>
    <col min="2" max="2" width="8.88671875" style="1" customWidth="1"/>
    <col min="3" max="3" width="5.88671875" style="1" customWidth="1"/>
    <col min="4" max="4" width="4" style="1" customWidth="1"/>
    <col min="5" max="5" width="4.33203125" style="1" customWidth="1"/>
    <col min="6" max="6" width="11.88671875" style="1" customWidth="1"/>
    <col min="7" max="7" width="5.109375" style="1" customWidth="1"/>
    <col min="8" max="20" width="7.109375" style="1" customWidth="1"/>
    <col min="21" max="22" width="14.6640625" style="2" customWidth="1"/>
    <col min="23" max="25" width="11" style="2" customWidth="1"/>
    <col min="26" max="26" width="69.5546875" style="1" customWidth="1"/>
    <col min="27" max="16384" width="9.109375" style="1"/>
  </cols>
  <sheetData>
    <row r="1" spans="1:27" ht="58.5" customHeight="1" x14ac:dyDescent="0.25">
      <c r="B1" s="256" t="s">
        <v>115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110"/>
      <c r="V1" s="110"/>
      <c r="W1" s="110"/>
      <c r="X1" s="110"/>
      <c r="Y1" s="110"/>
      <c r="Z1" s="111"/>
    </row>
    <row r="2" spans="1:27" ht="16.5" thickBot="1" x14ac:dyDescent="0.3">
      <c r="B2" s="116" t="s">
        <v>95</v>
      </c>
      <c r="C2" s="120">
        <f>'Version Control'!D1</f>
        <v>1.2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12"/>
      <c r="V2" s="112"/>
      <c r="W2" s="112"/>
      <c r="X2" s="112"/>
      <c r="Y2" s="112"/>
      <c r="Z2" s="113"/>
    </row>
    <row r="3" spans="1:27" ht="30.75" customHeight="1" x14ac:dyDescent="0.25">
      <c r="A3" s="12"/>
      <c r="B3" s="85" t="s">
        <v>26</v>
      </c>
      <c r="C3" s="86" t="s">
        <v>0</v>
      </c>
      <c r="D3" s="87"/>
      <c r="E3" s="88"/>
      <c r="F3" s="264" t="s">
        <v>1</v>
      </c>
      <c r="G3" s="265"/>
      <c r="H3" s="266"/>
      <c r="I3" s="264" t="s">
        <v>48</v>
      </c>
      <c r="J3" s="265"/>
      <c r="K3" s="265"/>
      <c r="L3" s="265"/>
      <c r="M3" s="265"/>
      <c r="N3" s="266"/>
      <c r="O3" s="264" t="s">
        <v>165</v>
      </c>
      <c r="P3" s="265"/>
      <c r="Q3" s="265"/>
      <c r="R3" s="265"/>
      <c r="S3" s="265"/>
      <c r="T3" s="266"/>
      <c r="U3" s="264" t="s">
        <v>60</v>
      </c>
      <c r="V3" s="265"/>
      <c r="W3" s="265"/>
      <c r="X3" s="265"/>
      <c r="Y3" s="266"/>
      <c r="Z3" s="108"/>
    </row>
    <row r="4" spans="1:27" ht="30.75" customHeight="1" x14ac:dyDescent="0.25">
      <c r="A4" s="12"/>
      <c r="B4" s="89"/>
      <c r="C4" s="74"/>
      <c r="D4" s="75"/>
      <c r="E4" s="75"/>
      <c r="F4" s="77"/>
      <c r="G4" s="76"/>
      <c r="H4" s="76"/>
      <c r="I4" s="253" t="s">
        <v>17</v>
      </c>
      <c r="J4" s="254"/>
      <c r="K4" s="255" t="s">
        <v>18</v>
      </c>
      <c r="L4" s="255"/>
      <c r="M4" s="253" t="s">
        <v>56</v>
      </c>
      <c r="N4" s="254"/>
      <c r="O4" s="253" t="s">
        <v>17</v>
      </c>
      <c r="P4" s="254"/>
      <c r="Q4" s="255" t="s">
        <v>18</v>
      </c>
      <c r="R4" s="255"/>
      <c r="S4" s="253" t="s">
        <v>56</v>
      </c>
      <c r="T4" s="254"/>
      <c r="U4" s="77"/>
      <c r="V4" s="76"/>
      <c r="W4" s="76"/>
      <c r="X4" s="76"/>
      <c r="Y4" s="76"/>
      <c r="Z4" s="109"/>
    </row>
    <row r="5" spans="1:27" ht="48" customHeight="1" x14ac:dyDescent="0.3">
      <c r="A5" s="12"/>
      <c r="B5" s="90" t="s">
        <v>2</v>
      </c>
      <c r="C5" s="210" t="s">
        <v>162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78" t="s">
        <v>53</v>
      </c>
      <c r="J5" s="78" t="s">
        <v>57</v>
      </c>
      <c r="K5" s="78" t="s">
        <v>53</v>
      </c>
      <c r="L5" s="78" t="s">
        <v>57</v>
      </c>
      <c r="M5" s="78" t="s">
        <v>53</v>
      </c>
      <c r="N5" s="78" t="s">
        <v>57</v>
      </c>
      <c r="O5" s="78" t="s">
        <v>53</v>
      </c>
      <c r="P5" s="78" t="s">
        <v>57</v>
      </c>
      <c r="Q5" s="78" t="s">
        <v>53</v>
      </c>
      <c r="R5" s="78" t="s">
        <v>57</v>
      </c>
      <c r="S5" s="78" t="s">
        <v>53</v>
      </c>
      <c r="T5" s="78" t="s">
        <v>57</v>
      </c>
      <c r="U5" s="43" t="s">
        <v>33</v>
      </c>
      <c r="V5" s="43" t="s">
        <v>32</v>
      </c>
      <c r="W5" s="43" t="s">
        <v>31</v>
      </c>
      <c r="X5" s="43" t="s">
        <v>46</v>
      </c>
      <c r="Y5" s="43" t="s">
        <v>54</v>
      </c>
      <c r="Z5" s="100" t="s">
        <v>21</v>
      </c>
    </row>
    <row r="6" spans="1:27" ht="15" customHeight="1" x14ac:dyDescent="0.3">
      <c r="A6" s="12"/>
      <c r="B6" s="258" t="s">
        <v>89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60"/>
      <c r="AA6" s="84"/>
    </row>
    <row r="7" spans="1:27" ht="15" customHeight="1" x14ac:dyDescent="0.3">
      <c r="A7" s="12"/>
      <c r="B7" s="261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3"/>
    </row>
    <row r="8" spans="1:27" ht="15" x14ac:dyDescent="0.25">
      <c r="A8" s="12"/>
      <c r="B8" s="44">
        <v>0.4</v>
      </c>
      <c r="C8" s="45">
        <v>35</v>
      </c>
      <c r="D8" s="69" t="s">
        <v>11</v>
      </c>
      <c r="E8" s="46">
        <v>3</v>
      </c>
      <c r="F8" s="69" t="s">
        <v>12</v>
      </c>
      <c r="G8" s="69" t="s">
        <v>8</v>
      </c>
      <c r="H8" s="46"/>
      <c r="I8" s="69">
        <v>125</v>
      </c>
      <c r="J8" s="48">
        <f>I8*SQRT(3)*$B8</f>
        <v>86.602540378443862</v>
      </c>
      <c r="K8" s="48">
        <f t="shared" ref="K8:K13" si="0">1.14*I8</f>
        <v>142.5</v>
      </c>
      <c r="L8" s="48">
        <f>K8*SQRT(3)*$B8</f>
        <v>98.726896031426008</v>
      </c>
      <c r="M8" s="48">
        <f t="shared" ref="M8:M13" si="1">I8*1.21</f>
        <v>151.25</v>
      </c>
      <c r="N8" s="58">
        <f>M8*SQRT(3)*$B8</f>
        <v>104.78907385791706</v>
      </c>
      <c r="O8" s="48">
        <v>103.75</v>
      </c>
      <c r="P8" s="48">
        <f>O8*SQRT(3)*$B8</f>
        <v>71.880108514108414</v>
      </c>
      <c r="Q8" s="48">
        <v>118.27499999999999</v>
      </c>
      <c r="R8" s="48">
        <f>Q8*SQRT(3)*$B8</f>
        <v>81.943323706083575</v>
      </c>
      <c r="S8" s="48">
        <v>125.53749999999999</v>
      </c>
      <c r="T8" s="48">
        <f>S8*SQRT(3)*$B8</f>
        <v>86.97493130207117</v>
      </c>
      <c r="U8" s="79">
        <v>0.86799999999999999</v>
      </c>
      <c r="V8" s="80">
        <v>1.0780000000000001</v>
      </c>
      <c r="W8" s="49">
        <v>7.5499999999999998E-2</v>
      </c>
      <c r="X8" s="49">
        <v>0.433</v>
      </c>
      <c r="Y8" s="49">
        <v>0.433</v>
      </c>
      <c r="Z8" s="101" t="s">
        <v>166</v>
      </c>
    </row>
    <row r="9" spans="1:27" ht="15" x14ac:dyDescent="0.25">
      <c r="A9" s="12"/>
      <c r="B9" s="44">
        <v>0.4</v>
      </c>
      <c r="C9" s="45">
        <v>70</v>
      </c>
      <c r="D9" s="69" t="s">
        <v>11</v>
      </c>
      <c r="E9" s="46">
        <v>3</v>
      </c>
      <c r="F9" s="69" t="s">
        <v>12</v>
      </c>
      <c r="G9" s="69" t="s">
        <v>8</v>
      </c>
      <c r="H9" s="46"/>
      <c r="I9" s="69">
        <v>185</v>
      </c>
      <c r="J9" s="48">
        <f t="shared" ref="J9:J13" si="2">I9*SQRT(3)*$B9</f>
        <v>128.17175976009693</v>
      </c>
      <c r="K9" s="48">
        <f t="shared" si="0"/>
        <v>210.89999999999998</v>
      </c>
      <c r="L9" s="48">
        <f t="shared" ref="L9:L13" si="3">K9*SQRT(3)*$B9</f>
        <v>146.11580612651048</v>
      </c>
      <c r="M9" s="48">
        <f t="shared" si="1"/>
        <v>223.85</v>
      </c>
      <c r="N9" s="56">
        <f t="shared" ref="N9:N13" si="4">M9*SQRT(3)*$B9</f>
        <v>155.08782930971728</v>
      </c>
      <c r="O9" s="48">
        <v>153.54999999999998</v>
      </c>
      <c r="P9" s="48">
        <f t="shared" ref="P9:R13" si="5">O9*SQRT(3)*$B9</f>
        <v>106.38256060088042</v>
      </c>
      <c r="Q9" s="48">
        <v>175.04699999999997</v>
      </c>
      <c r="R9" s="48">
        <f t="shared" si="5"/>
        <v>121.27611908500367</v>
      </c>
      <c r="S9" s="48">
        <v>185.79549999999998</v>
      </c>
      <c r="T9" s="48">
        <f t="shared" ref="T9" si="6">S9*SQRT(3)*$B9</f>
        <v>128.72289832706531</v>
      </c>
      <c r="U9" s="53">
        <v>0.443</v>
      </c>
      <c r="V9" s="49">
        <v>0.55800000000000005</v>
      </c>
      <c r="W9" s="49">
        <v>7.3499999999999996E-2</v>
      </c>
      <c r="X9" s="49">
        <v>0.32</v>
      </c>
      <c r="Y9" s="49">
        <v>0.32</v>
      </c>
      <c r="Z9" s="102" t="s">
        <v>166</v>
      </c>
    </row>
    <row r="10" spans="1:27" ht="15" x14ac:dyDescent="0.25">
      <c r="A10" s="12"/>
      <c r="B10" s="44">
        <v>0.4</v>
      </c>
      <c r="C10" s="45">
        <v>95</v>
      </c>
      <c r="D10" s="69" t="s">
        <v>11</v>
      </c>
      <c r="E10" s="46">
        <v>3</v>
      </c>
      <c r="F10" s="69" t="s">
        <v>12</v>
      </c>
      <c r="G10" s="69" t="s">
        <v>8</v>
      </c>
      <c r="H10" s="46"/>
      <c r="I10" s="69">
        <v>235</v>
      </c>
      <c r="J10" s="48">
        <f t="shared" si="2"/>
        <v>162.81277591147446</v>
      </c>
      <c r="K10" s="48">
        <f t="shared" si="0"/>
        <v>267.89999999999998</v>
      </c>
      <c r="L10" s="48">
        <f t="shared" si="3"/>
        <v>185.60656453908086</v>
      </c>
      <c r="M10" s="48">
        <f t="shared" si="1"/>
        <v>284.34999999999997</v>
      </c>
      <c r="N10" s="56">
        <f t="shared" si="4"/>
        <v>197.00345885288408</v>
      </c>
      <c r="O10" s="48">
        <v>195.04999999999998</v>
      </c>
      <c r="P10" s="48">
        <f t="shared" si="5"/>
        <v>135.1346040065238</v>
      </c>
      <c r="Q10" s="48">
        <v>222.35699999999997</v>
      </c>
      <c r="R10" s="48">
        <f t="shared" si="5"/>
        <v>154.05344856743713</v>
      </c>
      <c r="S10" s="48">
        <v>236.01049999999995</v>
      </c>
      <c r="T10" s="48">
        <f t="shared" ref="T10" si="7">S10*SQRT(3)*$B10</f>
        <v>163.51287084789377</v>
      </c>
      <c r="U10" s="53">
        <v>0.32</v>
      </c>
      <c r="V10" s="49">
        <v>0.39800000000000002</v>
      </c>
      <c r="W10" s="49">
        <v>7.2999999999999995E-2</v>
      </c>
      <c r="X10" s="49">
        <v>0.32</v>
      </c>
      <c r="Y10" s="49">
        <v>0.32</v>
      </c>
      <c r="Z10" s="102" t="s">
        <v>166</v>
      </c>
    </row>
    <row r="11" spans="1:27" ht="15" x14ac:dyDescent="0.25">
      <c r="A11" s="12"/>
      <c r="B11" s="44">
        <v>0.4</v>
      </c>
      <c r="C11" s="45">
        <v>120</v>
      </c>
      <c r="D11" s="69" t="s">
        <v>11</v>
      </c>
      <c r="E11" s="46">
        <v>3</v>
      </c>
      <c r="F11" s="69" t="s">
        <v>12</v>
      </c>
      <c r="G11" s="69" t="s">
        <v>8</v>
      </c>
      <c r="H11" s="46"/>
      <c r="I11" s="69">
        <v>255</v>
      </c>
      <c r="J11" s="48">
        <f t="shared" si="2"/>
        <v>176.66918237202549</v>
      </c>
      <c r="K11" s="48">
        <f t="shared" si="0"/>
        <v>290.7</v>
      </c>
      <c r="L11" s="48">
        <f t="shared" si="3"/>
        <v>201.40286790410903</v>
      </c>
      <c r="M11" s="48">
        <f t="shared" si="1"/>
        <v>308.55</v>
      </c>
      <c r="N11" s="56">
        <f t="shared" si="4"/>
        <v>213.76971067015086</v>
      </c>
      <c r="O11" s="48">
        <v>211.64999999999998</v>
      </c>
      <c r="P11" s="48">
        <f t="shared" si="5"/>
        <v>146.63542136878115</v>
      </c>
      <c r="Q11" s="48">
        <v>241.28099999999998</v>
      </c>
      <c r="R11" s="48">
        <f t="shared" si="5"/>
        <v>167.16438036041052</v>
      </c>
      <c r="S11" s="48">
        <v>256.09649999999999</v>
      </c>
      <c r="T11" s="48">
        <f t="shared" ref="T11" si="8">S11*SQRT(3)*$B11</f>
        <v>177.42885985622519</v>
      </c>
      <c r="U11" s="53">
        <v>0.253</v>
      </c>
      <c r="V11" s="49">
        <v>0.32</v>
      </c>
      <c r="W11" s="49">
        <v>7.3999999999999996E-2</v>
      </c>
      <c r="X11" s="49">
        <v>0.16400000000000001</v>
      </c>
      <c r="Y11" s="49">
        <v>0.16400000000000001</v>
      </c>
      <c r="Z11" s="102" t="s">
        <v>166</v>
      </c>
    </row>
    <row r="12" spans="1:27" ht="15" x14ac:dyDescent="0.25">
      <c r="A12" s="12"/>
      <c r="B12" s="44">
        <v>0.4</v>
      </c>
      <c r="C12" s="45">
        <v>185</v>
      </c>
      <c r="D12" s="69" t="s">
        <v>11</v>
      </c>
      <c r="E12" s="46">
        <v>3</v>
      </c>
      <c r="F12" s="69" t="s">
        <v>12</v>
      </c>
      <c r="G12" s="69" t="s">
        <v>8</v>
      </c>
      <c r="H12" s="46"/>
      <c r="I12" s="69">
        <v>335</v>
      </c>
      <c r="J12" s="48">
        <f t="shared" si="2"/>
        <v>232.09480821422954</v>
      </c>
      <c r="K12" s="48">
        <f t="shared" si="0"/>
        <v>381.9</v>
      </c>
      <c r="L12" s="48">
        <f t="shared" si="3"/>
        <v>264.58808136422169</v>
      </c>
      <c r="M12" s="48">
        <f t="shared" si="1"/>
        <v>405.34999999999997</v>
      </c>
      <c r="N12" s="56">
        <f t="shared" si="4"/>
        <v>280.83471793921774</v>
      </c>
      <c r="O12" s="48">
        <v>278.05</v>
      </c>
      <c r="P12" s="48">
        <f t="shared" si="5"/>
        <v>192.63869081781056</v>
      </c>
      <c r="Q12" s="48">
        <v>316.97699999999998</v>
      </c>
      <c r="R12" s="48">
        <f t="shared" si="5"/>
        <v>219.60810753230399</v>
      </c>
      <c r="S12" s="48">
        <v>336.44049999999993</v>
      </c>
      <c r="T12" s="48">
        <f t="shared" ref="T12" si="9">S12*SQRT(3)*$B12</f>
        <v>233.09281588955071</v>
      </c>
      <c r="U12" s="53">
        <v>0.16400000000000001</v>
      </c>
      <c r="V12" s="49">
        <v>0.20499999999999999</v>
      </c>
      <c r="W12" s="49">
        <v>7.2999999999999995E-2</v>
      </c>
      <c r="X12" s="49">
        <v>0.16400000000000001</v>
      </c>
      <c r="Y12" s="49">
        <v>0.16400000000000001</v>
      </c>
      <c r="Z12" s="102" t="s">
        <v>166</v>
      </c>
    </row>
    <row r="13" spans="1:27" ht="15" x14ac:dyDescent="0.25">
      <c r="A13" s="12"/>
      <c r="B13" s="44">
        <v>0.4</v>
      </c>
      <c r="C13" s="69">
        <v>300</v>
      </c>
      <c r="D13" s="69" t="s">
        <v>11</v>
      </c>
      <c r="E13" s="46">
        <v>3</v>
      </c>
      <c r="F13" s="69" t="s">
        <v>12</v>
      </c>
      <c r="G13" s="69" t="s">
        <v>8</v>
      </c>
      <c r="H13" s="46"/>
      <c r="I13" s="69">
        <v>435</v>
      </c>
      <c r="J13" s="48">
        <f t="shared" si="2"/>
        <v>301.3768405169846</v>
      </c>
      <c r="K13" s="48">
        <f t="shared" si="0"/>
        <v>495.9</v>
      </c>
      <c r="L13" s="48">
        <f t="shared" si="3"/>
        <v>343.56959818936252</v>
      </c>
      <c r="M13" s="48">
        <f t="shared" si="1"/>
        <v>526.35</v>
      </c>
      <c r="N13" s="59">
        <f t="shared" si="4"/>
        <v>364.66597702555146</v>
      </c>
      <c r="O13" s="48">
        <v>361.04999999999995</v>
      </c>
      <c r="P13" s="48">
        <f t="shared" si="5"/>
        <v>250.1427776290972</v>
      </c>
      <c r="Q13" s="48">
        <v>411.59699999999998</v>
      </c>
      <c r="R13" s="48">
        <f t="shared" si="5"/>
        <v>285.16276649717082</v>
      </c>
      <c r="S13" s="48">
        <v>436.87049999999999</v>
      </c>
      <c r="T13" s="48">
        <f t="shared" ref="T13" si="10">S13*SQRT(3)*$B13</f>
        <v>302.67276093120768</v>
      </c>
      <c r="U13" s="81">
        <v>0.1</v>
      </c>
      <c r="V13" s="49">
        <v>0.126</v>
      </c>
      <c r="W13" s="49">
        <v>7.2499999999999995E-2</v>
      </c>
      <c r="X13" s="49">
        <v>0.16400000000000001</v>
      </c>
      <c r="Y13" s="49">
        <v>0.16400000000000001</v>
      </c>
      <c r="Z13" s="102" t="s">
        <v>166</v>
      </c>
    </row>
    <row r="14" spans="1:27" x14ac:dyDescent="0.3">
      <c r="A14" s="12"/>
      <c r="B14" s="258" t="s">
        <v>90</v>
      </c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60"/>
    </row>
    <row r="15" spans="1:27" x14ac:dyDescent="0.3">
      <c r="A15" s="12"/>
      <c r="B15" s="261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3"/>
    </row>
    <row r="16" spans="1:27" ht="15" x14ac:dyDescent="0.25">
      <c r="A16" s="12"/>
      <c r="B16" s="44">
        <v>0.4</v>
      </c>
      <c r="C16" s="69">
        <v>95</v>
      </c>
      <c r="D16" s="69" t="s">
        <v>11</v>
      </c>
      <c r="E16" s="46">
        <v>4</v>
      </c>
      <c r="F16" s="67" t="s">
        <v>12</v>
      </c>
      <c r="G16" s="68" t="s">
        <v>8</v>
      </c>
      <c r="H16" s="70"/>
      <c r="I16" s="69">
        <v>235</v>
      </c>
      <c r="J16" s="48">
        <f t="shared" ref="J16:J18" si="11">I16*SQRT(3)*$B16</f>
        <v>162.81277591147446</v>
      </c>
      <c r="K16" s="48">
        <f t="shared" ref="K16:K18" si="12">1.14*I16</f>
        <v>267.89999999999998</v>
      </c>
      <c r="L16" s="48">
        <f t="shared" ref="L16:L18" si="13">K16*SQRT(3)*$B16</f>
        <v>185.60656453908086</v>
      </c>
      <c r="M16" s="48">
        <f t="shared" ref="M16:M18" si="14">I16*1.21</f>
        <v>284.34999999999997</v>
      </c>
      <c r="N16" s="58">
        <f t="shared" ref="N16:N18" si="15">M16*SQRT(3)*$B16</f>
        <v>197.00345885288408</v>
      </c>
      <c r="O16" s="48">
        <v>195.04999999999998</v>
      </c>
      <c r="P16" s="48">
        <f t="shared" ref="P16:P18" si="16">O16*SQRT(3)*$B16</f>
        <v>135.1346040065238</v>
      </c>
      <c r="Q16" s="48">
        <v>222.35699999999997</v>
      </c>
      <c r="R16" s="48">
        <f t="shared" ref="R16:R18" si="17">Q16*SQRT(3)*$B16</f>
        <v>154.05344856743713</v>
      </c>
      <c r="S16" s="48">
        <v>236.01049999999995</v>
      </c>
      <c r="T16" s="48">
        <f t="shared" ref="T16:T18" si="18">S16*SQRT(3)*$B16</f>
        <v>163.51287084789377</v>
      </c>
      <c r="U16" s="50">
        <v>0.32</v>
      </c>
      <c r="V16" s="49">
        <v>0.39800000000000002</v>
      </c>
      <c r="W16" s="49">
        <v>7.3499999999999996E-2</v>
      </c>
      <c r="X16" s="49">
        <v>0.32</v>
      </c>
      <c r="Y16" s="49">
        <v>0.32</v>
      </c>
      <c r="Z16" s="101" t="s">
        <v>166</v>
      </c>
    </row>
    <row r="17" spans="1:26" ht="15" x14ac:dyDescent="0.25">
      <c r="A17" s="12"/>
      <c r="B17" s="44">
        <v>0.4</v>
      </c>
      <c r="C17" s="69">
        <v>185</v>
      </c>
      <c r="D17" s="69" t="s">
        <v>11</v>
      </c>
      <c r="E17" s="46">
        <v>4</v>
      </c>
      <c r="F17" s="45" t="s">
        <v>12</v>
      </c>
      <c r="G17" s="69" t="s">
        <v>8</v>
      </c>
      <c r="H17" s="46"/>
      <c r="I17" s="69">
        <v>335</v>
      </c>
      <c r="J17" s="48">
        <f t="shared" si="11"/>
        <v>232.09480821422954</v>
      </c>
      <c r="K17" s="48">
        <f t="shared" si="12"/>
        <v>381.9</v>
      </c>
      <c r="L17" s="48">
        <f t="shared" si="13"/>
        <v>264.58808136422169</v>
      </c>
      <c r="M17" s="48">
        <f t="shared" si="14"/>
        <v>405.34999999999997</v>
      </c>
      <c r="N17" s="56">
        <f t="shared" si="15"/>
        <v>280.83471793921774</v>
      </c>
      <c r="O17" s="48">
        <v>278.05</v>
      </c>
      <c r="P17" s="48">
        <f t="shared" si="16"/>
        <v>192.63869081781056</v>
      </c>
      <c r="Q17" s="48">
        <v>316.97699999999998</v>
      </c>
      <c r="R17" s="48">
        <f t="shared" si="17"/>
        <v>219.60810753230399</v>
      </c>
      <c r="S17" s="48">
        <v>336.44049999999993</v>
      </c>
      <c r="T17" s="48">
        <f t="shared" si="18"/>
        <v>233.09281588955071</v>
      </c>
      <c r="U17" s="53">
        <v>0.16400000000000001</v>
      </c>
      <c r="V17" s="49">
        <v>0.20499999999999999</v>
      </c>
      <c r="W17" s="49">
        <v>7.3999999999999996E-2</v>
      </c>
      <c r="X17" s="49">
        <v>0.16400000000000001</v>
      </c>
      <c r="Y17" s="49">
        <v>0.16400000000000001</v>
      </c>
      <c r="Z17" s="102" t="s">
        <v>166</v>
      </c>
    </row>
    <row r="18" spans="1:26" ht="15" x14ac:dyDescent="0.25">
      <c r="A18" s="12"/>
      <c r="B18" s="44">
        <v>0.4</v>
      </c>
      <c r="C18" s="69">
        <v>300</v>
      </c>
      <c r="D18" s="69" t="s">
        <v>11</v>
      </c>
      <c r="E18" s="46">
        <v>4</v>
      </c>
      <c r="F18" s="71" t="s">
        <v>12</v>
      </c>
      <c r="G18" s="72" t="s">
        <v>8</v>
      </c>
      <c r="H18" s="122"/>
      <c r="I18" s="69">
        <v>435</v>
      </c>
      <c r="J18" s="48">
        <f t="shared" si="11"/>
        <v>301.3768405169846</v>
      </c>
      <c r="K18" s="48">
        <f t="shared" si="12"/>
        <v>495.9</v>
      </c>
      <c r="L18" s="48">
        <f t="shared" si="13"/>
        <v>343.56959818936252</v>
      </c>
      <c r="M18" s="48">
        <f t="shared" si="14"/>
        <v>526.35</v>
      </c>
      <c r="N18" s="59">
        <f t="shared" si="15"/>
        <v>364.66597702555146</v>
      </c>
      <c r="O18" s="48">
        <v>361.04999999999995</v>
      </c>
      <c r="P18" s="48">
        <f t="shared" si="16"/>
        <v>250.1427776290972</v>
      </c>
      <c r="Q18" s="48">
        <v>411.59699999999998</v>
      </c>
      <c r="R18" s="48">
        <f t="shared" si="17"/>
        <v>285.16276649717082</v>
      </c>
      <c r="S18" s="48">
        <v>436.87049999999999</v>
      </c>
      <c r="T18" s="48">
        <f t="shared" si="18"/>
        <v>302.67276093120768</v>
      </c>
      <c r="U18" s="53">
        <v>0.1</v>
      </c>
      <c r="V18" s="49">
        <v>0.126</v>
      </c>
      <c r="W18" s="49">
        <v>7.2499999999999995E-2</v>
      </c>
      <c r="X18" s="49">
        <v>0.1</v>
      </c>
      <c r="Y18" s="49">
        <v>0.16400000000000001</v>
      </c>
      <c r="Z18" s="103" t="s">
        <v>166</v>
      </c>
    </row>
    <row r="19" spans="1:26" x14ac:dyDescent="0.3">
      <c r="A19" s="12"/>
      <c r="B19" s="258" t="s">
        <v>91</v>
      </c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60"/>
    </row>
    <row r="20" spans="1:26" x14ac:dyDescent="0.3">
      <c r="A20" s="12"/>
      <c r="B20" s="261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3"/>
    </row>
    <row r="21" spans="1:26" ht="15" x14ac:dyDescent="0.25">
      <c r="A21" s="12"/>
      <c r="B21" s="92">
        <v>0.4</v>
      </c>
      <c r="C21" s="69">
        <v>35</v>
      </c>
      <c r="D21" s="69" t="s">
        <v>11</v>
      </c>
      <c r="E21" s="70">
        <v>3</v>
      </c>
      <c r="F21" s="69" t="s">
        <v>12</v>
      </c>
      <c r="G21" s="69" t="s">
        <v>11</v>
      </c>
      <c r="H21" s="69"/>
      <c r="I21" s="67">
        <v>125</v>
      </c>
      <c r="J21" s="48">
        <f t="shared" ref="J21:J25" si="19">I21*SQRT(3)*$B21</f>
        <v>86.602540378443862</v>
      </c>
      <c r="K21" s="48">
        <f t="shared" ref="K21:K25" si="20">1.14*I21</f>
        <v>142.5</v>
      </c>
      <c r="L21" s="48">
        <f t="shared" ref="L21:L25" si="21">K21*SQRT(3)*$B21</f>
        <v>98.726896031426008</v>
      </c>
      <c r="M21" s="57">
        <f t="shared" ref="M21:M25" si="22">I21*1.21</f>
        <v>151.25</v>
      </c>
      <c r="N21" s="58">
        <f t="shared" ref="N21:N25" si="23">M21*SQRT(3)*$B21</f>
        <v>104.78907385791706</v>
      </c>
      <c r="O21" s="48">
        <v>103.75</v>
      </c>
      <c r="P21" s="48">
        <f t="shared" ref="P21:R25" si="24">O21*SQRT(3)*$B21</f>
        <v>71.880108514108414</v>
      </c>
      <c r="Q21" s="48">
        <v>118.27499999999999</v>
      </c>
      <c r="R21" s="48">
        <f t="shared" si="24"/>
        <v>81.943323706083575</v>
      </c>
      <c r="S21" s="48">
        <v>125.53749999999999</v>
      </c>
      <c r="T21" s="58">
        <f t="shared" ref="R21:T22" si="25">S21*SQRT(3)*$B21</f>
        <v>86.97493130207117</v>
      </c>
      <c r="U21" s="53">
        <v>0.85699999999999998</v>
      </c>
      <c r="V21" s="80">
        <v>1.0780000000000001</v>
      </c>
      <c r="W21" s="49">
        <v>7.3999999999999996E-2</v>
      </c>
      <c r="X21" s="49">
        <v>0.85699999999999998</v>
      </c>
      <c r="Y21" s="49">
        <v>0.85699999999999998</v>
      </c>
      <c r="Z21" s="101" t="s">
        <v>166</v>
      </c>
    </row>
    <row r="22" spans="1:26" ht="15" x14ac:dyDescent="0.25">
      <c r="A22" s="12"/>
      <c r="B22" s="44">
        <v>0.4</v>
      </c>
      <c r="C22" s="69">
        <v>70</v>
      </c>
      <c r="D22" s="69" t="s">
        <v>11</v>
      </c>
      <c r="E22" s="46">
        <v>3</v>
      </c>
      <c r="F22" s="69" t="s">
        <v>12</v>
      </c>
      <c r="G22" s="69" t="s">
        <v>11</v>
      </c>
      <c r="H22" s="69"/>
      <c r="I22" s="45">
        <v>185</v>
      </c>
      <c r="J22" s="48">
        <f t="shared" si="19"/>
        <v>128.17175976009693</v>
      </c>
      <c r="K22" s="48">
        <f t="shared" si="20"/>
        <v>210.89999999999998</v>
      </c>
      <c r="L22" s="48">
        <f t="shared" si="21"/>
        <v>146.11580612651048</v>
      </c>
      <c r="M22" s="48">
        <f t="shared" si="22"/>
        <v>223.85</v>
      </c>
      <c r="N22" s="56">
        <f t="shared" si="23"/>
        <v>155.08782930971728</v>
      </c>
      <c r="O22" s="48">
        <v>153.54999999999998</v>
      </c>
      <c r="P22" s="48">
        <f t="shared" si="24"/>
        <v>106.38256060088042</v>
      </c>
      <c r="Q22" s="48">
        <v>175.04699999999997</v>
      </c>
      <c r="R22" s="48">
        <f t="shared" si="25"/>
        <v>121.27611908500367</v>
      </c>
      <c r="S22" s="48">
        <v>185.79549999999998</v>
      </c>
      <c r="T22" s="48">
        <f t="shared" ref="T22" si="26">S22*SQRT(3)*$B22</f>
        <v>128.72289832706531</v>
      </c>
      <c r="U22" s="53">
        <v>0.443</v>
      </c>
      <c r="V22" s="49">
        <v>0.55800000000000005</v>
      </c>
      <c r="W22" s="49">
        <v>7.2999999999999995E-2</v>
      </c>
      <c r="X22" s="49">
        <v>0.443</v>
      </c>
      <c r="Y22" s="49">
        <v>0.443</v>
      </c>
      <c r="Z22" s="102" t="s">
        <v>166</v>
      </c>
    </row>
    <row r="23" spans="1:26" ht="15" x14ac:dyDescent="0.25">
      <c r="A23" s="12"/>
      <c r="B23" s="44">
        <v>0.4</v>
      </c>
      <c r="C23" s="69">
        <v>120</v>
      </c>
      <c r="D23" s="69" t="s">
        <v>11</v>
      </c>
      <c r="E23" s="46">
        <v>3</v>
      </c>
      <c r="F23" s="69" t="s">
        <v>12</v>
      </c>
      <c r="G23" s="69" t="s">
        <v>11</v>
      </c>
      <c r="H23" s="69"/>
      <c r="I23" s="45">
        <v>255</v>
      </c>
      <c r="J23" s="48">
        <f t="shared" si="19"/>
        <v>176.66918237202549</v>
      </c>
      <c r="K23" s="48">
        <f t="shared" si="20"/>
        <v>290.7</v>
      </c>
      <c r="L23" s="48">
        <f t="shared" si="21"/>
        <v>201.40286790410903</v>
      </c>
      <c r="M23" s="48">
        <f t="shared" si="22"/>
        <v>308.55</v>
      </c>
      <c r="N23" s="56">
        <f t="shared" si="23"/>
        <v>213.76971067015086</v>
      </c>
      <c r="O23" s="48">
        <v>211.64999999999998</v>
      </c>
      <c r="P23" s="48">
        <f t="shared" si="24"/>
        <v>146.63542136878115</v>
      </c>
      <c r="Q23" s="48">
        <v>241.28099999999998</v>
      </c>
      <c r="R23" s="48">
        <f t="shared" ref="R23" si="27">Q23*SQRT(3)*$B23</f>
        <v>167.16438036041052</v>
      </c>
      <c r="S23" s="48">
        <v>256.09649999999999</v>
      </c>
      <c r="T23" s="48">
        <f t="shared" ref="T23" si="28">S23*SQRT(3)*$B23</f>
        <v>177.42885985622519</v>
      </c>
      <c r="U23" s="53">
        <v>0.253</v>
      </c>
      <c r="V23" s="49">
        <v>0.32</v>
      </c>
      <c r="W23" s="49">
        <v>7.4999999999999997E-2</v>
      </c>
      <c r="X23" s="49">
        <v>0.253</v>
      </c>
      <c r="Y23" s="49">
        <v>0.253</v>
      </c>
      <c r="Z23" s="102" t="s">
        <v>166</v>
      </c>
    </row>
    <row r="24" spans="1:26" ht="15" x14ac:dyDescent="0.25">
      <c r="A24" s="12"/>
      <c r="B24" s="44">
        <v>0.4</v>
      </c>
      <c r="C24" s="69">
        <v>185</v>
      </c>
      <c r="D24" s="69" t="s">
        <v>11</v>
      </c>
      <c r="E24" s="46">
        <v>3</v>
      </c>
      <c r="F24" s="69" t="s">
        <v>12</v>
      </c>
      <c r="G24" s="69" t="s">
        <v>11</v>
      </c>
      <c r="H24" s="69"/>
      <c r="I24" s="45">
        <v>330</v>
      </c>
      <c r="J24" s="48">
        <f t="shared" si="19"/>
        <v>228.63070659909181</v>
      </c>
      <c r="K24" s="48">
        <f t="shared" si="20"/>
        <v>376.2</v>
      </c>
      <c r="L24" s="48">
        <f t="shared" si="21"/>
        <v>260.63900552296462</v>
      </c>
      <c r="M24" s="48">
        <f t="shared" si="22"/>
        <v>399.3</v>
      </c>
      <c r="N24" s="56">
        <f t="shared" si="23"/>
        <v>276.64315498490112</v>
      </c>
      <c r="O24" s="48">
        <v>273.89999999999998</v>
      </c>
      <c r="P24" s="48">
        <f t="shared" si="24"/>
        <v>189.76348647724618</v>
      </c>
      <c r="Q24" s="48">
        <v>312.24599999999998</v>
      </c>
      <c r="R24" s="48">
        <f t="shared" ref="R24" si="29">Q24*SQRT(3)*$B24</f>
        <v>216.33037458406068</v>
      </c>
      <c r="S24" s="48">
        <v>331.41899999999998</v>
      </c>
      <c r="T24" s="48">
        <f t="shared" ref="T24" si="30">S24*SQRT(3)*$B24</f>
        <v>229.61381863746789</v>
      </c>
      <c r="U24" s="53">
        <v>0.16400000000000001</v>
      </c>
      <c r="V24" s="49">
        <v>0.20499999999999999</v>
      </c>
      <c r="W24" s="49">
        <v>7.3999999999999996E-2</v>
      </c>
      <c r="X24" s="49">
        <v>0.16400000000000001</v>
      </c>
      <c r="Y24" s="49">
        <v>0.16400000000000001</v>
      </c>
      <c r="Z24" s="102" t="s">
        <v>166</v>
      </c>
    </row>
    <row r="25" spans="1:26" ht="15" x14ac:dyDescent="0.25">
      <c r="A25" s="12"/>
      <c r="B25" s="83">
        <v>0.4</v>
      </c>
      <c r="C25" s="69">
        <v>300</v>
      </c>
      <c r="D25" s="69" t="s">
        <v>11</v>
      </c>
      <c r="E25" s="73">
        <v>3</v>
      </c>
      <c r="F25" s="69" t="s">
        <v>12</v>
      </c>
      <c r="G25" s="69" t="s">
        <v>11</v>
      </c>
      <c r="H25" s="69"/>
      <c r="I25" s="71">
        <v>430</v>
      </c>
      <c r="J25" s="48">
        <f t="shared" si="19"/>
        <v>297.91273890184692</v>
      </c>
      <c r="K25" s="48">
        <f t="shared" si="20"/>
        <v>490.19999999999993</v>
      </c>
      <c r="L25" s="48">
        <f t="shared" si="21"/>
        <v>339.6205223481054</v>
      </c>
      <c r="M25" s="55">
        <f t="shared" si="22"/>
        <v>520.29999999999995</v>
      </c>
      <c r="N25" s="59">
        <f t="shared" si="23"/>
        <v>360.47441407123472</v>
      </c>
      <c r="O25" s="48">
        <v>356.9</v>
      </c>
      <c r="P25" s="48">
        <f t="shared" si="24"/>
        <v>247.26757328853293</v>
      </c>
      <c r="Q25" s="48">
        <v>406.86599999999993</v>
      </c>
      <c r="R25" s="48">
        <f t="shared" ref="R25" si="31">Q25*SQRT(3)*$B25</f>
        <v>281.88503354892748</v>
      </c>
      <c r="S25" s="48">
        <v>431.84899999999993</v>
      </c>
      <c r="T25" s="48">
        <f t="shared" ref="T25" si="32">S25*SQRT(3)*$B25</f>
        <v>299.1937636791248</v>
      </c>
      <c r="U25" s="53">
        <v>0.1</v>
      </c>
      <c r="V25" s="49">
        <v>0.126</v>
      </c>
      <c r="W25" s="49">
        <v>7.2499999999999995E-2</v>
      </c>
      <c r="X25" s="49">
        <v>0.16400000000000001</v>
      </c>
      <c r="Y25" s="49">
        <v>0.16400000000000001</v>
      </c>
      <c r="Z25" s="103" t="s">
        <v>166</v>
      </c>
    </row>
    <row r="26" spans="1:26" x14ac:dyDescent="0.3">
      <c r="A26" s="12"/>
      <c r="B26" s="258" t="s">
        <v>102</v>
      </c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60"/>
    </row>
    <row r="27" spans="1:26" x14ac:dyDescent="0.3">
      <c r="A27" s="12"/>
      <c r="B27" s="261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3"/>
    </row>
    <row r="28" spans="1:26" ht="15" x14ac:dyDescent="0.25">
      <c r="A28" s="12"/>
      <c r="B28" s="44">
        <v>0.4</v>
      </c>
      <c r="C28" s="69">
        <v>2.2499999999999999E-2</v>
      </c>
      <c r="D28" s="69" t="s">
        <v>8</v>
      </c>
      <c r="E28" s="46">
        <v>4</v>
      </c>
      <c r="F28" s="69" t="s">
        <v>47</v>
      </c>
      <c r="G28" s="69" t="s">
        <v>37</v>
      </c>
      <c r="H28" s="46" t="s">
        <v>52</v>
      </c>
      <c r="I28" s="69">
        <v>100</v>
      </c>
      <c r="J28" s="48">
        <f t="shared" ref="J28:J37" si="33">I28*SQRT(3)*$B28</f>
        <v>69.282032302755098</v>
      </c>
      <c r="K28" s="48">
        <f t="shared" ref="K28:K37" si="34">1.14*I28</f>
        <v>113.99999999999999</v>
      </c>
      <c r="L28" s="48">
        <f t="shared" ref="L28:L37" si="35">K28*SQRT(3)*$B28</f>
        <v>78.981516825140801</v>
      </c>
      <c r="M28" s="57">
        <f t="shared" ref="M28:M37" si="36">I28*1.21</f>
        <v>121</v>
      </c>
      <c r="N28" s="58">
        <f t="shared" ref="N28:N37" si="37">M28*SQRT(3)*$B28</f>
        <v>83.83125908633366</v>
      </c>
      <c r="O28" s="48">
        <v>83</v>
      </c>
      <c r="P28" s="48">
        <f t="shared" ref="P28:P37" si="38">O28*SQRT(3)*$B28</f>
        <v>57.504086811286726</v>
      </c>
      <c r="Q28" s="48">
        <v>94.61999999999999</v>
      </c>
      <c r="R28" s="48">
        <f t="shared" ref="R28:R37" si="39">Q28*SQRT(3)*$B28</f>
        <v>65.55465896486686</v>
      </c>
      <c r="S28" s="48">
        <v>100.42999999999999</v>
      </c>
      <c r="T28" s="58">
        <f t="shared" ref="T28:T37" si="40">S28*SQRT(3)*$B28</f>
        <v>69.579945041656927</v>
      </c>
      <c r="U28" s="49">
        <v>1.26</v>
      </c>
      <c r="V28" s="49">
        <v>1.5529999999999999</v>
      </c>
      <c r="W28" s="49">
        <v>8.5999999999999993E-2</v>
      </c>
      <c r="X28" s="49">
        <v>1.2569999999999999</v>
      </c>
      <c r="Y28" s="49">
        <v>2.27</v>
      </c>
      <c r="Z28" s="104" t="s">
        <v>167</v>
      </c>
    </row>
    <row r="29" spans="1:26" ht="15" x14ac:dyDescent="0.25">
      <c r="A29" s="12"/>
      <c r="B29" s="44">
        <v>0.4</v>
      </c>
      <c r="C29" s="69">
        <v>0.04</v>
      </c>
      <c r="D29" s="69" t="s">
        <v>8</v>
      </c>
      <c r="E29" s="46">
        <v>4</v>
      </c>
      <c r="F29" s="69" t="s">
        <v>47</v>
      </c>
      <c r="G29" s="69" t="s">
        <v>37</v>
      </c>
      <c r="H29" s="46" t="s">
        <v>52</v>
      </c>
      <c r="I29" s="69">
        <v>140</v>
      </c>
      <c r="J29" s="48">
        <f t="shared" si="33"/>
        <v>96.994845223857126</v>
      </c>
      <c r="K29" s="48">
        <f t="shared" si="34"/>
        <v>159.6</v>
      </c>
      <c r="L29" s="48">
        <f t="shared" si="35"/>
        <v>110.57412355519712</v>
      </c>
      <c r="M29" s="48">
        <f t="shared" si="36"/>
        <v>169.4</v>
      </c>
      <c r="N29" s="56">
        <f t="shared" si="37"/>
        <v>117.36376272086711</v>
      </c>
      <c r="O29" s="48">
        <v>116.19999999999999</v>
      </c>
      <c r="P29" s="48">
        <f t="shared" si="38"/>
        <v>80.505721535801399</v>
      </c>
      <c r="Q29" s="48">
        <v>132.46799999999999</v>
      </c>
      <c r="R29" s="48">
        <f t="shared" si="39"/>
        <v>91.77652255081361</v>
      </c>
      <c r="S29" s="48">
        <v>140.602</v>
      </c>
      <c r="T29" s="56">
        <f t="shared" si="40"/>
        <v>97.411923058319715</v>
      </c>
      <c r="U29" s="49">
        <v>0.70299999999999996</v>
      </c>
      <c r="V29" s="49">
        <v>0.875</v>
      </c>
      <c r="W29" s="49">
        <v>7.8E-2</v>
      </c>
      <c r="X29" s="49">
        <v>0.70299999999999996</v>
      </c>
      <c r="Y29" s="49">
        <v>2.14</v>
      </c>
      <c r="Z29" s="105" t="s">
        <v>167</v>
      </c>
    </row>
    <row r="30" spans="1:26" ht="15" x14ac:dyDescent="0.25">
      <c r="A30" s="12"/>
      <c r="B30" s="44">
        <v>0.4</v>
      </c>
      <c r="C30" s="69">
        <v>0.05</v>
      </c>
      <c r="D30" s="69" t="s">
        <v>8</v>
      </c>
      <c r="E30" s="46">
        <v>4</v>
      </c>
      <c r="F30" s="69" t="s">
        <v>47</v>
      </c>
      <c r="G30" s="69" t="s">
        <v>37</v>
      </c>
      <c r="H30" s="46" t="s">
        <v>52</v>
      </c>
      <c r="I30" s="69">
        <v>160</v>
      </c>
      <c r="J30" s="48">
        <f t="shared" si="33"/>
        <v>110.85125168440814</v>
      </c>
      <c r="K30" s="48">
        <f t="shared" si="34"/>
        <v>182.39999999999998</v>
      </c>
      <c r="L30" s="48">
        <f t="shared" si="35"/>
        <v>126.37042692022527</v>
      </c>
      <c r="M30" s="48">
        <f t="shared" si="36"/>
        <v>193.6</v>
      </c>
      <c r="N30" s="56">
        <f t="shared" si="37"/>
        <v>134.13001453813385</v>
      </c>
      <c r="O30" s="48">
        <v>132.79999999999998</v>
      </c>
      <c r="P30" s="48">
        <f t="shared" si="38"/>
        <v>92.00653889805875</v>
      </c>
      <c r="Q30" s="48">
        <v>151.39199999999997</v>
      </c>
      <c r="R30" s="48">
        <f t="shared" si="39"/>
        <v>104.88745434378696</v>
      </c>
      <c r="S30" s="48">
        <v>160.68799999999999</v>
      </c>
      <c r="T30" s="56">
        <f t="shared" si="40"/>
        <v>111.32791206665109</v>
      </c>
      <c r="U30" s="49">
        <v>0.58299999999999996</v>
      </c>
      <c r="V30" s="49">
        <v>0.68</v>
      </c>
      <c r="W30" s="49">
        <v>7.5999999999999998E-2</v>
      </c>
      <c r="X30" s="49">
        <v>0.54400000000000004</v>
      </c>
      <c r="Y30" s="49">
        <v>2.0670000000000002</v>
      </c>
      <c r="Z30" s="105" t="s">
        <v>167</v>
      </c>
    </row>
    <row r="31" spans="1:26" ht="15" x14ac:dyDescent="0.25">
      <c r="A31" s="12"/>
      <c r="B31" s="44">
        <v>0.4</v>
      </c>
      <c r="C31" s="69">
        <v>0.06</v>
      </c>
      <c r="D31" s="69" t="s">
        <v>8</v>
      </c>
      <c r="E31" s="46">
        <v>4</v>
      </c>
      <c r="F31" s="69" t="s">
        <v>47</v>
      </c>
      <c r="G31" s="69" t="s">
        <v>37</v>
      </c>
      <c r="H31" s="46" t="s">
        <v>52</v>
      </c>
      <c r="I31" s="69">
        <v>175</v>
      </c>
      <c r="J31" s="48">
        <f t="shared" si="33"/>
        <v>121.2435565298214</v>
      </c>
      <c r="K31" s="48">
        <f t="shared" si="34"/>
        <v>199.49999999999997</v>
      </c>
      <c r="L31" s="48">
        <f t="shared" si="35"/>
        <v>138.21765444399639</v>
      </c>
      <c r="M31" s="48">
        <f t="shared" si="36"/>
        <v>211.75</v>
      </c>
      <c r="N31" s="56">
        <f t="shared" si="37"/>
        <v>146.70470340108392</v>
      </c>
      <c r="O31" s="48">
        <v>145.25</v>
      </c>
      <c r="P31" s="48">
        <f t="shared" si="38"/>
        <v>100.63215191975178</v>
      </c>
      <c r="Q31" s="48">
        <v>165.58499999999998</v>
      </c>
      <c r="R31" s="48">
        <f t="shared" si="39"/>
        <v>114.72065318851702</v>
      </c>
      <c r="S31" s="48">
        <v>175.7525</v>
      </c>
      <c r="T31" s="56">
        <f t="shared" si="40"/>
        <v>121.76490382289963</v>
      </c>
      <c r="U31" s="49">
        <v>0.46400000000000002</v>
      </c>
      <c r="V31" s="49">
        <v>0.57999999999999996</v>
      </c>
      <c r="W31" s="49">
        <v>7.4999999999999997E-2</v>
      </c>
      <c r="X31" s="49">
        <v>0.46400000000000002</v>
      </c>
      <c r="Y31" s="49">
        <v>1.99</v>
      </c>
      <c r="Z31" s="105" t="s">
        <v>167</v>
      </c>
    </row>
    <row r="32" spans="1:26" ht="15" x14ac:dyDescent="0.25">
      <c r="A32" s="12"/>
      <c r="B32" s="44">
        <v>0.4</v>
      </c>
      <c r="C32" s="69">
        <v>7.4999999999999997E-2</v>
      </c>
      <c r="D32" s="69" t="s">
        <v>8</v>
      </c>
      <c r="E32" s="46">
        <v>4</v>
      </c>
      <c r="F32" s="69" t="s">
        <v>47</v>
      </c>
      <c r="G32" s="69" t="s">
        <v>37</v>
      </c>
      <c r="H32" s="46" t="s">
        <v>52</v>
      </c>
      <c r="I32" s="69">
        <v>205</v>
      </c>
      <c r="J32" s="48">
        <f t="shared" si="33"/>
        <v>142.02816622064793</v>
      </c>
      <c r="K32" s="48">
        <f t="shared" si="34"/>
        <v>233.7</v>
      </c>
      <c r="L32" s="48">
        <f t="shared" si="35"/>
        <v>161.91210949153864</v>
      </c>
      <c r="M32" s="48">
        <f t="shared" si="36"/>
        <v>248.04999999999998</v>
      </c>
      <c r="N32" s="56">
        <f t="shared" si="37"/>
        <v>171.854081126984</v>
      </c>
      <c r="O32" s="48">
        <v>170.15</v>
      </c>
      <c r="P32" s="48">
        <f t="shared" si="38"/>
        <v>117.88337796313779</v>
      </c>
      <c r="Q32" s="48">
        <v>193.97099999999998</v>
      </c>
      <c r="R32" s="48">
        <f t="shared" si="39"/>
        <v>134.38705087797706</v>
      </c>
      <c r="S32" s="48">
        <v>205.88149999999999</v>
      </c>
      <c r="T32" s="56">
        <f t="shared" si="40"/>
        <v>142.6388873353967</v>
      </c>
      <c r="U32" s="49">
        <v>0.376</v>
      </c>
      <c r="V32" s="49">
        <v>0.48</v>
      </c>
      <c r="W32" s="49">
        <v>7.3999999999999996E-2</v>
      </c>
      <c r="X32" s="49">
        <v>0.376</v>
      </c>
      <c r="Y32" s="49">
        <v>1.93</v>
      </c>
      <c r="Z32" s="105" t="s">
        <v>167</v>
      </c>
    </row>
    <row r="33" spans="1:26" ht="15" x14ac:dyDescent="0.25">
      <c r="A33" s="12"/>
      <c r="B33" s="44">
        <v>0.4</v>
      </c>
      <c r="C33" s="69">
        <v>0.1</v>
      </c>
      <c r="D33" s="69" t="s">
        <v>8</v>
      </c>
      <c r="E33" s="46">
        <v>4</v>
      </c>
      <c r="F33" s="69" t="s">
        <v>47</v>
      </c>
      <c r="G33" s="69" t="s">
        <v>37</v>
      </c>
      <c r="H33" s="46" t="s">
        <v>52</v>
      </c>
      <c r="I33" s="69">
        <v>240</v>
      </c>
      <c r="J33" s="48">
        <f t="shared" si="33"/>
        <v>166.27687752661222</v>
      </c>
      <c r="K33" s="48">
        <f t="shared" si="34"/>
        <v>273.59999999999997</v>
      </c>
      <c r="L33" s="48">
        <f t="shared" si="35"/>
        <v>189.55564038033791</v>
      </c>
      <c r="M33" s="48">
        <f t="shared" si="36"/>
        <v>290.39999999999998</v>
      </c>
      <c r="N33" s="56">
        <f t="shared" si="37"/>
        <v>201.19502180720076</v>
      </c>
      <c r="O33" s="48">
        <v>199.2</v>
      </c>
      <c r="P33" s="48">
        <f t="shared" si="38"/>
        <v>138.00980834708812</v>
      </c>
      <c r="Q33" s="48">
        <v>227.08799999999997</v>
      </c>
      <c r="R33" s="48">
        <f t="shared" si="39"/>
        <v>157.33118151568044</v>
      </c>
      <c r="S33" s="48">
        <v>241.03199999999998</v>
      </c>
      <c r="T33" s="56">
        <f t="shared" si="40"/>
        <v>166.99186809997664</v>
      </c>
      <c r="U33" s="49">
        <v>0.27600000000000002</v>
      </c>
      <c r="V33" s="49">
        <v>0.33900000000000002</v>
      </c>
      <c r="W33" s="49">
        <v>7.2999999999999995E-2</v>
      </c>
      <c r="X33" s="49">
        <v>0.27600000000000002</v>
      </c>
      <c r="Y33" s="49">
        <v>1.7</v>
      </c>
      <c r="Z33" s="105" t="s">
        <v>167</v>
      </c>
    </row>
    <row r="34" spans="1:26" ht="15" x14ac:dyDescent="0.25">
      <c r="A34" s="12"/>
      <c r="B34" s="44">
        <v>0.4</v>
      </c>
      <c r="C34" s="69">
        <v>0.15</v>
      </c>
      <c r="D34" s="69" t="s">
        <v>8</v>
      </c>
      <c r="E34" s="46">
        <v>4</v>
      </c>
      <c r="F34" s="69" t="s">
        <v>47</v>
      </c>
      <c r="G34" s="69" t="s">
        <v>37</v>
      </c>
      <c r="H34" s="46" t="s">
        <v>52</v>
      </c>
      <c r="I34" s="69">
        <v>290</v>
      </c>
      <c r="J34" s="48">
        <f t="shared" si="33"/>
        <v>200.91789367798978</v>
      </c>
      <c r="K34" s="48">
        <f t="shared" si="34"/>
        <v>330.59999999999997</v>
      </c>
      <c r="L34" s="48">
        <f t="shared" si="35"/>
        <v>229.04639879290832</v>
      </c>
      <c r="M34" s="48">
        <f t="shared" si="36"/>
        <v>350.9</v>
      </c>
      <c r="N34" s="56">
        <f t="shared" si="37"/>
        <v>243.11065135036762</v>
      </c>
      <c r="O34" s="48">
        <v>240.7</v>
      </c>
      <c r="P34" s="48">
        <f t="shared" si="38"/>
        <v>166.7618517527315</v>
      </c>
      <c r="Q34" s="48">
        <v>274.39799999999997</v>
      </c>
      <c r="R34" s="48">
        <f t="shared" si="39"/>
        <v>190.1085109981139</v>
      </c>
      <c r="S34" s="48">
        <v>291.24699999999996</v>
      </c>
      <c r="T34" s="56">
        <f t="shared" si="40"/>
        <v>201.7818406208051</v>
      </c>
      <c r="U34" s="49">
        <v>0.188</v>
      </c>
      <c r="V34" s="49">
        <v>0.24099999999999999</v>
      </c>
      <c r="W34" s="49">
        <v>7.0000000000000007E-2</v>
      </c>
      <c r="X34" s="49">
        <v>0.188</v>
      </c>
      <c r="Y34" s="49">
        <v>1.325</v>
      </c>
      <c r="Z34" s="105" t="s">
        <v>167</v>
      </c>
    </row>
    <row r="35" spans="1:26" ht="15" x14ac:dyDescent="0.25">
      <c r="A35" s="12"/>
      <c r="B35" s="44">
        <v>0.4</v>
      </c>
      <c r="C35" s="69">
        <v>0.2</v>
      </c>
      <c r="D35" s="69" t="s">
        <v>8</v>
      </c>
      <c r="E35" s="46">
        <v>4</v>
      </c>
      <c r="F35" s="69" t="s">
        <v>47</v>
      </c>
      <c r="G35" s="69" t="s">
        <v>37</v>
      </c>
      <c r="H35" s="46" t="s">
        <v>52</v>
      </c>
      <c r="I35" s="69">
        <v>345</v>
      </c>
      <c r="J35" s="48">
        <f t="shared" si="33"/>
        <v>239.02301144450507</v>
      </c>
      <c r="K35" s="48">
        <f t="shared" si="34"/>
        <v>393.29999999999995</v>
      </c>
      <c r="L35" s="48">
        <f t="shared" si="35"/>
        <v>272.48623304673578</v>
      </c>
      <c r="M35" s="48">
        <f t="shared" si="36"/>
        <v>417.45</v>
      </c>
      <c r="N35" s="56">
        <f t="shared" si="37"/>
        <v>289.2178438478511</v>
      </c>
      <c r="O35" s="48">
        <v>286.34999999999997</v>
      </c>
      <c r="P35" s="48">
        <f t="shared" si="38"/>
        <v>198.38909949893917</v>
      </c>
      <c r="Q35" s="48">
        <v>326.43899999999996</v>
      </c>
      <c r="R35" s="48">
        <f t="shared" si="39"/>
        <v>226.16357342879064</v>
      </c>
      <c r="S35" s="48">
        <v>346.48349999999999</v>
      </c>
      <c r="T35" s="56">
        <f t="shared" si="40"/>
        <v>240.05081039371646</v>
      </c>
      <c r="U35" s="49">
        <v>0.14199999999999999</v>
      </c>
      <c r="V35" s="49">
        <v>0.186</v>
      </c>
      <c r="W35" s="49">
        <v>6.9000000000000006E-2</v>
      </c>
      <c r="X35" s="49">
        <v>0.14199999999999999</v>
      </c>
      <c r="Y35" s="49">
        <v>1.0900000000000001</v>
      </c>
      <c r="Z35" s="105" t="s">
        <v>167</v>
      </c>
    </row>
    <row r="36" spans="1:26" ht="15" x14ac:dyDescent="0.25">
      <c r="A36" s="12"/>
      <c r="B36" s="44">
        <v>0.4</v>
      </c>
      <c r="C36" s="69">
        <v>0.25</v>
      </c>
      <c r="D36" s="69" t="s">
        <v>8</v>
      </c>
      <c r="E36" s="46">
        <v>4</v>
      </c>
      <c r="F36" s="69" t="s">
        <v>47</v>
      </c>
      <c r="G36" s="69" t="s">
        <v>37</v>
      </c>
      <c r="H36" s="46" t="s">
        <v>52</v>
      </c>
      <c r="I36" s="69">
        <v>395</v>
      </c>
      <c r="J36" s="48">
        <f t="shared" si="33"/>
        <v>273.6640275958826</v>
      </c>
      <c r="K36" s="48">
        <f t="shared" si="34"/>
        <v>450.29999999999995</v>
      </c>
      <c r="L36" s="48">
        <f t="shared" si="35"/>
        <v>311.97699145930619</v>
      </c>
      <c r="M36" s="48">
        <f t="shared" si="36"/>
        <v>477.95</v>
      </c>
      <c r="N36" s="56">
        <f t="shared" si="37"/>
        <v>331.13347339101796</v>
      </c>
      <c r="O36" s="48">
        <v>327.84999999999997</v>
      </c>
      <c r="P36" s="48">
        <f t="shared" si="38"/>
        <v>227.14114290458252</v>
      </c>
      <c r="Q36" s="48">
        <v>373.74899999999997</v>
      </c>
      <c r="R36" s="48">
        <f t="shared" si="39"/>
        <v>258.9409029112241</v>
      </c>
      <c r="S36" s="48">
        <v>396.69849999999997</v>
      </c>
      <c r="T36" s="56">
        <f t="shared" si="40"/>
        <v>274.84078291454489</v>
      </c>
      <c r="U36" s="49">
        <v>0.113</v>
      </c>
      <c r="V36" s="49">
        <v>0.153</v>
      </c>
      <c r="W36" s="49">
        <v>6.7000000000000004E-2</v>
      </c>
      <c r="X36" s="49">
        <v>0.113</v>
      </c>
      <c r="Y36" s="49">
        <v>0.91700000000000004</v>
      </c>
      <c r="Z36" s="105" t="s">
        <v>167</v>
      </c>
    </row>
    <row r="37" spans="1:26" ht="15" x14ac:dyDescent="0.25">
      <c r="A37" s="12"/>
      <c r="B37" s="44">
        <v>0.4</v>
      </c>
      <c r="C37" s="69">
        <v>0.3</v>
      </c>
      <c r="D37" s="69" t="s">
        <v>8</v>
      </c>
      <c r="E37" s="46">
        <v>4</v>
      </c>
      <c r="F37" s="69" t="s">
        <v>47</v>
      </c>
      <c r="G37" s="69" t="s">
        <v>37</v>
      </c>
      <c r="H37" s="46" t="s">
        <v>52</v>
      </c>
      <c r="I37" s="69">
        <v>445</v>
      </c>
      <c r="J37" s="48">
        <f t="shared" si="33"/>
        <v>308.30504374726019</v>
      </c>
      <c r="K37" s="48">
        <f t="shared" si="34"/>
        <v>507.29999999999995</v>
      </c>
      <c r="L37" s="48">
        <f t="shared" si="35"/>
        <v>351.46774987187655</v>
      </c>
      <c r="M37" s="55">
        <f t="shared" si="36"/>
        <v>538.44999999999993</v>
      </c>
      <c r="N37" s="59">
        <f t="shared" si="37"/>
        <v>373.0491029341847</v>
      </c>
      <c r="O37" s="48">
        <v>369.34999999999997</v>
      </c>
      <c r="P37" s="48">
        <f t="shared" si="38"/>
        <v>255.8931863102259</v>
      </c>
      <c r="Q37" s="48">
        <v>421.05899999999997</v>
      </c>
      <c r="R37" s="48">
        <f t="shared" si="39"/>
        <v>291.71823239365756</v>
      </c>
      <c r="S37" s="48">
        <v>446.91349999999994</v>
      </c>
      <c r="T37" s="59">
        <f t="shared" si="40"/>
        <v>309.63075543537337</v>
      </c>
      <c r="U37" s="49">
        <v>9.1999999999999998E-2</v>
      </c>
      <c r="V37" s="49">
        <v>0.13100000000000001</v>
      </c>
      <c r="W37" s="49">
        <v>6.7000000000000004E-2</v>
      </c>
      <c r="X37" s="49">
        <v>0.14199999999999999</v>
      </c>
      <c r="Y37" s="49">
        <v>0.747</v>
      </c>
      <c r="Z37" s="106" t="s">
        <v>167</v>
      </c>
    </row>
    <row r="38" spans="1:26" x14ac:dyDescent="0.3">
      <c r="A38" s="12"/>
      <c r="B38" s="258" t="s">
        <v>103</v>
      </c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60"/>
    </row>
    <row r="39" spans="1:26" x14ac:dyDescent="0.3">
      <c r="A39" s="12"/>
      <c r="B39" s="261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3"/>
    </row>
    <row r="40" spans="1:26" ht="15" x14ac:dyDescent="0.25">
      <c r="A40" s="12"/>
      <c r="B40" s="44">
        <v>0.4</v>
      </c>
      <c r="C40" s="69">
        <v>0.06</v>
      </c>
      <c r="D40" s="69" t="s">
        <v>11</v>
      </c>
      <c r="E40" s="46">
        <v>4</v>
      </c>
      <c r="F40" s="69" t="s">
        <v>47</v>
      </c>
      <c r="G40" s="69" t="s">
        <v>37</v>
      </c>
      <c r="H40" s="46" t="s">
        <v>52</v>
      </c>
      <c r="I40" s="69">
        <v>135</v>
      </c>
      <c r="J40" s="48">
        <f t="shared" ref="J40:J45" si="41">I40*SQRT(3)*$B40</f>
        <v>93.530743608719376</v>
      </c>
      <c r="K40" s="48">
        <f t="shared" ref="K40:K45" si="42">1.14*I40</f>
        <v>153.89999999999998</v>
      </c>
      <c r="L40" s="48">
        <f t="shared" ref="L40:L45" si="43">K40*SQRT(3)*$B40</f>
        <v>106.62504771394006</v>
      </c>
      <c r="M40" s="57">
        <f t="shared" ref="M40:M45" si="44">I40*1.21</f>
        <v>163.35</v>
      </c>
      <c r="N40" s="58">
        <f t="shared" ref="N40:N45" si="45">M40*SQRT(3)*$B40</f>
        <v>113.17219976655045</v>
      </c>
      <c r="O40" s="48">
        <v>112.05</v>
      </c>
      <c r="P40" s="48">
        <f t="shared" ref="P40:P45" si="46">O40*SQRT(3)*$B40</f>
        <v>77.630517195237076</v>
      </c>
      <c r="Q40" s="48">
        <v>127.73699999999998</v>
      </c>
      <c r="R40" s="48">
        <f t="shared" ref="R40:R45" si="47">Q40*SQRT(3)*$B40</f>
        <v>88.498789602570255</v>
      </c>
      <c r="S40" s="48">
        <v>135.5805</v>
      </c>
      <c r="T40" s="58">
        <f t="shared" ref="T40:T45" si="48">S40*SQRT(3)*$B40</f>
        <v>93.932925806236867</v>
      </c>
      <c r="U40" s="49">
        <v>0.76700000000000002</v>
      </c>
      <c r="V40" s="49">
        <v>0.95199999999999996</v>
      </c>
      <c r="W40" s="49">
        <v>7.4999999999999997E-2</v>
      </c>
      <c r="X40" s="49">
        <v>0.76700000000000002</v>
      </c>
      <c r="Y40" s="49">
        <v>1.99</v>
      </c>
      <c r="Z40" s="104" t="s">
        <v>167</v>
      </c>
    </row>
    <row r="41" spans="1:26" ht="15" x14ac:dyDescent="0.25">
      <c r="A41" s="12"/>
      <c r="B41" s="44">
        <v>0.4</v>
      </c>
      <c r="C41" s="69">
        <v>0.1</v>
      </c>
      <c r="D41" s="69" t="s">
        <v>11</v>
      </c>
      <c r="E41" s="46">
        <v>4</v>
      </c>
      <c r="F41" s="69" t="s">
        <v>47</v>
      </c>
      <c r="G41" s="69" t="s">
        <v>37</v>
      </c>
      <c r="H41" s="46" t="s">
        <v>52</v>
      </c>
      <c r="I41" s="69">
        <v>185</v>
      </c>
      <c r="J41" s="48">
        <f t="shared" si="41"/>
        <v>128.17175976009693</v>
      </c>
      <c r="K41" s="48">
        <f t="shared" si="42"/>
        <v>210.89999999999998</v>
      </c>
      <c r="L41" s="48">
        <f t="shared" si="43"/>
        <v>146.11580612651048</v>
      </c>
      <c r="M41" s="48">
        <f t="shared" si="44"/>
        <v>223.85</v>
      </c>
      <c r="N41" s="56">
        <f t="shared" si="45"/>
        <v>155.08782930971728</v>
      </c>
      <c r="O41" s="48">
        <v>153.54999999999998</v>
      </c>
      <c r="P41" s="48">
        <f t="shared" si="46"/>
        <v>106.38256060088042</v>
      </c>
      <c r="Q41" s="48">
        <v>175.04699999999997</v>
      </c>
      <c r="R41" s="48">
        <f t="shared" si="47"/>
        <v>121.27611908500367</v>
      </c>
      <c r="S41" s="48">
        <v>185.79549999999998</v>
      </c>
      <c r="T41" s="56">
        <f t="shared" si="48"/>
        <v>128.72289832706531</v>
      </c>
      <c r="U41" s="49">
        <v>0.45600000000000002</v>
      </c>
      <c r="V41" s="49">
        <v>0.59599999999999997</v>
      </c>
      <c r="W41" s="49">
        <v>7.2999999999999995E-2</v>
      </c>
      <c r="X41" s="49">
        <v>0.45600000000000002</v>
      </c>
      <c r="Y41" s="49">
        <v>1.7</v>
      </c>
      <c r="Z41" s="105" t="s">
        <v>167</v>
      </c>
    </row>
    <row r="42" spans="1:26" ht="15" x14ac:dyDescent="0.25">
      <c r="A42" s="12"/>
      <c r="B42" s="44">
        <v>0.4</v>
      </c>
      <c r="C42" s="69">
        <v>0.15</v>
      </c>
      <c r="D42" s="69" t="s">
        <v>11</v>
      </c>
      <c r="E42" s="46">
        <v>4</v>
      </c>
      <c r="F42" s="69" t="s">
        <v>47</v>
      </c>
      <c r="G42" s="69" t="s">
        <v>37</v>
      </c>
      <c r="H42" s="46" t="s">
        <v>52</v>
      </c>
      <c r="I42" s="69">
        <v>225</v>
      </c>
      <c r="J42" s="48">
        <f t="shared" si="41"/>
        <v>155.88457268119896</v>
      </c>
      <c r="K42" s="48">
        <f t="shared" si="42"/>
        <v>256.5</v>
      </c>
      <c r="L42" s="48">
        <f t="shared" si="43"/>
        <v>177.70841285656681</v>
      </c>
      <c r="M42" s="48">
        <f t="shared" si="44"/>
        <v>272.25</v>
      </c>
      <c r="N42" s="56">
        <f t="shared" si="45"/>
        <v>188.62033294425075</v>
      </c>
      <c r="O42" s="48">
        <v>186.75</v>
      </c>
      <c r="P42" s="48">
        <f t="shared" si="46"/>
        <v>129.38419532539513</v>
      </c>
      <c r="Q42" s="48">
        <v>212.89499999999998</v>
      </c>
      <c r="R42" s="48">
        <f t="shared" si="47"/>
        <v>147.49798267095045</v>
      </c>
      <c r="S42" s="48">
        <v>225.9675</v>
      </c>
      <c r="T42" s="56">
        <f t="shared" si="48"/>
        <v>156.5548763437281</v>
      </c>
      <c r="U42" s="49">
        <v>0.312</v>
      </c>
      <c r="V42" s="49">
        <v>0.39400000000000002</v>
      </c>
      <c r="W42" s="49">
        <v>7.0000000000000007E-2</v>
      </c>
      <c r="X42" s="49">
        <v>0.312</v>
      </c>
      <c r="Y42" s="49">
        <v>1.325</v>
      </c>
      <c r="Z42" s="105" t="s">
        <v>167</v>
      </c>
    </row>
    <row r="43" spans="1:26" ht="15" x14ac:dyDescent="0.25">
      <c r="A43" s="12"/>
      <c r="B43" s="44">
        <v>0.4</v>
      </c>
      <c r="C43" s="69">
        <v>0.2</v>
      </c>
      <c r="D43" s="69" t="s">
        <v>11</v>
      </c>
      <c r="E43" s="46">
        <v>4</v>
      </c>
      <c r="F43" s="69" t="s">
        <v>47</v>
      </c>
      <c r="G43" s="69" t="s">
        <v>37</v>
      </c>
      <c r="H43" s="46" t="s">
        <v>52</v>
      </c>
      <c r="I43" s="69">
        <v>270</v>
      </c>
      <c r="J43" s="48">
        <f t="shared" si="41"/>
        <v>187.06148721743875</v>
      </c>
      <c r="K43" s="48">
        <f t="shared" si="42"/>
        <v>307.79999999999995</v>
      </c>
      <c r="L43" s="48">
        <f t="shared" si="43"/>
        <v>213.25009542788013</v>
      </c>
      <c r="M43" s="48">
        <f t="shared" si="44"/>
        <v>326.7</v>
      </c>
      <c r="N43" s="56">
        <f t="shared" si="45"/>
        <v>226.3443995331009</v>
      </c>
      <c r="O43" s="48">
        <v>224.1</v>
      </c>
      <c r="P43" s="48">
        <f t="shared" si="46"/>
        <v>155.26103439047415</v>
      </c>
      <c r="Q43" s="48">
        <v>255.47399999999996</v>
      </c>
      <c r="R43" s="48">
        <f t="shared" si="47"/>
        <v>176.99757920514051</v>
      </c>
      <c r="S43" s="48">
        <v>271.161</v>
      </c>
      <c r="T43" s="56">
        <f t="shared" si="48"/>
        <v>187.86585161247373</v>
      </c>
      <c r="U43" s="49">
        <v>0.23400000000000001</v>
      </c>
      <c r="V43" s="49">
        <v>0.29499999999999998</v>
      </c>
      <c r="W43" s="49">
        <v>6.9000000000000006E-2</v>
      </c>
      <c r="X43" s="49">
        <v>0.23400000000000001</v>
      </c>
      <c r="Y43" s="49">
        <v>1.0900000000000001</v>
      </c>
      <c r="Z43" s="105" t="s">
        <v>167</v>
      </c>
    </row>
    <row r="44" spans="1:26" ht="15" x14ac:dyDescent="0.25">
      <c r="A44" s="12"/>
      <c r="B44" s="44">
        <v>0.4</v>
      </c>
      <c r="C44" s="69">
        <v>0.25</v>
      </c>
      <c r="D44" s="69" t="s">
        <v>11</v>
      </c>
      <c r="E44" s="46">
        <v>4</v>
      </c>
      <c r="F44" s="69" t="s">
        <v>47</v>
      </c>
      <c r="G44" s="69" t="s">
        <v>37</v>
      </c>
      <c r="H44" s="46" t="s">
        <v>52</v>
      </c>
      <c r="I44" s="69">
        <v>310</v>
      </c>
      <c r="J44" s="48">
        <f t="shared" si="41"/>
        <v>214.77430013854078</v>
      </c>
      <c r="K44" s="48">
        <f t="shared" si="42"/>
        <v>353.4</v>
      </c>
      <c r="L44" s="48">
        <f t="shared" si="43"/>
        <v>244.84270215793646</v>
      </c>
      <c r="M44" s="48">
        <f t="shared" si="44"/>
        <v>375.09999999999997</v>
      </c>
      <c r="N44" s="56">
        <f t="shared" si="45"/>
        <v>259.87690316763434</v>
      </c>
      <c r="O44" s="48">
        <v>257.3</v>
      </c>
      <c r="P44" s="48">
        <f t="shared" si="46"/>
        <v>178.26266911498885</v>
      </c>
      <c r="Q44" s="48">
        <v>293.32199999999995</v>
      </c>
      <c r="R44" s="48">
        <f t="shared" si="47"/>
        <v>203.21944279108726</v>
      </c>
      <c r="S44" s="48">
        <v>311.33299999999997</v>
      </c>
      <c r="T44" s="56">
        <f t="shared" si="48"/>
        <v>215.69782962913646</v>
      </c>
      <c r="U44" s="49">
        <v>0.187</v>
      </c>
      <c r="V44" s="49">
        <v>0.24099999999999999</v>
      </c>
      <c r="W44" s="49">
        <v>6.8000000000000005E-2</v>
      </c>
      <c r="X44" s="49">
        <v>0.187</v>
      </c>
      <c r="Y44" s="49">
        <v>0.91700000000000004</v>
      </c>
      <c r="Z44" s="105" t="s">
        <v>167</v>
      </c>
    </row>
    <row r="45" spans="1:26" ht="15" x14ac:dyDescent="0.25">
      <c r="A45" s="12"/>
      <c r="B45" s="83">
        <v>0.4</v>
      </c>
      <c r="C45" s="72">
        <v>0.3</v>
      </c>
      <c r="D45" s="72" t="s">
        <v>11</v>
      </c>
      <c r="E45" s="73">
        <v>4</v>
      </c>
      <c r="F45" s="72" t="s">
        <v>47</v>
      </c>
      <c r="G45" s="72" t="s">
        <v>37</v>
      </c>
      <c r="H45" s="73" t="s">
        <v>52</v>
      </c>
      <c r="I45" s="72">
        <v>350</v>
      </c>
      <c r="J45" s="55">
        <f t="shared" si="41"/>
        <v>242.48711305964281</v>
      </c>
      <c r="K45" s="55">
        <f t="shared" si="42"/>
        <v>398.99999999999994</v>
      </c>
      <c r="L45" s="55">
        <f t="shared" si="43"/>
        <v>276.43530888799279</v>
      </c>
      <c r="M45" s="55">
        <f t="shared" si="44"/>
        <v>423.5</v>
      </c>
      <c r="N45" s="59">
        <f t="shared" si="45"/>
        <v>293.40940680216784</v>
      </c>
      <c r="O45" s="48">
        <v>290.5</v>
      </c>
      <c r="P45" s="55">
        <f t="shared" si="46"/>
        <v>201.26430383950355</v>
      </c>
      <c r="Q45" s="48">
        <v>331.16999999999996</v>
      </c>
      <c r="R45" s="55">
        <f t="shared" si="47"/>
        <v>229.44130637703404</v>
      </c>
      <c r="S45" s="48">
        <v>351.505</v>
      </c>
      <c r="T45" s="59">
        <f t="shared" si="48"/>
        <v>243.52980764579925</v>
      </c>
      <c r="U45" s="121">
        <v>0.152</v>
      </c>
      <c r="V45" s="121">
        <v>0.19700000000000001</v>
      </c>
      <c r="W45" s="121">
        <v>6.8000000000000005E-2</v>
      </c>
      <c r="X45" s="121">
        <v>0.152</v>
      </c>
      <c r="Y45" s="121">
        <v>0.747</v>
      </c>
      <c r="Z45" s="106" t="s">
        <v>167</v>
      </c>
    </row>
    <row r="46" spans="1:26" x14ac:dyDescent="0.3">
      <c r="A46" s="12"/>
      <c r="B46" s="258" t="s">
        <v>104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60"/>
    </row>
    <row r="47" spans="1:26" x14ac:dyDescent="0.3">
      <c r="A47" s="12"/>
      <c r="B47" s="261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3"/>
    </row>
    <row r="48" spans="1:26" x14ac:dyDescent="0.3">
      <c r="A48" s="12"/>
      <c r="B48" s="44">
        <v>0.4</v>
      </c>
      <c r="C48" s="69">
        <v>70</v>
      </c>
      <c r="D48" s="69" t="s">
        <v>11</v>
      </c>
      <c r="E48" s="46">
        <v>4</v>
      </c>
      <c r="F48" s="69" t="s">
        <v>47</v>
      </c>
      <c r="G48" s="69" t="s">
        <v>37</v>
      </c>
      <c r="H48" s="46" t="s">
        <v>52</v>
      </c>
      <c r="I48" s="69">
        <v>185</v>
      </c>
      <c r="J48" s="48">
        <f t="shared" ref="J48:J52" si="49">I48*SQRT(3)*$B48</f>
        <v>128.17175976009693</v>
      </c>
      <c r="K48" s="48">
        <f t="shared" ref="K48:K52" si="50">1.14*I48</f>
        <v>210.89999999999998</v>
      </c>
      <c r="L48" s="48">
        <f t="shared" ref="L48:L52" si="51">K48*SQRT(3)*$B48</f>
        <v>146.11580612651048</v>
      </c>
      <c r="M48" s="57">
        <f t="shared" ref="M48:M52" si="52">I48*1.21</f>
        <v>223.85</v>
      </c>
      <c r="N48" s="58">
        <f t="shared" ref="N48:N52" si="53">M48*SQRT(3)*$B48</f>
        <v>155.08782930971728</v>
      </c>
      <c r="O48" s="48">
        <v>153.54999999999998</v>
      </c>
      <c r="P48" s="48">
        <f t="shared" ref="P48:R52" si="54">O48*SQRT(3)*$B48</f>
        <v>106.38256060088042</v>
      </c>
      <c r="Q48" s="48">
        <v>175.04699999999997</v>
      </c>
      <c r="R48" s="48">
        <f t="shared" si="54"/>
        <v>121.27611908500367</v>
      </c>
      <c r="S48" s="48">
        <v>185.79549999999998</v>
      </c>
      <c r="T48" s="58">
        <f t="shared" ref="R48:T49" si="55">S48*SQRT(3)*$B48</f>
        <v>128.72289832706531</v>
      </c>
      <c r="U48" s="49">
        <v>0.443</v>
      </c>
      <c r="V48" s="49">
        <v>0.55000000000000004</v>
      </c>
      <c r="W48" s="49">
        <v>7.0999999999999994E-2</v>
      </c>
      <c r="X48" s="49">
        <v>0.443</v>
      </c>
      <c r="Y48" s="49">
        <v>1.63</v>
      </c>
      <c r="Z48" s="104" t="s">
        <v>168</v>
      </c>
    </row>
    <row r="49" spans="1:26" x14ac:dyDescent="0.3">
      <c r="A49" s="12"/>
      <c r="B49" s="44">
        <v>0.4</v>
      </c>
      <c r="C49" s="69">
        <v>95</v>
      </c>
      <c r="D49" s="69" t="s">
        <v>11</v>
      </c>
      <c r="E49" s="46">
        <v>4</v>
      </c>
      <c r="F49" s="69" t="s">
        <v>47</v>
      </c>
      <c r="G49" s="69" t="s">
        <v>37</v>
      </c>
      <c r="H49" s="46" t="s">
        <v>52</v>
      </c>
      <c r="I49" s="69">
        <v>225</v>
      </c>
      <c r="J49" s="48">
        <f t="shared" si="49"/>
        <v>155.88457268119896</v>
      </c>
      <c r="K49" s="48">
        <f t="shared" si="50"/>
        <v>256.5</v>
      </c>
      <c r="L49" s="48">
        <f t="shared" si="51"/>
        <v>177.70841285656681</v>
      </c>
      <c r="M49" s="48">
        <f t="shared" si="52"/>
        <v>272.25</v>
      </c>
      <c r="N49" s="56">
        <f t="shared" si="53"/>
        <v>188.62033294425075</v>
      </c>
      <c r="O49" s="48">
        <v>186.75</v>
      </c>
      <c r="P49" s="48">
        <f t="shared" si="54"/>
        <v>129.38419532539513</v>
      </c>
      <c r="Q49" s="48">
        <v>212.89499999999998</v>
      </c>
      <c r="R49" s="48">
        <f t="shared" si="55"/>
        <v>147.49798267095045</v>
      </c>
      <c r="S49" s="48">
        <v>225.9675</v>
      </c>
      <c r="T49" s="56">
        <f t="shared" ref="T49" si="56">S49*SQRT(3)*$B49</f>
        <v>156.5548763437281</v>
      </c>
      <c r="U49" s="49">
        <v>0.32</v>
      </c>
      <c r="V49" s="49">
        <v>0.39800000000000002</v>
      </c>
      <c r="W49" s="49">
        <v>7.0000000000000007E-2</v>
      </c>
      <c r="X49" s="49">
        <v>0.32</v>
      </c>
      <c r="Y49" s="49">
        <v>1.34</v>
      </c>
      <c r="Z49" s="105" t="s">
        <v>168</v>
      </c>
    </row>
    <row r="50" spans="1:26" x14ac:dyDescent="0.3">
      <c r="A50" s="12"/>
      <c r="B50" s="44">
        <v>0.4</v>
      </c>
      <c r="C50" s="69">
        <v>120</v>
      </c>
      <c r="D50" s="69" t="s">
        <v>11</v>
      </c>
      <c r="E50" s="46">
        <v>4</v>
      </c>
      <c r="F50" s="69" t="s">
        <v>47</v>
      </c>
      <c r="G50" s="69" t="s">
        <v>37</v>
      </c>
      <c r="H50" s="46" t="s">
        <v>52</v>
      </c>
      <c r="I50" s="69">
        <v>255</v>
      </c>
      <c r="J50" s="48">
        <f t="shared" si="49"/>
        <v>176.66918237202549</v>
      </c>
      <c r="K50" s="48">
        <f t="shared" si="50"/>
        <v>290.7</v>
      </c>
      <c r="L50" s="48">
        <f t="shared" si="51"/>
        <v>201.40286790410903</v>
      </c>
      <c r="M50" s="48">
        <f t="shared" si="52"/>
        <v>308.55</v>
      </c>
      <c r="N50" s="56">
        <f t="shared" si="53"/>
        <v>213.76971067015086</v>
      </c>
      <c r="O50" s="48">
        <v>211.64999999999998</v>
      </c>
      <c r="P50" s="48">
        <f t="shared" si="54"/>
        <v>146.63542136878115</v>
      </c>
      <c r="Q50" s="48">
        <v>241.28099999999998</v>
      </c>
      <c r="R50" s="48">
        <f t="shared" ref="R50" si="57">Q50*SQRT(3)*$B50</f>
        <v>167.16438036041052</v>
      </c>
      <c r="S50" s="48">
        <v>256.09649999999999</v>
      </c>
      <c r="T50" s="56">
        <f t="shared" ref="T50" si="58">S50*SQRT(3)*$B50</f>
        <v>177.42885985622519</v>
      </c>
      <c r="U50" s="49">
        <v>0.253</v>
      </c>
      <c r="V50" s="49">
        <v>0.315</v>
      </c>
      <c r="W50" s="49">
        <v>6.8000000000000005E-2</v>
      </c>
      <c r="X50" s="49">
        <v>0.253</v>
      </c>
      <c r="Y50" s="49">
        <v>1.1399999999999999</v>
      </c>
      <c r="Z50" s="105" t="s">
        <v>168</v>
      </c>
    </row>
    <row r="51" spans="1:26" x14ac:dyDescent="0.3">
      <c r="A51" s="12"/>
      <c r="B51" s="44">
        <v>0.4</v>
      </c>
      <c r="C51" s="69">
        <v>185</v>
      </c>
      <c r="D51" s="69" t="s">
        <v>11</v>
      </c>
      <c r="E51" s="46">
        <v>4</v>
      </c>
      <c r="F51" s="69" t="s">
        <v>47</v>
      </c>
      <c r="G51" s="69" t="s">
        <v>37</v>
      </c>
      <c r="H51" s="46" t="s">
        <v>52</v>
      </c>
      <c r="I51" s="69">
        <v>330</v>
      </c>
      <c r="J51" s="48">
        <f t="shared" si="49"/>
        <v>228.63070659909181</v>
      </c>
      <c r="K51" s="48">
        <f t="shared" si="50"/>
        <v>376.2</v>
      </c>
      <c r="L51" s="48">
        <f t="shared" si="51"/>
        <v>260.63900552296462</v>
      </c>
      <c r="M51" s="48">
        <f t="shared" si="52"/>
        <v>399.3</v>
      </c>
      <c r="N51" s="56">
        <f t="shared" si="53"/>
        <v>276.64315498490112</v>
      </c>
      <c r="O51" s="48">
        <v>273.89999999999998</v>
      </c>
      <c r="P51" s="48">
        <f t="shared" si="54"/>
        <v>189.76348647724618</v>
      </c>
      <c r="Q51" s="48">
        <v>312.24599999999998</v>
      </c>
      <c r="R51" s="48">
        <f t="shared" ref="R51" si="59">Q51*SQRT(3)*$B51</f>
        <v>216.33037458406068</v>
      </c>
      <c r="S51" s="48">
        <v>331.41899999999998</v>
      </c>
      <c r="T51" s="56">
        <f t="shared" ref="T51" si="60">S51*SQRT(3)*$B51</f>
        <v>229.61381863746789</v>
      </c>
      <c r="U51" s="49">
        <v>0.16400000000000001</v>
      </c>
      <c r="V51" s="49">
        <v>0.20499999999999999</v>
      </c>
      <c r="W51" s="49">
        <v>6.8000000000000005E-2</v>
      </c>
      <c r="X51" s="49">
        <v>0.16400000000000001</v>
      </c>
      <c r="Y51" s="49">
        <v>0.79</v>
      </c>
      <c r="Z51" s="105" t="s">
        <v>168</v>
      </c>
    </row>
    <row r="52" spans="1:26" x14ac:dyDescent="0.3">
      <c r="A52" s="12"/>
      <c r="B52" s="44">
        <v>0.4</v>
      </c>
      <c r="C52" s="69">
        <v>300</v>
      </c>
      <c r="D52" s="69" t="s">
        <v>11</v>
      </c>
      <c r="E52" s="46">
        <v>4</v>
      </c>
      <c r="F52" s="69" t="s">
        <v>47</v>
      </c>
      <c r="G52" s="69" t="s">
        <v>37</v>
      </c>
      <c r="H52" s="46" t="s">
        <v>52</v>
      </c>
      <c r="I52" s="69">
        <v>430</v>
      </c>
      <c r="J52" s="48">
        <f t="shared" si="49"/>
        <v>297.91273890184692</v>
      </c>
      <c r="K52" s="48">
        <f t="shared" si="50"/>
        <v>490.19999999999993</v>
      </c>
      <c r="L52" s="48">
        <f t="shared" si="51"/>
        <v>339.6205223481054</v>
      </c>
      <c r="M52" s="55">
        <f t="shared" si="52"/>
        <v>520.29999999999995</v>
      </c>
      <c r="N52" s="59">
        <f t="shared" si="53"/>
        <v>360.47441407123472</v>
      </c>
      <c r="O52" s="48">
        <v>356.9</v>
      </c>
      <c r="P52" s="48">
        <f t="shared" si="54"/>
        <v>247.26757328853293</v>
      </c>
      <c r="Q52" s="48">
        <v>406.86599999999993</v>
      </c>
      <c r="R52" s="48">
        <f t="shared" ref="R52" si="61">Q52*SQRT(3)*$B52</f>
        <v>281.88503354892748</v>
      </c>
      <c r="S52" s="48">
        <v>431.84899999999993</v>
      </c>
      <c r="T52" s="59">
        <f t="shared" ref="T52" si="62">S52*SQRT(3)*$B52</f>
        <v>299.1937636791248</v>
      </c>
      <c r="U52" s="49">
        <v>0.1</v>
      </c>
      <c r="V52" s="49">
        <v>0.126</v>
      </c>
      <c r="W52" s="49">
        <v>6.7000000000000004E-2</v>
      </c>
      <c r="X52" s="49">
        <v>0.16400000000000001</v>
      </c>
      <c r="Y52" s="49">
        <v>0.55000000000000004</v>
      </c>
      <c r="Z52" s="106" t="s">
        <v>168</v>
      </c>
    </row>
    <row r="53" spans="1:26" x14ac:dyDescent="0.3">
      <c r="A53" s="12"/>
      <c r="B53" s="258" t="s">
        <v>92</v>
      </c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60"/>
    </row>
    <row r="54" spans="1:26" x14ac:dyDescent="0.3">
      <c r="A54" s="12"/>
      <c r="B54" s="261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3"/>
    </row>
    <row r="55" spans="1:26" x14ac:dyDescent="0.3">
      <c r="A55" s="12"/>
      <c r="B55" s="44">
        <v>0.23</v>
      </c>
      <c r="C55" s="69">
        <v>7.0000000000000001E-3</v>
      </c>
      <c r="D55" s="69" t="s">
        <v>8</v>
      </c>
      <c r="E55" s="46">
        <v>1</v>
      </c>
      <c r="F55" s="69" t="s">
        <v>47</v>
      </c>
      <c r="G55" s="82" t="s">
        <v>94</v>
      </c>
      <c r="H55" s="46"/>
      <c r="I55" s="48">
        <v>56</v>
      </c>
      <c r="J55" s="48">
        <f>I55*$B55</f>
        <v>12.88</v>
      </c>
      <c r="K55" s="48">
        <f t="shared" ref="K55:K56" si="63">1.14*I55</f>
        <v>63.839999999999996</v>
      </c>
      <c r="L55" s="48">
        <f>K55*$B55</f>
        <v>14.683199999999999</v>
      </c>
      <c r="M55" s="57">
        <f t="shared" ref="M55:M56" si="64">I55*1.21</f>
        <v>67.759999999999991</v>
      </c>
      <c r="N55" s="58">
        <f>M55*$B55</f>
        <v>15.584799999999998</v>
      </c>
      <c r="O55" s="48">
        <v>46.48</v>
      </c>
      <c r="P55" s="48">
        <f>O55*$B55</f>
        <v>10.6904</v>
      </c>
      <c r="Q55" s="48">
        <v>52.987199999999994</v>
      </c>
      <c r="R55" s="48">
        <f>Q55*$B55</f>
        <v>12.187055999999998</v>
      </c>
      <c r="S55" s="48">
        <v>56.240799999999993</v>
      </c>
      <c r="T55" s="58">
        <f>S55*$B55</f>
        <v>12.935383999999999</v>
      </c>
      <c r="U55" s="47">
        <v>4.0999999999999996</v>
      </c>
      <c r="V55" s="49">
        <v>5.125</v>
      </c>
      <c r="W55" s="49">
        <v>0.12</v>
      </c>
      <c r="X55" s="47">
        <v>4.0999999999999996</v>
      </c>
      <c r="Y55" s="47">
        <v>4.0999999999999996</v>
      </c>
      <c r="Z55" s="101" t="s">
        <v>166</v>
      </c>
    </row>
    <row r="56" spans="1:26" x14ac:dyDescent="0.3">
      <c r="A56" s="12"/>
      <c r="B56" s="44">
        <v>0.23</v>
      </c>
      <c r="C56" s="69">
        <v>2.2499999999999999E-2</v>
      </c>
      <c r="D56" s="69" t="s">
        <v>8</v>
      </c>
      <c r="E56" s="46">
        <v>1</v>
      </c>
      <c r="F56" s="69" t="s">
        <v>47</v>
      </c>
      <c r="G56" s="82" t="s">
        <v>94</v>
      </c>
      <c r="H56" s="46"/>
      <c r="I56" s="48">
        <v>110</v>
      </c>
      <c r="J56" s="48">
        <f t="shared" ref="J56:J57" si="65">I56*$B56</f>
        <v>25.3</v>
      </c>
      <c r="K56" s="48">
        <f t="shared" si="63"/>
        <v>125.39999999999999</v>
      </c>
      <c r="L56" s="48">
        <f t="shared" ref="L56:L57" si="66">K56*$B56</f>
        <v>28.841999999999999</v>
      </c>
      <c r="M56" s="48">
        <f t="shared" si="64"/>
        <v>133.1</v>
      </c>
      <c r="N56" s="56">
        <f t="shared" ref="N56:N57" si="67">M56*$B56</f>
        <v>30.613</v>
      </c>
      <c r="O56" s="48">
        <v>91.3</v>
      </c>
      <c r="P56" s="48">
        <f t="shared" ref="P56:R57" si="68">O56*$B56</f>
        <v>20.998999999999999</v>
      </c>
      <c r="Q56" s="48">
        <v>104.08199999999999</v>
      </c>
      <c r="R56" s="48">
        <f t="shared" si="68"/>
        <v>23.938859999999998</v>
      </c>
      <c r="S56" s="48">
        <v>110.47299999999998</v>
      </c>
      <c r="T56" s="56">
        <f t="shared" ref="T56" si="69">S56*$B56</f>
        <v>25.408789999999996</v>
      </c>
      <c r="U56" s="47">
        <v>1.26</v>
      </c>
      <c r="V56" s="49">
        <v>1.575</v>
      </c>
      <c r="W56" s="49">
        <v>8.5999999999999993E-2</v>
      </c>
      <c r="X56" s="47">
        <v>1.26</v>
      </c>
      <c r="Y56" s="47">
        <v>1.26</v>
      </c>
      <c r="Z56" s="102" t="s">
        <v>166</v>
      </c>
    </row>
    <row r="57" spans="1:26" x14ac:dyDescent="0.3">
      <c r="A57" s="12"/>
      <c r="B57" s="44">
        <v>0.23</v>
      </c>
      <c r="C57" s="69">
        <v>0.04</v>
      </c>
      <c r="D57" s="69" t="s">
        <v>8</v>
      </c>
      <c r="E57" s="46">
        <v>1</v>
      </c>
      <c r="F57" s="69" t="s">
        <v>47</v>
      </c>
      <c r="G57" s="82" t="s">
        <v>94</v>
      </c>
      <c r="H57" s="46"/>
      <c r="I57" s="48">
        <v>155</v>
      </c>
      <c r="J57" s="48">
        <f t="shared" si="65"/>
        <v>35.65</v>
      </c>
      <c r="K57" s="48">
        <f>1.14*I57</f>
        <v>176.7</v>
      </c>
      <c r="L57" s="48">
        <f t="shared" si="66"/>
        <v>40.640999999999998</v>
      </c>
      <c r="M57" s="48">
        <f>I57*1.21</f>
        <v>187.54999999999998</v>
      </c>
      <c r="N57" s="56">
        <f t="shared" si="67"/>
        <v>43.136499999999998</v>
      </c>
      <c r="O57" s="48">
        <v>128.65</v>
      </c>
      <c r="P57" s="48">
        <f t="shared" si="68"/>
        <v>29.589500000000001</v>
      </c>
      <c r="Q57" s="48">
        <v>146.66099999999997</v>
      </c>
      <c r="R57" s="48">
        <f t="shared" si="68"/>
        <v>33.732029999999995</v>
      </c>
      <c r="S57" s="48">
        <v>155.66649999999998</v>
      </c>
      <c r="T57" s="56">
        <f t="shared" ref="T57" si="70">S57*$B57</f>
        <v>35.803294999999999</v>
      </c>
      <c r="U57" s="47">
        <v>0.70299999999999996</v>
      </c>
      <c r="V57" s="49">
        <v>0.87874999999999992</v>
      </c>
      <c r="W57" s="49">
        <v>7.8E-2</v>
      </c>
      <c r="X57" s="47">
        <v>0.70299999999999996</v>
      </c>
      <c r="Y57" s="47">
        <v>0.70299999999999996</v>
      </c>
      <c r="Z57" s="102" t="s">
        <v>166</v>
      </c>
    </row>
    <row r="58" spans="1:26" x14ac:dyDescent="0.3">
      <c r="A58" s="12"/>
      <c r="B58" s="44">
        <v>0.23</v>
      </c>
      <c r="C58" s="69">
        <v>7.0000000000000001E-3</v>
      </c>
      <c r="D58" s="69" t="s">
        <v>8</v>
      </c>
      <c r="E58" s="46">
        <v>2</v>
      </c>
      <c r="F58" s="69" t="s">
        <v>47</v>
      </c>
      <c r="G58" s="69" t="s">
        <v>37</v>
      </c>
      <c r="H58" s="46" t="s">
        <v>52</v>
      </c>
      <c r="I58" s="48">
        <v>62</v>
      </c>
      <c r="J58" s="48">
        <f>I58*$B58</f>
        <v>14.26</v>
      </c>
      <c r="K58" s="48">
        <f>1.14*I58</f>
        <v>70.679999999999993</v>
      </c>
      <c r="L58" s="48">
        <f>K58*$B58</f>
        <v>16.256399999999999</v>
      </c>
      <c r="M58" s="48">
        <f>I58*1.21</f>
        <v>75.02</v>
      </c>
      <c r="N58" s="56">
        <f>M58*$B58</f>
        <v>17.2546</v>
      </c>
      <c r="O58" s="48">
        <v>51.46</v>
      </c>
      <c r="P58" s="48">
        <f>O58*$B58</f>
        <v>11.835800000000001</v>
      </c>
      <c r="Q58" s="48">
        <v>58.664399999999993</v>
      </c>
      <c r="R58" s="48">
        <f>Q58*$B58</f>
        <v>13.492811999999999</v>
      </c>
      <c r="S58" s="48">
        <v>62.266599999999997</v>
      </c>
      <c r="T58" s="56">
        <f>S58*$B58</f>
        <v>14.321318</v>
      </c>
      <c r="U58" s="47">
        <v>4.0999999999999996</v>
      </c>
      <c r="V58" s="49">
        <v>5.125</v>
      </c>
      <c r="W58" s="49">
        <v>0.1</v>
      </c>
      <c r="X58" s="47">
        <v>4.0999999999999996</v>
      </c>
      <c r="Y58" s="47">
        <v>4.0999999999999996</v>
      </c>
      <c r="Z58" s="102" t="s">
        <v>166</v>
      </c>
    </row>
    <row r="59" spans="1:26" x14ac:dyDescent="0.3">
      <c r="A59" s="12"/>
      <c r="B59" s="44">
        <v>0.23</v>
      </c>
      <c r="C59" s="69">
        <v>2.2499999999999999E-2</v>
      </c>
      <c r="D59" s="69" t="s">
        <v>8</v>
      </c>
      <c r="E59" s="46">
        <v>2</v>
      </c>
      <c r="F59" s="69" t="s">
        <v>47</v>
      </c>
      <c r="G59" s="69" t="s">
        <v>37</v>
      </c>
      <c r="H59" s="46" t="s">
        <v>52</v>
      </c>
      <c r="I59" s="48">
        <v>120</v>
      </c>
      <c r="J59" s="48">
        <f t="shared" ref="J59:J60" si="71">I59*$B59</f>
        <v>27.6</v>
      </c>
      <c r="K59" s="48">
        <f>1.14*I59</f>
        <v>136.79999999999998</v>
      </c>
      <c r="L59" s="48">
        <f t="shared" ref="L59:L60" si="72">K59*$B59</f>
        <v>31.463999999999999</v>
      </c>
      <c r="M59" s="48">
        <f>I59*1.21</f>
        <v>145.19999999999999</v>
      </c>
      <c r="N59" s="56">
        <f t="shared" ref="N59:N60" si="73">M59*$B59</f>
        <v>33.396000000000001</v>
      </c>
      <c r="O59" s="48">
        <v>99.6</v>
      </c>
      <c r="P59" s="48">
        <f t="shared" ref="P59:P60" si="74">O59*$B59</f>
        <v>22.908000000000001</v>
      </c>
      <c r="Q59" s="48">
        <v>113.54399999999998</v>
      </c>
      <c r="R59" s="48">
        <f t="shared" ref="R59" si="75">Q59*$B59</f>
        <v>26.115119999999997</v>
      </c>
      <c r="S59" s="48">
        <v>120.51599999999999</v>
      </c>
      <c r="T59" s="56">
        <f t="shared" ref="T59" si="76">S59*$B59</f>
        <v>27.718679999999999</v>
      </c>
      <c r="U59" s="47">
        <v>1.26</v>
      </c>
      <c r="V59" s="49">
        <v>1.575</v>
      </c>
      <c r="W59" s="49">
        <v>8.5999999999999993E-2</v>
      </c>
      <c r="X59" s="47">
        <v>1.26</v>
      </c>
      <c r="Y59" s="47">
        <v>1.26</v>
      </c>
      <c r="Z59" s="102" t="s">
        <v>166</v>
      </c>
    </row>
    <row r="60" spans="1:26" x14ac:dyDescent="0.3">
      <c r="A60" s="12"/>
      <c r="B60" s="44">
        <v>0.23</v>
      </c>
      <c r="C60" s="69">
        <v>0.04</v>
      </c>
      <c r="D60" s="69" t="s">
        <v>8</v>
      </c>
      <c r="E60" s="46">
        <v>2</v>
      </c>
      <c r="F60" s="69" t="s">
        <v>47</v>
      </c>
      <c r="G60" s="69" t="s">
        <v>37</v>
      </c>
      <c r="H60" s="46" t="s">
        <v>52</v>
      </c>
      <c r="I60" s="48">
        <v>165</v>
      </c>
      <c r="J60" s="48">
        <f t="shared" si="71"/>
        <v>37.950000000000003</v>
      </c>
      <c r="K60" s="48">
        <f t="shared" ref="K60" si="77">1.14*I60</f>
        <v>188.1</v>
      </c>
      <c r="L60" s="48">
        <f t="shared" si="72"/>
        <v>43.262999999999998</v>
      </c>
      <c r="M60" s="55">
        <f t="shared" ref="M60" si="78">I60*1.21</f>
        <v>199.65</v>
      </c>
      <c r="N60" s="59">
        <f t="shared" si="73"/>
        <v>45.919500000000006</v>
      </c>
      <c r="O60" s="48">
        <v>136.94999999999999</v>
      </c>
      <c r="P60" s="48">
        <f t="shared" si="74"/>
        <v>31.4985</v>
      </c>
      <c r="Q60" s="48">
        <v>156.12299999999999</v>
      </c>
      <c r="R60" s="48">
        <f t="shared" ref="R60" si="79">Q60*$B60</f>
        <v>35.908290000000001</v>
      </c>
      <c r="S60" s="48">
        <v>165.70949999999999</v>
      </c>
      <c r="T60" s="59">
        <f t="shared" ref="T60" si="80">S60*$B60</f>
        <v>38.113185000000001</v>
      </c>
      <c r="U60" s="47">
        <v>0.70299999999999996</v>
      </c>
      <c r="V60" s="49">
        <v>0.87874999999999992</v>
      </c>
      <c r="W60" s="49">
        <v>7.8E-2</v>
      </c>
      <c r="X60" s="47">
        <v>0.70299999999999996</v>
      </c>
      <c r="Y60" s="47">
        <v>0.70299999999999996</v>
      </c>
      <c r="Z60" s="103" t="s">
        <v>166</v>
      </c>
    </row>
    <row r="61" spans="1:26" ht="15" customHeight="1" x14ac:dyDescent="0.3">
      <c r="A61" s="12"/>
      <c r="B61" s="258" t="s">
        <v>93</v>
      </c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60"/>
    </row>
    <row r="62" spans="1:26" ht="15.75" customHeight="1" x14ac:dyDescent="0.3">
      <c r="A62" s="12"/>
      <c r="B62" s="261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3"/>
    </row>
    <row r="63" spans="1:26" x14ac:dyDescent="0.3">
      <c r="A63" s="12"/>
      <c r="B63" s="44">
        <v>0.23</v>
      </c>
      <c r="C63" s="69">
        <v>4</v>
      </c>
      <c r="D63" s="69" t="s">
        <v>8</v>
      </c>
      <c r="E63" s="46">
        <v>1</v>
      </c>
      <c r="F63" s="69" t="s">
        <v>14</v>
      </c>
      <c r="G63" s="82" t="s">
        <v>94</v>
      </c>
      <c r="H63" s="46"/>
      <c r="I63" s="48">
        <v>53</v>
      </c>
      <c r="J63" s="48">
        <f>I63*$B63</f>
        <v>12.190000000000001</v>
      </c>
      <c r="K63" s="48">
        <f>1.14*I63</f>
        <v>60.419999999999995</v>
      </c>
      <c r="L63" s="48">
        <f>K63*$B63</f>
        <v>13.896599999999999</v>
      </c>
      <c r="M63" s="57">
        <f>I63*1.21</f>
        <v>64.13</v>
      </c>
      <c r="N63" s="58">
        <f>M63*$B63</f>
        <v>14.7499</v>
      </c>
      <c r="O63" s="48">
        <v>43.989999999999995</v>
      </c>
      <c r="P63" s="48">
        <f>O63*$B63</f>
        <v>10.117699999999999</v>
      </c>
      <c r="Q63" s="48">
        <v>50.148599999999995</v>
      </c>
      <c r="R63" s="48">
        <f>Q63*$B63</f>
        <v>11.534177999999999</v>
      </c>
      <c r="S63" s="48">
        <v>53.227899999999991</v>
      </c>
      <c r="T63" s="58">
        <f>S63*$B63</f>
        <v>12.242416999999998</v>
      </c>
      <c r="U63" s="47">
        <v>4.6100000000000003</v>
      </c>
      <c r="V63" s="47">
        <v>5.7625000000000002</v>
      </c>
      <c r="W63" s="47">
        <v>0.11700000000000001</v>
      </c>
      <c r="X63" s="47">
        <v>4.8</v>
      </c>
      <c r="Y63" s="47">
        <v>4.8</v>
      </c>
      <c r="Z63" s="101" t="s">
        <v>166</v>
      </c>
    </row>
    <row r="64" spans="1:26" x14ac:dyDescent="0.3">
      <c r="A64" s="12"/>
      <c r="B64" s="44">
        <v>0.23</v>
      </c>
      <c r="C64" s="69">
        <v>16</v>
      </c>
      <c r="D64" s="69" t="s">
        <v>11</v>
      </c>
      <c r="E64" s="46">
        <v>1</v>
      </c>
      <c r="F64" s="69" t="s">
        <v>14</v>
      </c>
      <c r="G64" s="82" t="s">
        <v>94</v>
      </c>
      <c r="H64" s="46"/>
      <c r="I64" s="48">
        <v>84</v>
      </c>
      <c r="J64" s="48">
        <f t="shared" ref="J64" si="81">I64*$B64</f>
        <v>19.32</v>
      </c>
      <c r="K64" s="48">
        <f>1.14*I64</f>
        <v>95.759999999999991</v>
      </c>
      <c r="L64" s="48">
        <f t="shared" ref="L64" si="82">K64*$B64</f>
        <v>22.024799999999999</v>
      </c>
      <c r="M64" s="48">
        <f>I64*1.21</f>
        <v>101.64</v>
      </c>
      <c r="N64" s="56">
        <f t="shared" ref="N64" si="83">M64*$B64</f>
        <v>23.377200000000002</v>
      </c>
      <c r="O64" s="48">
        <v>69.72</v>
      </c>
      <c r="P64" s="48">
        <f t="shared" ref="P64" si="84">O64*$B64</f>
        <v>16.035599999999999</v>
      </c>
      <c r="Q64" s="48">
        <v>79.480799999999988</v>
      </c>
      <c r="R64" s="48">
        <f t="shared" ref="R64" si="85">Q64*$B64</f>
        <v>18.280583999999998</v>
      </c>
      <c r="S64" s="48">
        <v>84.361199999999997</v>
      </c>
      <c r="T64" s="56">
        <f t="shared" ref="T64" si="86">S64*$B64</f>
        <v>19.403075999999999</v>
      </c>
      <c r="U64" s="47">
        <v>1.9</v>
      </c>
      <c r="V64" s="47">
        <v>2.375</v>
      </c>
      <c r="W64" s="47">
        <v>7.9000000000000001E-2</v>
      </c>
      <c r="X64" s="47">
        <v>1.9</v>
      </c>
      <c r="Y64" s="47">
        <v>1.9</v>
      </c>
      <c r="Z64" s="102" t="s">
        <v>166</v>
      </c>
    </row>
    <row r="65" spans="1:26" x14ac:dyDescent="0.3">
      <c r="A65" s="12"/>
      <c r="B65" s="44">
        <v>0.23</v>
      </c>
      <c r="C65" s="69">
        <v>4</v>
      </c>
      <c r="D65" s="69" t="s">
        <v>8</v>
      </c>
      <c r="E65" s="46">
        <v>1</v>
      </c>
      <c r="F65" s="69" t="s">
        <v>14</v>
      </c>
      <c r="G65" s="82" t="s">
        <v>51</v>
      </c>
      <c r="H65" s="46"/>
      <c r="I65" s="48">
        <v>53</v>
      </c>
      <c r="J65" s="48">
        <f>I65*$B65</f>
        <v>12.190000000000001</v>
      </c>
      <c r="K65" s="48">
        <f t="shared" ref="K65:K67" si="87">1.14*I65</f>
        <v>60.419999999999995</v>
      </c>
      <c r="L65" s="48">
        <f>K65*$B65</f>
        <v>13.896599999999999</v>
      </c>
      <c r="M65" s="48">
        <f t="shared" ref="M65:M67" si="88">I65*1.21</f>
        <v>64.13</v>
      </c>
      <c r="N65" s="56">
        <f>M65*$B65</f>
        <v>14.7499</v>
      </c>
      <c r="O65" s="48">
        <v>43.989999999999995</v>
      </c>
      <c r="P65" s="48">
        <f>O65*$B65</f>
        <v>10.117699999999999</v>
      </c>
      <c r="Q65" s="48">
        <v>50.148599999999995</v>
      </c>
      <c r="R65" s="48">
        <f>Q65*$B65</f>
        <v>11.534177999999999</v>
      </c>
      <c r="S65" s="48">
        <v>53.227899999999991</v>
      </c>
      <c r="T65" s="56">
        <f>S65*$B65</f>
        <v>12.242416999999998</v>
      </c>
      <c r="U65" s="47">
        <v>4.6100000000000003</v>
      </c>
      <c r="V65" s="47">
        <v>5.7625000000000002</v>
      </c>
      <c r="W65" s="47">
        <v>0.10299999999999999</v>
      </c>
      <c r="X65" s="47">
        <v>4.6100000000000003</v>
      </c>
      <c r="Y65" s="47">
        <v>4.6100000000000003</v>
      </c>
      <c r="Z65" s="102" t="s">
        <v>166</v>
      </c>
    </row>
    <row r="66" spans="1:26" x14ac:dyDescent="0.3">
      <c r="A66" s="12"/>
      <c r="B66" s="44">
        <v>0.23</v>
      </c>
      <c r="C66" s="69">
        <v>25</v>
      </c>
      <c r="D66" s="69" t="s">
        <v>11</v>
      </c>
      <c r="E66" s="46">
        <v>1</v>
      </c>
      <c r="F66" s="69" t="s">
        <v>14</v>
      </c>
      <c r="G66" s="82" t="s">
        <v>51</v>
      </c>
      <c r="H66" s="46"/>
      <c r="I66" s="48">
        <v>115</v>
      </c>
      <c r="J66" s="48">
        <f t="shared" ref="J66:J67" si="89">I66*$B66</f>
        <v>26.450000000000003</v>
      </c>
      <c r="K66" s="48">
        <f t="shared" si="87"/>
        <v>131.1</v>
      </c>
      <c r="L66" s="48">
        <f t="shared" ref="L66:L67" si="90">K66*$B66</f>
        <v>30.152999999999999</v>
      </c>
      <c r="M66" s="48">
        <f t="shared" si="88"/>
        <v>139.15</v>
      </c>
      <c r="N66" s="56">
        <f t="shared" ref="N66:N67" si="91">M66*$B66</f>
        <v>32.0045</v>
      </c>
      <c r="O66" s="48">
        <v>95.449999999999989</v>
      </c>
      <c r="P66" s="48">
        <f t="shared" ref="P66" si="92">O66*$B66</f>
        <v>21.953499999999998</v>
      </c>
      <c r="Q66" s="48">
        <v>108.81299999999999</v>
      </c>
      <c r="R66" s="48">
        <f t="shared" ref="R66" si="93">Q66*$B66</f>
        <v>25.026989999999998</v>
      </c>
      <c r="S66" s="48">
        <v>115.4945</v>
      </c>
      <c r="T66" s="56">
        <f t="shared" ref="T66" si="94">S66*$B66</f>
        <v>26.563735000000001</v>
      </c>
      <c r="U66" s="47">
        <v>1.2</v>
      </c>
      <c r="V66" s="47">
        <v>1.5</v>
      </c>
      <c r="W66" s="47">
        <v>0.08</v>
      </c>
      <c r="X66" s="47">
        <v>1.2</v>
      </c>
      <c r="Y66" s="47">
        <v>1.2</v>
      </c>
      <c r="Z66" s="102" t="s">
        <v>166</v>
      </c>
    </row>
    <row r="67" spans="1:26" ht="15" thickBot="1" x14ac:dyDescent="0.35">
      <c r="A67" s="12"/>
      <c r="B67" s="93">
        <v>0.23</v>
      </c>
      <c r="C67" s="94">
        <v>35</v>
      </c>
      <c r="D67" s="94" t="s">
        <v>11</v>
      </c>
      <c r="E67" s="95">
        <v>1</v>
      </c>
      <c r="F67" s="94" t="s">
        <v>14</v>
      </c>
      <c r="G67" s="115" t="s">
        <v>51</v>
      </c>
      <c r="H67" s="95"/>
      <c r="I67" s="96">
        <v>140</v>
      </c>
      <c r="J67" s="96">
        <f t="shared" si="89"/>
        <v>32.200000000000003</v>
      </c>
      <c r="K67" s="96">
        <f t="shared" si="87"/>
        <v>159.6</v>
      </c>
      <c r="L67" s="96">
        <f t="shared" si="90"/>
        <v>36.707999999999998</v>
      </c>
      <c r="M67" s="96">
        <f t="shared" si="88"/>
        <v>169.4</v>
      </c>
      <c r="N67" s="97">
        <f t="shared" si="91"/>
        <v>38.962000000000003</v>
      </c>
      <c r="O67" s="96">
        <v>116.19999999999999</v>
      </c>
      <c r="P67" s="96">
        <f t="shared" ref="P67" si="95">O67*$B67</f>
        <v>26.725999999999999</v>
      </c>
      <c r="Q67" s="96">
        <v>132.46799999999999</v>
      </c>
      <c r="R67" s="96">
        <f t="shared" ref="R67" si="96">Q67*$B67</f>
        <v>30.467639999999999</v>
      </c>
      <c r="S67" s="96">
        <v>140.602</v>
      </c>
      <c r="T67" s="97">
        <f t="shared" ref="T67" si="97">S67*$B67</f>
        <v>32.338460000000005</v>
      </c>
      <c r="U67" s="98">
        <v>0.86799999999999999</v>
      </c>
      <c r="V67" s="98">
        <v>1.085</v>
      </c>
      <c r="W67" s="98">
        <v>7.7499999999999999E-2</v>
      </c>
      <c r="X67" s="98">
        <v>0.86799999999999999</v>
      </c>
      <c r="Y67" s="98">
        <v>0.86799999999999999</v>
      </c>
      <c r="Z67" s="107" t="s">
        <v>166</v>
      </c>
    </row>
  </sheetData>
  <sheetProtection password="8B24" sheet="1" objects="1" scenarios="1" autoFilter="0"/>
  <mergeCells count="19">
    <mergeCell ref="B61:Z62"/>
    <mergeCell ref="B19:Z20"/>
    <mergeCell ref="B46:Z47"/>
    <mergeCell ref="B26:Z27"/>
    <mergeCell ref="B14:Z15"/>
    <mergeCell ref="I4:J4"/>
    <mergeCell ref="K4:L4"/>
    <mergeCell ref="M4:N4"/>
    <mergeCell ref="B1:T1"/>
    <mergeCell ref="B53:Z54"/>
    <mergeCell ref="B38:Z39"/>
    <mergeCell ref="U3:Y3"/>
    <mergeCell ref="B6:Z7"/>
    <mergeCell ref="F3:H3"/>
    <mergeCell ref="O3:T3"/>
    <mergeCell ref="O4:P4"/>
    <mergeCell ref="Q4:R4"/>
    <mergeCell ref="S4:T4"/>
    <mergeCell ref="I3:N3"/>
  </mergeCells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112"/>
  <sheetViews>
    <sheetView zoomScale="82" zoomScaleNormal="82" workbookViewId="0">
      <pane xSplit="1" ySplit="5" topLeftCell="B33" activePane="bottomRight" state="frozen"/>
      <selection activeCell="F19" sqref="F19"/>
      <selection pane="topRight" activeCell="F19" sqref="F19"/>
      <selection pane="bottomLeft" activeCell="F19" sqref="F19"/>
      <selection pane="bottomRight" activeCell="Q39" sqref="Q39"/>
    </sheetView>
  </sheetViews>
  <sheetFormatPr defaultColWidth="9.109375" defaultRowHeight="14.4" x14ac:dyDescent="0.3"/>
  <cols>
    <col min="1" max="1" width="6" style="12" customWidth="1"/>
    <col min="2" max="2" width="8.88671875" style="12" customWidth="1"/>
    <col min="3" max="3" width="5.88671875" style="12" customWidth="1"/>
    <col min="4" max="4" width="4" style="12" customWidth="1"/>
    <col min="5" max="5" width="4.33203125" style="12" customWidth="1"/>
    <col min="6" max="6" width="11.88671875" style="12" customWidth="1"/>
    <col min="7" max="7" width="5.109375" style="12" customWidth="1"/>
    <col min="8" max="8" width="7.109375" style="12" customWidth="1"/>
    <col min="9" max="20" width="7.6640625" style="12" customWidth="1"/>
    <col min="21" max="25" width="7.6640625" style="13" customWidth="1"/>
    <col min="26" max="37" width="7.6640625" style="12" customWidth="1"/>
    <col min="38" max="38" width="82.6640625" style="12" customWidth="1"/>
    <col min="39" max="39" width="9.109375" style="12" customWidth="1"/>
    <col min="40" max="16384" width="9.109375" style="12"/>
  </cols>
  <sheetData>
    <row r="1" spans="2:38" ht="58.5" customHeight="1" x14ac:dyDescent="0.25">
      <c r="B1" s="256" t="s">
        <v>116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110"/>
      <c r="P1" s="110"/>
      <c r="Q1" s="110"/>
      <c r="R1" s="110"/>
      <c r="S1" s="110"/>
      <c r="T1" s="124"/>
      <c r="U1" s="156"/>
      <c r="V1" s="156"/>
      <c r="W1" s="156"/>
      <c r="X1" s="156"/>
      <c r="Y1" s="156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8"/>
    </row>
    <row r="2" spans="2:38" ht="15.75" customHeight="1" x14ac:dyDescent="0.25">
      <c r="B2" s="116" t="s">
        <v>95</v>
      </c>
      <c r="C2" s="120">
        <f>'Version Control'!D1</f>
        <v>1.2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12"/>
      <c r="P2" s="112"/>
      <c r="Q2" s="112"/>
      <c r="R2" s="112"/>
      <c r="S2" s="112"/>
      <c r="T2" s="84"/>
      <c r="U2" s="123"/>
      <c r="V2" s="159"/>
      <c r="W2" s="159"/>
      <c r="X2" s="159"/>
      <c r="Y2" s="159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60"/>
    </row>
    <row r="3" spans="2:38" ht="30.75" customHeight="1" x14ac:dyDescent="0.25">
      <c r="B3" s="161"/>
      <c r="C3" s="126" t="s">
        <v>0</v>
      </c>
      <c r="D3" s="127"/>
      <c r="E3" s="128"/>
      <c r="F3" s="267" t="s">
        <v>1</v>
      </c>
      <c r="G3" s="268"/>
      <c r="H3" s="275"/>
      <c r="I3" s="267" t="s">
        <v>48</v>
      </c>
      <c r="J3" s="268"/>
      <c r="K3" s="268"/>
      <c r="L3" s="268"/>
      <c r="M3" s="268"/>
      <c r="N3" s="275"/>
      <c r="O3" s="267" t="s">
        <v>55</v>
      </c>
      <c r="P3" s="268"/>
      <c r="Q3" s="268"/>
      <c r="R3" s="268"/>
      <c r="S3" s="268"/>
      <c r="T3" s="275"/>
      <c r="U3" s="267" t="s">
        <v>60</v>
      </c>
      <c r="V3" s="268"/>
      <c r="W3" s="268"/>
      <c r="X3" s="268"/>
      <c r="Y3" s="268"/>
      <c r="Z3" s="268"/>
      <c r="AA3" s="269" t="s">
        <v>61</v>
      </c>
      <c r="AB3" s="270"/>
      <c r="AC3" s="270"/>
      <c r="AD3" s="270"/>
      <c r="AE3" s="267" t="s">
        <v>66</v>
      </c>
      <c r="AF3" s="268"/>
      <c r="AG3" s="268"/>
      <c r="AH3" s="268"/>
      <c r="AI3" s="269" t="s">
        <v>67</v>
      </c>
      <c r="AJ3" s="270"/>
      <c r="AK3" s="274"/>
      <c r="AL3" s="175"/>
    </row>
    <row r="4" spans="2:38" ht="109.5" customHeight="1" x14ac:dyDescent="0.3">
      <c r="B4" s="162" t="s">
        <v>82</v>
      </c>
      <c r="C4" s="60" t="s">
        <v>161</v>
      </c>
      <c r="D4" s="60" t="s">
        <v>24</v>
      </c>
      <c r="E4" s="60" t="s">
        <v>4</v>
      </c>
      <c r="F4" s="60" t="s">
        <v>5</v>
      </c>
      <c r="G4" s="60" t="s">
        <v>6</v>
      </c>
      <c r="H4" s="60" t="s">
        <v>7</v>
      </c>
      <c r="I4" s="272" t="s">
        <v>17</v>
      </c>
      <c r="J4" s="273"/>
      <c r="K4" s="272" t="s">
        <v>18</v>
      </c>
      <c r="L4" s="273"/>
      <c r="M4" s="272" t="s">
        <v>56</v>
      </c>
      <c r="N4" s="276"/>
      <c r="O4" s="272" t="s">
        <v>17</v>
      </c>
      <c r="P4" s="273"/>
      <c r="Q4" s="272" t="s">
        <v>18</v>
      </c>
      <c r="R4" s="273"/>
      <c r="S4" s="272" t="s">
        <v>22</v>
      </c>
      <c r="T4" s="276"/>
      <c r="U4" s="129" t="s">
        <v>33</v>
      </c>
      <c r="V4" s="129" t="s">
        <v>32</v>
      </c>
      <c r="W4" s="129" t="s">
        <v>31</v>
      </c>
      <c r="X4" s="129" t="s">
        <v>80</v>
      </c>
      <c r="Y4" s="129" t="s">
        <v>34</v>
      </c>
      <c r="Z4" s="129" t="s">
        <v>28</v>
      </c>
      <c r="AA4" s="129" t="s">
        <v>27</v>
      </c>
      <c r="AB4" s="129" t="s">
        <v>30</v>
      </c>
      <c r="AC4" s="129" t="s">
        <v>80</v>
      </c>
      <c r="AD4" s="129" t="s">
        <v>34</v>
      </c>
      <c r="AE4" s="129" t="s">
        <v>62</v>
      </c>
      <c r="AF4" s="129" t="s">
        <v>63</v>
      </c>
      <c r="AG4" s="129" t="s">
        <v>64</v>
      </c>
      <c r="AH4" s="129" t="s">
        <v>65</v>
      </c>
      <c r="AI4" s="129" t="s">
        <v>68</v>
      </c>
      <c r="AJ4" s="129" t="s">
        <v>64</v>
      </c>
      <c r="AK4" s="129" t="s">
        <v>69</v>
      </c>
      <c r="AL4" s="175"/>
    </row>
    <row r="5" spans="2:38" ht="48" customHeight="1" x14ac:dyDescent="0.3">
      <c r="B5" s="163" t="s">
        <v>81</v>
      </c>
      <c r="C5" s="61"/>
      <c r="D5" s="62"/>
      <c r="E5" s="62"/>
      <c r="F5" s="61"/>
      <c r="G5" s="62"/>
      <c r="H5" s="63"/>
      <c r="I5" s="43" t="s">
        <v>53</v>
      </c>
      <c r="J5" s="43" t="s">
        <v>25</v>
      </c>
      <c r="K5" s="43" t="s">
        <v>53</v>
      </c>
      <c r="L5" s="43" t="s">
        <v>25</v>
      </c>
      <c r="M5" s="43" t="s">
        <v>53</v>
      </c>
      <c r="N5" s="43" t="s">
        <v>25</v>
      </c>
      <c r="O5" s="43" t="s">
        <v>53</v>
      </c>
      <c r="P5" s="43" t="s">
        <v>25</v>
      </c>
      <c r="Q5" s="43" t="s">
        <v>53</v>
      </c>
      <c r="R5" s="43" t="s">
        <v>25</v>
      </c>
      <c r="S5" s="43" t="s">
        <v>53</v>
      </c>
      <c r="T5" s="43" t="s">
        <v>25</v>
      </c>
      <c r="U5" s="130" t="s">
        <v>70</v>
      </c>
      <c r="V5" s="130" t="s">
        <v>71</v>
      </c>
      <c r="W5" s="130" t="s">
        <v>72</v>
      </c>
      <c r="X5" s="130" t="s">
        <v>73</v>
      </c>
      <c r="Y5" s="130" t="s">
        <v>74</v>
      </c>
      <c r="Z5" s="181" t="s">
        <v>75</v>
      </c>
      <c r="AA5" s="130" t="s">
        <v>76</v>
      </c>
      <c r="AB5" s="130" t="s">
        <v>77</v>
      </c>
      <c r="AC5" s="130" t="s">
        <v>78</v>
      </c>
      <c r="AD5" s="181" t="s">
        <v>79</v>
      </c>
      <c r="AE5" s="130" t="s">
        <v>70</v>
      </c>
      <c r="AF5" s="130" t="s">
        <v>71</v>
      </c>
      <c r="AG5" s="130" t="s">
        <v>72</v>
      </c>
      <c r="AH5" s="181" t="s">
        <v>74</v>
      </c>
      <c r="AI5" s="130" t="s">
        <v>76</v>
      </c>
      <c r="AJ5" s="130" t="s">
        <v>77</v>
      </c>
      <c r="AK5" s="181" t="s">
        <v>79</v>
      </c>
      <c r="AL5" s="182" t="s">
        <v>21</v>
      </c>
    </row>
    <row r="6" spans="2:38" ht="15" customHeight="1" x14ac:dyDescent="0.3">
      <c r="B6" s="258" t="s">
        <v>139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60"/>
    </row>
    <row r="7" spans="2:38" ht="15" customHeight="1" x14ac:dyDescent="0.3">
      <c r="B7" s="261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63"/>
    </row>
    <row r="8" spans="2:38" ht="15" x14ac:dyDescent="0.25">
      <c r="B8" s="44">
        <v>11</v>
      </c>
      <c r="C8" s="45">
        <v>0.04</v>
      </c>
      <c r="D8" s="69" t="s">
        <v>11</v>
      </c>
      <c r="E8" s="46">
        <v>3</v>
      </c>
      <c r="F8" s="69" t="s">
        <v>19</v>
      </c>
      <c r="G8" s="69" t="s">
        <v>9</v>
      </c>
      <c r="H8" s="46" t="s">
        <v>10</v>
      </c>
      <c r="I8" s="67">
        <v>89</v>
      </c>
      <c r="J8" s="47">
        <f t="shared" ref="J8:T29" si="0">I8*(SQRT(3)*$B8)/1000</f>
        <v>1.6956777406099308</v>
      </c>
      <c r="K8" s="68">
        <v>97</v>
      </c>
      <c r="L8" s="47">
        <f t="shared" si="0"/>
        <v>1.8480982116759919</v>
      </c>
      <c r="M8" s="69">
        <v>104</v>
      </c>
      <c r="N8" s="47">
        <f t="shared" si="0"/>
        <v>1.9814661238587956</v>
      </c>
      <c r="O8" s="133">
        <f>I8/1.16</f>
        <v>76.724137931034491</v>
      </c>
      <c r="P8" s="134">
        <f t="shared" si="0"/>
        <v>1.4617911556982164</v>
      </c>
      <c r="Q8" s="57">
        <f>K8/1.16</f>
        <v>83.620689655172413</v>
      </c>
      <c r="R8" s="134">
        <f t="shared" si="0"/>
        <v>1.5931881135137862</v>
      </c>
      <c r="S8" s="57">
        <f>M8/1.16</f>
        <v>89.65517241379311</v>
      </c>
      <c r="T8" s="135">
        <f t="shared" si="0"/>
        <v>1.7081604516024103</v>
      </c>
      <c r="U8" s="50">
        <v>1.1060000000000001</v>
      </c>
      <c r="V8" s="140">
        <v>1.4328667250169491</v>
      </c>
      <c r="W8" s="140">
        <v>0.11899999999999999</v>
      </c>
      <c r="X8" s="140">
        <v>0.28000000000000003</v>
      </c>
      <c r="Y8" s="57">
        <f t="shared" ref="Y8:Y18" si="1">2*PI()*50*(X8)</f>
        <v>87.964594300514221</v>
      </c>
      <c r="Z8" s="134">
        <f>2*PI()*50*(X8/1000000)*(B8*1000/SQRT(3))</f>
        <v>0.55865020418413924</v>
      </c>
      <c r="AA8" s="148">
        <v>2.9349423728813564</v>
      </c>
      <c r="AB8" s="140">
        <v>0.17599999999999999</v>
      </c>
      <c r="AC8" s="140">
        <f>X8/1.2</f>
        <v>0.23333333333333336</v>
      </c>
      <c r="AD8" s="58">
        <f t="shared" ref="AD8:AD21" si="2">2*PI()*50*(AC8)</f>
        <v>73.303828583761856</v>
      </c>
      <c r="AE8" s="141">
        <f t="shared" ref="AE8:AE11" si="3">100*100000000*U8/(($B8*1000)^2)</f>
        <v>91.404958677685954</v>
      </c>
      <c r="AF8" s="141">
        <f t="shared" ref="AF8:AF9" si="4">100*100000000*V8/(($B8*1000)^2)</f>
        <v>118.41873760470654</v>
      </c>
      <c r="AG8" s="134">
        <f t="shared" ref="AG8:AG9" si="5">100*100000000*W8/(($B8*1000)^2)</f>
        <v>9.8347107438016526</v>
      </c>
      <c r="AH8" s="142">
        <f t="shared" ref="AH8:AH9" si="6">100/100000000*(Y8/1000000)*(($B8*1000)^2)</f>
        <v>1.0643715910362219E-2</v>
      </c>
      <c r="AI8" s="151">
        <f>100*100000000*AA8/(($B8*1000)^2)</f>
        <v>242.55722089928565</v>
      </c>
      <c r="AJ8" s="134">
        <f>100*100000000*AB8/(($B8*1000)^2)</f>
        <v>14.545454545454545</v>
      </c>
      <c r="AK8" s="143">
        <f>100/100000000*(AD8/1000000)*(($B8*1000)^2)</f>
        <v>8.8697632586351837E-3</v>
      </c>
      <c r="AL8" s="91" t="s">
        <v>86</v>
      </c>
    </row>
    <row r="9" spans="2:38" ht="15" x14ac:dyDescent="0.25">
      <c r="B9" s="44">
        <v>11</v>
      </c>
      <c r="C9" s="45">
        <v>0.05</v>
      </c>
      <c r="D9" s="69" t="s">
        <v>11</v>
      </c>
      <c r="E9" s="46">
        <v>3</v>
      </c>
      <c r="F9" s="69" t="s">
        <v>19</v>
      </c>
      <c r="G9" s="69" t="s">
        <v>9</v>
      </c>
      <c r="H9" s="46" t="s">
        <v>10</v>
      </c>
      <c r="I9" s="45">
        <v>100</v>
      </c>
      <c r="J9" s="47">
        <f t="shared" si="0"/>
        <v>1.9052558883257651</v>
      </c>
      <c r="K9" s="69">
        <v>110</v>
      </c>
      <c r="L9" s="47">
        <f t="shared" si="0"/>
        <v>2.0957814771583418</v>
      </c>
      <c r="M9" s="69">
        <v>117</v>
      </c>
      <c r="N9" s="47">
        <f t="shared" si="0"/>
        <v>2.2291493893411447</v>
      </c>
      <c r="O9" s="136">
        <f t="shared" ref="O9:S29" si="7">I9/1.16</f>
        <v>86.206896551724142</v>
      </c>
      <c r="P9" s="47">
        <f t="shared" si="0"/>
        <v>1.642461972694625</v>
      </c>
      <c r="Q9" s="48">
        <f t="shared" si="7"/>
        <v>94.827586206896555</v>
      </c>
      <c r="R9" s="47">
        <f t="shared" si="0"/>
        <v>1.8067081699640877</v>
      </c>
      <c r="S9" s="48">
        <f t="shared" si="7"/>
        <v>100.86206896551725</v>
      </c>
      <c r="T9" s="137">
        <f t="shared" si="0"/>
        <v>1.9216805080527115</v>
      </c>
      <c r="U9" s="53">
        <v>0.91800000000000004</v>
      </c>
      <c r="V9" s="49">
        <v>1.1103019409491526</v>
      </c>
      <c r="W9" s="49">
        <v>0.114</v>
      </c>
      <c r="X9" s="49">
        <v>0.30299999999999999</v>
      </c>
      <c r="Y9" s="48">
        <f t="shared" si="1"/>
        <v>95.19025740377073</v>
      </c>
      <c r="Z9" s="47">
        <f t="shared" ref="Z9:Z18" si="8">2*PI()*50*(X9/1000000)*(B9*1000/SQRT(3))</f>
        <v>0.60453932809926481</v>
      </c>
      <c r="AA9" s="149">
        <v>2.66475593220339</v>
      </c>
      <c r="AB9" s="49">
        <v>0.16900000000000001</v>
      </c>
      <c r="AC9" s="49">
        <f t="shared" ref="AC9:AC18" si="9">X9/1.2</f>
        <v>0.2525</v>
      </c>
      <c r="AD9" s="56">
        <f t="shared" si="2"/>
        <v>79.325214503142277</v>
      </c>
      <c r="AE9" s="51">
        <f t="shared" si="3"/>
        <v>75.867768595041326</v>
      </c>
      <c r="AF9" s="51">
        <f t="shared" si="4"/>
        <v>91.760490987533274</v>
      </c>
      <c r="AG9" s="47">
        <f t="shared" si="5"/>
        <v>9.4214876033057848</v>
      </c>
      <c r="AH9" s="52">
        <f t="shared" si="6"/>
        <v>1.1518021145856257E-2</v>
      </c>
      <c r="AI9" s="152">
        <f t="shared" ref="AI9:AI12" si="10">100*100000000*AA9/(($B9*1000)^2)</f>
        <v>220.22776299201573</v>
      </c>
      <c r="AJ9" s="47">
        <f t="shared" ref="AJ9:AJ12" si="11">100*100000000*AB9/(($B9*1000)^2)</f>
        <v>13.96694214876033</v>
      </c>
      <c r="AK9" s="144">
        <f t="shared" ref="AK9:AK12" si="12">100/100000000*(AD9/1000000)*(($B9*1000)^2)</f>
        <v>9.5983509548802151E-3</v>
      </c>
      <c r="AL9" s="91" t="s">
        <v>86</v>
      </c>
    </row>
    <row r="10" spans="2:38" ht="15" x14ac:dyDescent="0.25">
      <c r="B10" s="44">
        <v>11</v>
      </c>
      <c r="C10" s="45">
        <v>0.06</v>
      </c>
      <c r="D10" s="69" t="s">
        <v>11</v>
      </c>
      <c r="E10" s="46">
        <v>3</v>
      </c>
      <c r="F10" s="69" t="s">
        <v>19</v>
      </c>
      <c r="G10" s="69" t="s">
        <v>9</v>
      </c>
      <c r="H10" s="46" t="s">
        <v>10</v>
      </c>
      <c r="I10" s="45">
        <v>112</v>
      </c>
      <c r="J10" s="47">
        <f t="shared" si="0"/>
        <v>2.1338865949248564</v>
      </c>
      <c r="K10" s="48">
        <v>124</v>
      </c>
      <c r="L10" s="47">
        <f t="shared" si="0"/>
        <v>2.3625173015239485</v>
      </c>
      <c r="M10" s="48">
        <v>133</v>
      </c>
      <c r="N10" s="47">
        <f t="shared" si="0"/>
        <v>2.5339903314732672</v>
      </c>
      <c r="O10" s="136">
        <f t="shared" si="7"/>
        <v>96.551724137931046</v>
      </c>
      <c r="P10" s="47">
        <f t="shared" si="0"/>
        <v>1.8395574094179801</v>
      </c>
      <c r="Q10" s="48">
        <f t="shared" si="7"/>
        <v>106.89655172413794</v>
      </c>
      <c r="R10" s="47">
        <f t="shared" si="0"/>
        <v>2.0366528461413349</v>
      </c>
      <c r="S10" s="48">
        <f t="shared" si="7"/>
        <v>114.65517241379311</v>
      </c>
      <c r="T10" s="137">
        <f t="shared" si="0"/>
        <v>2.1844744236838514</v>
      </c>
      <c r="U10" s="53">
        <v>0.73019999999999996</v>
      </c>
      <c r="V10" s="49">
        <v>0.91846077989830499</v>
      </c>
      <c r="W10" s="49">
        <v>0.108</v>
      </c>
      <c r="X10" s="49">
        <v>0.32700000000000001</v>
      </c>
      <c r="Y10" s="48">
        <f t="shared" si="1"/>
        <v>102.73007977238625</v>
      </c>
      <c r="Z10" s="47">
        <f t="shared" si="8"/>
        <v>0.65242363131504821</v>
      </c>
      <c r="AA10" s="149">
        <v>2.2950830508474578</v>
      </c>
      <c r="AB10" s="49">
        <v>0.16200000000000001</v>
      </c>
      <c r="AC10" s="49">
        <f t="shared" si="9"/>
        <v>0.27250000000000002</v>
      </c>
      <c r="AD10" s="56">
        <f t="shared" si="2"/>
        <v>85.60839981032187</v>
      </c>
      <c r="AE10" s="51">
        <f t="shared" si="3"/>
        <v>60.347107438016529</v>
      </c>
      <c r="AF10" s="51">
        <f>100*100000000*V10/(($B10*1000)^2)</f>
        <v>75.905849578372312</v>
      </c>
      <c r="AG10" s="47">
        <f>100*100000000*W10/(($B10*1000)^2)</f>
        <v>8.9256198347107443</v>
      </c>
      <c r="AH10" s="52">
        <f>100/100000000*(Y10/1000000)*(($B10*1000)^2)</f>
        <v>1.2430339652458737E-2</v>
      </c>
      <c r="AI10" s="152">
        <f t="shared" si="10"/>
        <v>189.67628519400478</v>
      </c>
      <c r="AJ10" s="47">
        <f t="shared" si="11"/>
        <v>13.388429752066116</v>
      </c>
      <c r="AK10" s="144">
        <f t="shared" si="12"/>
        <v>1.0358616377048945E-2</v>
      </c>
      <c r="AL10" s="91" t="s">
        <v>86</v>
      </c>
    </row>
    <row r="11" spans="2:38" ht="15" x14ac:dyDescent="0.25">
      <c r="B11" s="44">
        <v>11</v>
      </c>
      <c r="C11" s="69">
        <v>7.4999999999999997E-2</v>
      </c>
      <c r="D11" s="69" t="s">
        <v>11</v>
      </c>
      <c r="E11" s="46">
        <v>3</v>
      </c>
      <c r="F11" s="69" t="s">
        <v>19</v>
      </c>
      <c r="G11" s="69" t="s">
        <v>9</v>
      </c>
      <c r="H11" s="46" t="s">
        <v>10</v>
      </c>
      <c r="I11" s="45">
        <v>126</v>
      </c>
      <c r="J11" s="47">
        <f t="shared" si="0"/>
        <v>2.4006224192904639</v>
      </c>
      <c r="K11" s="69">
        <v>140</v>
      </c>
      <c r="L11" s="47">
        <f t="shared" si="0"/>
        <v>2.667358243656071</v>
      </c>
      <c r="M11" s="69">
        <v>150</v>
      </c>
      <c r="N11" s="47">
        <f t="shared" si="0"/>
        <v>2.8578838324886475</v>
      </c>
      <c r="O11" s="136">
        <f t="shared" si="7"/>
        <v>108.62068965517243</v>
      </c>
      <c r="P11" s="47">
        <f t="shared" si="0"/>
        <v>2.0695020855952277</v>
      </c>
      <c r="Q11" s="48">
        <f t="shared" si="7"/>
        <v>120.68965517241381</v>
      </c>
      <c r="R11" s="47">
        <f t="shared" si="0"/>
        <v>2.2994467617724754</v>
      </c>
      <c r="S11" s="48">
        <f t="shared" si="7"/>
        <v>129.31034482758622</v>
      </c>
      <c r="T11" s="137">
        <f t="shared" si="0"/>
        <v>2.4636929590419379</v>
      </c>
      <c r="U11" s="53">
        <v>0.59399999999999997</v>
      </c>
      <c r="V11" s="49">
        <v>0.73850358457627108</v>
      </c>
      <c r="W11" s="49">
        <v>0.10199999999999999</v>
      </c>
      <c r="X11" s="49">
        <v>0.35799999999999998</v>
      </c>
      <c r="Y11" s="48">
        <f t="shared" si="1"/>
        <v>112.46901699851459</v>
      </c>
      <c r="Z11" s="47">
        <f t="shared" si="8"/>
        <v>0.7142741896354351</v>
      </c>
      <c r="AA11" s="149">
        <v>2.0201101694915256</v>
      </c>
      <c r="AB11" s="49">
        <v>0.153</v>
      </c>
      <c r="AC11" s="49">
        <f t="shared" si="9"/>
        <v>0.29833333333333334</v>
      </c>
      <c r="AD11" s="56">
        <f t="shared" si="2"/>
        <v>93.724180832095499</v>
      </c>
      <c r="AE11" s="51">
        <f t="shared" si="3"/>
        <v>49.090909090909093</v>
      </c>
      <c r="AF11" s="51">
        <f t="shared" ref="AF11:AF14" si="13">100*100000000*V11/(($B11*1000)^2)</f>
        <v>61.033354097212481</v>
      </c>
      <c r="AG11" s="47">
        <f t="shared" ref="AG11:AG14" si="14">100*100000000*W11/(($B11*1000)^2)</f>
        <v>8.4297520661157019</v>
      </c>
      <c r="AH11" s="52">
        <f>100/100000000*(Y11/1000000)*(($B11*1000)^2)</f>
        <v>1.3608751056820264E-2</v>
      </c>
      <c r="AI11" s="152">
        <f t="shared" si="10"/>
        <v>166.9512536769856</v>
      </c>
      <c r="AJ11" s="47">
        <f t="shared" si="11"/>
        <v>12.644628099173554</v>
      </c>
      <c r="AK11" s="144">
        <f t="shared" si="12"/>
        <v>1.1340625880683556E-2</v>
      </c>
      <c r="AL11" s="91" t="s">
        <v>86</v>
      </c>
    </row>
    <row r="12" spans="2:38" ht="15" x14ac:dyDescent="0.25">
      <c r="B12" s="44">
        <v>11</v>
      </c>
      <c r="C12" s="69">
        <v>0.1</v>
      </c>
      <c r="D12" s="69" t="s">
        <v>11</v>
      </c>
      <c r="E12" s="46">
        <v>3</v>
      </c>
      <c r="F12" s="69" t="s">
        <v>19</v>
      </c>
      <c r="G12" s="69" t="s">
        <v>9</v>
      </c>
      <c r="H12" s="46" t="s">
        <v>10</v>
      </c>
      <c r="I12" s="45">
        <v>150</v>
      </c>
      <c r="J12" s="47">
        <f t="shared" si="0"/>
        <v>2.8578838324886475</v>
      </c>
      <c r="K12" s="48">
        <v>166</v>
      </c>
      <c r="L12" s="47">
        <f t="shared" si="0"/>
        <v>3.1627247746207701</v>
      </c>
      <c r="M12" s="48">
        <v>180</v>
      </c>
      <c r="N12" s="47">
        <f t="shared" si="0"/>
        <v>3.4294605989863771</v>
      </c>
      <c r="O12" s="136">
        <f t="shared" si="7"/>
        <v>129.31034482758622</v>
      </c>
      <c r="P12" s="47">
        <f t="shared" si="0"/>
        <v>2.4636929590419379</v>
      </c>
      <c r="Q12" s="48">
        <f t="shared" si="7"/>
        <v>143.10344827586209</v>
      </c>
      <c r="R12" s="47">
        <f t="shared" si="0"/>
        <v>2.7264868746730779</v>
      </c>
      <c r="S12" s="48">
        <f t="shared" si="7"/>
        <v>155.17241379310346</v>
      </c>
      <c r="T12" s="137">
        <f t="shared" si="0"/>
        <v>2.9564315508503252</v>
      </c>
      <c r="U12" s="53">
        <v>0.43419999999999997</v>
      </c>
      <c r="V12" s="49">
        <v>0.53987158596610163</v>
      </c>
      <c r="W12" s="49">
        <v>9.6000000000000002E-2</v>
      </c>
      <c r="X12" s="49">
        <v>0.40300000000000002</v>
      </c>
      <c r="Y12" s="48">
        <f t="shared" si="1"/>
        <v>126.60618393966868</v>
      </c>
      <c r="Z12" s="47">
        <f t="shared" si="8"/>
        <v>0.80405725816502893</v>
      </c>
      <c r="AA12" s="149">
        <v>1.7835627118644068</v>
      </c>
      <c r="AB12" s="49">
        <v>0.14599999999999999</v>
      </c>
      <c r="AC12" s="49">
        <f t="shared" si="9"/>
        <v>0.33583333333333337</v>
      </c>
      <c r="AD12" s="56">
        <f t="shared" si="2"/>
        <v>105.50515328305724</v>
      </c>
      <c r="AE12" s="51">
        <f t="shared" ref="AE12:AE29" si="15">100*100000000*U12/(($B12*1000)^2)</f>
        <v>35.884297520661157</v>
      </c>
      <c r="AF12" s="51">
        <f t="shared" si="13"/>
        <v>44.617486443479478</v>
      </c>
      <c r="AG12" s="47">
        <f t="shared" si="14"/>
        <v>7.9338842975206614</v>
      </c>
      <c r="AH12" s="52">
        <f t="shared" ref="AH12:AH29" si="16">100/100000000*(Y12/1000000)*(($B12*1000)^2)</f>
        <v>1.5319348256699908E-2</v>
      </c>
      <c r="AI12" s="152">
        <f t="shared" si="10"/>
        <v>147.40187701358735</v>
      </c>
      <c r="AJ12" s="47">
        <f t="shared" si="11"/>
        <v>12.066115702479339</v>
      </c>
      <c r="AK12" s="144">
        <f t="shared" si="12"/>
        <v>1.2766123547249925E-2</v>
      </c>
      <c r="AL12" s="91" t="s">
        <v>86</v>
      </c>
    </row>
    <row r="13" spans="2:38" ht="15" x14ac:dyDescent="0.25">
      <c r="B13" s="44">
        <v>11</v>
      </c>
      <c r="C13" s="69">
        <v>0.15</v>
      </c>
      <c r="D13" s="69" t="s">
        <v>11</v>
      </c>
      <c r="E13" s="46">
        <v>3</v>
      </c>
      <c r="F13" s="69" t="s">
        <v>19</v>
      </c>
      <c r="G13" s="69" t="s">
        <v>9</v>
      </c>
      <c r="H13" s="46" t="s">
        <v>10</v>
      </c>
      <c r="I13" s="45">
        <v>186</v>
      </c>
      <c r="J13" s="47">
        <f t="shared" si="0"/>
        <v>3.5437759522859227</v>
      </c>
      <c r="K13" s="48">
        <v>208</v>
      </c>
      <c r="L13" s="47">
        <f t="shared" si="0"/>
        <v>3.9629322477175912</v>
      </c>
      <c r="M13" s="48">
        <v>226</v>
      </c>
      <c r="N13" s="47">
        <f t="shared" si="0"/>
        <v>4.3058783076162293</v>
      </c>
      <c r="O13" s="136">
        <f t="shared" si="7"/>
        <v>160.34482758620692</v>
      </c>
      <c r="P13" s="47">
        <f t="shared" si="0"/>
        <v>3.0549792692120028</v>
      </c>
      <c r="Q13" s="48">
        <f t="shared" si="7"/>
        <v>179.31034482758622</v>
      </c>
      <c r="R13" s="47">
        <f t="shared" si="0"/>
        <v>3.4163209032048205</v>
      </c>
      <c r="S13" s="48">
        <f t="shared" si="7"/>
        <v>194.82758620689657</v>
      </c>
      <c r="T13" s="137">
        <f t="shared" si="0"/>
        <v>3.711964058289853</v>
      </c>
      <c r="U13" s="53">
        <v>0.29649999999999999</v>
      </c>
      <c r="V13" s="49">
        <v>0.36840293759322035</v>
      </c>
      <c r="W13" s="49">
        <v>9.1999999999999998E-2</v>
      </c>
      <c r="X13" s="49">
        <v>0.45900000000000002</v>
      </c>
      <c r="Y13" s="48">
        <f t="shared" si="1"/>
        <v>144.19910279977151</v>
      </c>
      <c r="Z13" s="47">
        <f t="shared" si="8"/>
        <v>0.91578729900185674</v>
      </c>
      <c r="AA13" s="149">
        <v>1.6090898305084747</v>
      </c>
      <c r="AB13" s="49">
        <v>0.13800000000000001</v>
      </c>
      <c r="AC13" s="49">
        <f t="shared" si="9"/>
        <v>0.38250000000000001</v>
      </c>
      <c r="AD13" s="56">
        <f t="shared" si="2"/>
        <v>120.16591899980959</v>
      </c>
      <c r="AE13" s="51">
        <f t="shared" si="15"/>
        <v>24.504132231404959</v>
      </c>
      <c r="AF13" s="51">
        <f t="shared" si="13"/>
        <v>30.446523768034737</v>
      </c>
      <c r="AG13" s="47">
        <f t="shared" si="14"/>
        <v>7.6033057851239674</v>
      </c>
      <c r="AH13" s="52">
        <f t="shared" si="16"/>
        <v>1.7448091438772351E-2</v>
      </c>
      <c r="AI13" s="152">
        <f t="shared" ref="AI13:AI29" si="17">100*100000000*AA13/(($B13*1000)^2)</f>
        <v>132.9826306205351</v>
      </c>
      <c r="AJ13" s="47">
        <f t="shared" ref="AJ13:AJ29" si="18">100*100000000*AB13/(($B13*1000)^2)</f>
        <v>11.404958677685951</v>
      </c>
      <c r="AK13" s="144">
        <f t="shared" ref="AK13:AK29" si="19">100/100000000*(AD13/1000000)*(($B13*1000)^2)</f>
        <v>1.4540076198976959E-2</v>
      </c>
      <c r="AL13" s="91" t="s">
        <v>86</v>
      </c>
    </row>
    <row r="14" spans="2:38" ht="15" x14ac:dyDescent="0.25">
      <c r="B14" s="44">
        <v>11</v>
      </c>
      <c r="C14" s="69">
        <v>0.2</v>
      </c>
      <c r="D14" s="69" t="s">
        <v>11</v>
      </c>
      <c r="E14" s="46">
        <v>3</v>
      </c>
      <c r="F14" s="69" t="s">
        <v>19</v>
      </c>
      <c r="G14" s="69" t="s">
        <v>9</v>
      </c>
      <c r="H14" s="46" t="s">
        <v>10</v>
      </c>
      <c r="I14" s="45">
        <v>220</v>
      </c>
      <c r="J14" s="47">
        <f t="shared" si="0"/>
        <v>4.1915629543166837</v>
      </c>
      <c r="K14" s="48">
        <v>248</v>
      </c>
      <c r="L14" s="47">
        <f t="shared" si="0"/>
        <v>4.7250346030478969</v>
      </c>
      <c r="M14" s="48">
        <v>271</v>
      </c>
      <c r="N14" s="47">
        <f t="shared" si="0"/>
        <v>5.1632434573628236</v>
      </c>
      <c r="O14" s="136">
        <f t="shared" si="7"/>
        <v>189.65517241379311</v>
      </c>
      <c r="P14" s="47">
        <f t="shared" si="0"/>
        <v>3.6134163399281753</v>
      </c>
      <c r="Q14" s="48">
        <f t="shared" si="7"/>
        <v>213.79310344827587</v>
      </c>
      <c r="R14" s="47">
        <f t="shared" si="0"/>
        <v>4.0733056922826698</v>
      </c>
      <c r="S14" s="48">
        <f t="shared" si="7"/>
        <v>233.62068965517244</v>
      </c>
      <c r="T14" s="137">
        <f t="shared" si="0"/>
        <v>4.4510719460024335</v>
      </c>
      <c r="U14" s="53">
        <v>0.22309999999999999</v>
      </c>
      <c r="V14" s="49">
        <v>0.27333121176271186</v>
      </c>
      <c r="W14" s="49">
        <v>8.5999999999999993E-2</v>
      </c>
      <c r="X14" s="49">
        <v>0.5</v>
      </c>
      <c r="Y14" s="48">
        <f t="shared" si="1"/>
        <v>157.07963267948966</v>
      </c>
      <c r="Z14" s="47">
        <f t="shared" si="8"/>
        <v>0.99758965032881985</v>
      </c>
      <c r="AA14" s="149">
        <v>1.3550491525423729</v>
      </c>
      <c r="AB14" s="49">
        <v>0.13200000000000001</v>
      </c>
      <c r="AC14" s="49">
        <f t="shared" si="9"/>
        <v>0.41666666666666669</v>
      </c>
      <c r="AD14" s="56">
        <f t="shared" si="2"/>
        <v>130.89969389957471</v>
      </c>
      <c r="AE14" s="51">
        <f t="shared" si="15"/>
        <v>18.438016528925619</v>
      </c>
      <c r="AF14" s="51">
        <f t="shared" si="13"/>
        <v>22.589356344025774</v>
      </c>
      <c r="AG14" s="47">
        <f t="shared" si="14"/>
        <v>7.107438016528925</v>
      </c>
      <c r="AH14" s="52">
        <f t="shared" si="16"/>
        <v>1.9006635554218245E-2</v>
      </c>
      <c r="AI14" s="152">
        <f t="shared" si="17"/>
        <v>111.98753326796471</v>
      </c>
      <c r="AJ14" s="47">
        <f t="shared" si="18"/>
        <v>10.909090909090908</v>
      </c>
      <c r="AK14" s="144">
        <f t="shared" si="19"/>
        <v>1.5838862961848537E-2</v>
      </c>
      <c r="AL14" s="91" t="s">
        <v>86</v>
      </c>
    </row>
    <row r="15" spans="2:38" ht="15" x14ac:dyDescent="0.25">
      <c r="B15" s="44">
        <v>11</v>
      </c>
      <c r="C15" s="69">
        <v>0.25</v>
      </c>
      <c r="D15" s="69" t="s">
        <v>11</v>
      </c>
      <c r="E15" s="46">
        <v>3</v>
      </c>
      <c r="F15" s="69" t="s">
        <v>19</v>
      </c>
      <c r="G15" s="69" t="s">
        <v>9</v>
      </c>
      <c r="H15" s="46" t="s">
        <v>10</v>
      </c>
      <c r="I15" s="45">
        <v>250</v>
      </c>
      <c r="J15" s="47">
        <f t="shared" si="0"/>
        <v>4.7631397208144124</v>
      </c>
      <c r="K15" s="48">
        <v>284</v>
      </c>
      <c r="L15" s="47">
        <f t="shared" si="0"/>
        <v>5.410926722845173</v>
      </c>
      <c r="M15" s="48">
        <v>311</v>
      </c>
      <c r="N15" s="47">
        <f t="shared" si="0"/>
        <v>5.9253458126931289</v>
      </c>
      <c r="O15" s="136">
        <f t="shared" si="7"/>
        <v>215.51724137931035</v>
      </c>
      <c r="P15" s="47">
        <f t="shared" si="0"/>
        <v>4.1061549317365627</v>
      </c>
      <c r="Q15" s="48">
        <f t="shared" si="7"/>
        <v>244.82758620689657</v>
      </c>
      <c r="R15" s="47">
        <f t="shared" si="0"/>
        <v>4.6645920024527348</v>
      </c>
      <c r="S15" s="48">
        <f t="shared" si="7"/>
        <v>268.10344827586209</v>
      </c>
      <c r="T15" s="137">
        <f t="shared" si="0"/>
        <v>5.1080567350802841</v>
      </c>
      <c r="U15" s="53">
        <v>0.1777</v>
      </c>
      <c r="V15" s="49">
        <v>0.2207022206779661</v>
      </c>
      <c r="W15" s="49">
        <v>0.08</v>
      </c>
      <c r="X15" s="49">
        <v>0.502</v>
      </c>
      <c r="Y15" s="48">
        <f t="shared" si="1"/>
        <v>157.70795121020763</v>
      </c>
      <c r="Z15" s="47">
        <f t="shared" si="8"/>
        <v>1.0015800089301352</v>
      </c>
      <c r="AA15" s="149">
        <v>1.1584237288135595</v>
      </c>
      <c r="AB15" s="49">
        <v>0.13100000000000001</v>
      </c>
      <c r="AC15" s="49">
        <f t="shared" si="9"/>
        <v>0.41833333333333333</v>
      </c>
      <c r="AD15" s="56">
        <f t="shared" si="2"/>
        <v>131.42329267517303</v>
      </c>
      <c r="AE15" s="51">
        <f t="shared" si="15"/>
        <v>14.685950413223141</v>
      </c>
      <c r="AF15" s="51">
        <f t="shared" ref="AF15:AF29" si="20">100*100000000*V15/(($B15*1000)^2)</f>
        <v>18.23985294859224</v>
      </c>
      <c r="AG15" s="47">
        <f t="shared" ref="AG15:AG29" si="21">100*100000000*W15/(($B15*1000)^2)</f>
        <v>6.6115702479338845</v>
      </c>
      <c r="AH15" s="52">
        <f t="shared" si="16"/>
        <v>1.9082662096435121E-2</v>
      </c>
      <c r="AI15" s="152">
        <f t="shared" si="17"/>
        <v>95.737498249054511</v>
      </c>
      <c r="AJ15" s="47">
        <f t="shared" si="18"/>
        <v>10.826446280991735</v>
      </c>
      <c r="AK15" s="144">
        <f t="shared" si="19"/>
        <v>1.5902218413695938E-2</v>
      </c>
      <c r="AL15" s="91" t="s">
        <v>86</v>
      </c>
    </row>
    <row r="16" spans="2:38" ht="15" x14ac:dyDescent="0.25">
      <c r="B16" s="44">
        <v>11</v>
      </c>
      <c r="C16" s="69">
        <v>0.3</v>
      </c>
      <c r="D16" s="69" t="s">
        <v>11</v>
      </c>
      <c r="E16" s="46">
        <v>3</v>
      </c>
      <c r="F16" s="69" t="s">
        <v>19</v>
      </c>
      <c r="G16" s="69" t="s">
        <v>9</v>
      </c>
      <c r="H16" s="46" t="s">
        <v>10</v>
      </c>
      <c r="I16" s="45">
        <v>281</v>
      </c>
      <c r="J16" s="47">
        <f t="shared" si="0"/>
        <v>5.3537690461954002</v>
      </c>
      <c r="K16" s="48">
        <v>321</v>
      </c>
      <c r="L16" s="47">
        <f t="shared" si="0"/>
        <v>6.1158714015257054</v>
      </c>
      <c r="M16" s="48">
        <v>352</v>
      </c>
      <c r="N16" s="47">
        <f t="shared" si="0"/>
        <v>6.7065007269066932</v>
      </c>
      <c r="O16" s="136">
        <f t="shared" si="7"/>
        <v>242.24137931034485</v>
      </c>
      <c r="P16" s="47">
        <f t="shared" si="0"/>
        <v>4.6153181432718968</v>
      </c>
      <c r="Q16" s="48">
        <f t="shared" si="7"/>
        <v>276.72413793103448</v>
      </c>
      <c r="R16" s="47">
        <f t="shared" si="0"/>
        <v>5.2723029323497457</v>
      </c>
      <c r="S16" s="48">
        <f t="shared" si="7"/>
        <v>303.44827586206901</v>
      </c>
      <c r="T16" s="137">
        <f t="shared" si="0"/>
        <v>5.7814661438850807</v>
      </c>
      <c r="U16" s="53">
        <v>0.14480000000000001</v>
      </c>
      <c r="V16" s="49">
        <v>0.18505032349152539</v>
      </c>
      <c r="W16" s="49">
        <v>7.8E-2</v>
      </c>
      <c r="X16" s="49">
        <v>0.53400000000000003</v>
      </c>
      <c r="Y16" s="48">
        <f t="shared" si="1"/>
        <v>167.76104770169496</v>
      </c>
      <c r="Z16" s="47">
        <f t="shared" si="8"/>
        <v>1.0654257465511798</v>
      </c>
      <c r="AA16" s="149">
        <v>0.94483220338983043</v>
      </c>
      <c r="AB16" s="49">
        <v>0.128</v>
      </c>
      <c r="AC16" s="49">
        <f t="shared" si="9"/>
        <v>0.44500000000000006</v>
      </c>
      <c r="AD16" s="56">
        <f t="shared" si="2"/>
        <v>139.80087308474583</v>
      </c>
      <c r="AE16" s="51">
        <f t="shared" si="15"/>
        <v>11.966942148760333</v>
      </c>
      <c r="AF16" s="51">
        <f t="shared" si="20"/>
        <v>15.293415164588875</v>
      </c>
      <c r="AG16" s="47">
        <f t="shared" si="21"/>
        <v>6.446280991735537</v>
      </c>
      <c r="AH16" s="52">
        <f t="shared" si="16"/>
        <v>2.0299086771905089E-2</v>
      </c>
      <c r="AI16" s="152">
        <f t="shared" si="17"/>
        <v>78.085306065275233</v>
      </c>
      <c r="AJ16" s="47">
        <f t="shared" si="18"/>
        <v>10.578512396694215</v>
      </c>
      <c r="AK16" s="144">
        <f t="shared" si="19"/>
        <v>1.6915905643254247E-2</v>
      </c>
      <c r="AL16" s="91" t="s">
        <v>86</v>
      </c>
    </row>
    <row r="17" spans="2:38" ht="15" x14ac:dyDescent="0.25">
      <c r="B17" s="44">
        <v>11</v>
      </c>
      <c r="C17" s="69">
        <v>0.4</v>
      </c>
      <c r="D17" s="69" t="s">
        <v>11</v>
      </c>
      <c r="E17" s="46">
        <v>3</v>
      </c>
      <c r="F17" s="69" t="s">
        <v>19</v>
      </c>
      <c r="G17" s="69" t="s">
        <v>9</v>
      </c>
      <c r="H17" s="46" t="s">
        <v>10</v>
      </c>
      <c r="I17" s="45">
        <v>332</v>
      </c>
      <c r="J17" s="47">
        <f t="shared" si="0"/>
        <v>6.3254495492415401</v>
      </c>
      <c r="K17" s="48">
        <v>381</v>
      </c>
      <c r="L17" s="47">
        <f t="shared" si="0"/>
        <v>7.2590249345211637</v>
      </c>
      <c r="M17" s="48">
        <v>421</v>
      </c>
      <c r="N17" s="47">
        <f t="shared" si="0"/>
        <v>8.0211272898514707</v>
      </c>
      <c r="O17" s="136">
        <f t="shared" si="7"/>
        <v>286.20689655172418</v>
      </c>
      <c r="P17" s="47">
        <f t="shared" si="0"/>
        <v>5.4529737493461559</v>
      </c>
      <c r="Q17" s="48">
        <f t="shared" si="7"/>
        <v>328.44827586206901</v>
      </c>
      <c r="R17" s="47">
        <f t="shared" si="0"/>
        <v>6.2577801159665221</v>
      </c>
      <c r="S17" s="48">
        <f t="shared" si="7"/>
        <v>362.93103448275866</v>
      </c>
      <c r="T17" s="137">
        <f t="shared" si="0"/>
        <v>6.9147649050443718</v>
      </c>
      <c r="U17" s="53">
        <v>0.10780000000000001</v>
      </c>
      <c r="V17" s="49">
        <v>0.13921216996610167</v>
      </c>
      <c r="W17" s="49">
        <v>7.4999999999999997E-2</v>
      </c>
      <c r="X17" s="49">
        <v>0.58399999999999996</v>
      </c>
      <c r="Y17" s="48">
        <f t="shared" si="1"/>
        <v>183.4690109696439</v>
      </c>
      <c r="Z17" s="47">
        <f t="shared" si="8"/>
        <v>1.1651847115840617</v>
      </c>
      <c r="AA17" s="149">
        <v>0.85423389830508467</v>
      </c>
      <c r="AB17" s="49">
        <v>0.123</v>
      </c>
      <c r="AC17" s="49">
        <f t="shared" si="9"/>
        <v>0.48666666666666664</v>
      </c>
      <c r="AD17" s="56">
        <f t="shared" si="2"/>
        <v>152.89084247470325</v>
      </c>
      <c r="AE17" s="51">
        <f t="shared" si="15"/>
        <v>8.9090909090909083</v>
      </c>
      <c r="AF17" s="51">
        <f t="shared" si="20"/>
        <v>11.505138013727411</v>
      </c>
      <c r="AG17" s="47">
        <f t="shared" si="21"/>
        <v>6.1983471074380168</v>
      </c>
      <c r="AH17" s="52">
        <f t="shared" si="16"/>
        <v>2.2199750327326913E-2</v>
      </c>
      <c r="AI17" s="152">
        <f t="shared" si="17"/>
        <v>70.597842835130962</v>
      </c>
      <c r="AJ17" s="47">
        <f t="shared" si="18"/>
        <v>10.165289256198347</v>
      </c>
      <c r="AK17" s="144">
        <f t="shared" si="19"/>
        <v>1.8499791939439091E-2</v>
      </c>
      <c r="AL17" s="91" t="s">
        <v>86</v>
      </c>
    </row>
    <row r="18" spans="2:38" ht="15" x14ac:dyDescent="0.25">
      <c r="B18" s="44">
        <v>11</v>
      </c>
      <c r="C18" s="69">
        <v>0.5</v>
      </c>
      <c r="D18" s="69" t="s">
        <v>11</v>
      </c>
      <c r="E18" s="46">
        <v>3</v>
      </c>
      <c r="F18" s="69" t="s">
        <v>19</v>
      </c>
      <c r="G18" s="69" t="s">
        <v>9</v>
      </c>
      <c r="H18" s="46" t="s">
        <v>10</v>
      </c>
      <c r="I18" s="45">
        <v>371</v>
      </c>
      <c r="J18" s="47">
        <f t="shared" si="0"/>
        <v>7.0684993456885881</v>
      </c>
      <c r="K18" s="48">
        <v>429</v>
      </c>
      <c r="L18" s="47">
        <f t="shared" si="0"/>
        <v>8.1735477609175309</v>
      </c>
      <c r="M18" s="48">
        <v>476</v>
      </c>
      <c r="N18" s="47">
        <f t="shared" si="0"/>
        <v>9.0690180284306408</v>
      </c>
      <c r="O18" s="136">
        <f t="shared" si="7"/>
        <v>319.82758620689657</v>
      </c>
      <c r="P18" s="47">
        <f t="shared" si="0"/>
        <v>6.0935339186970587</v>
      </c>
      <c r="Q18" s="48">
        <f t="shared" si="7"/>
        <v>369.82758620689657</v>
      </c>
      <c r="R18" s="47">
        <f t="shared" si="0"/>
        <v>7.0461618628599414</v>
      </c>
      <c r="S18" s="48">
        <f t="shared" si="7"/>
        <v>410.34482758620692</v>
      </c>
      <c r="T18" s="137">
        <f t="shared" si="0"/>
        <v>7.8181189900264156</v>
      </c>
      <c r="U18" s="53">
        <v>8.7870000000000004E-2</v>
      </c>
      <c r="V18" s="49">
        <v>0.11374652911864408</v>
      </c>
      <c r="W18" s="49">
        <v>7.2999999999999995E-2</v>
      </c>
      <c r="X18" s="49">
        <v>0.628</v>
      </c>
      <c r="Y18" s="48">
        <f t="shared" si="1"/>
        <v>197.29201864543901</v>
      </c>
      <c r="Z18" s="47">
        <f t="shared" si="8"/>
        <v>1.2529726008129978</v>
      </c>
      <c r="AA18" s="149">
        <v>0.76578474576271183</v>
      </c>
      <c r="AB18" s="49">
        <v>0.11899999999999999</v>
      </c>
      <c r="AC18" s="49">
        <f t="shared" si="9"/>
        <v>0.52333333333333332</v>
      </c>
      <c r="AD18" s="56">
        <f t="shared" si="2"/>
        <v>164.41001553786583</v>
      </c>
      <c r="AE18" s="51">
        <f t="shared" si="15"/>
        <v>7.2619834710743802</v>
      </c>
      <c r="AF18" s="51">
        <f t="shared" si="20"/>
        <v>9.4005395965821545</v>
      </c>
      <c r="AG18" s="47">
        <f t="shared" si="21"/>
        <v>6.0330578512396693</v>
      </c>
      <c r="AH18" s="52">
        <f t="shared" si="16"/>
        <v>2.387233425609812E-2</v>
      </c>
      <c r="AI18" s="152">
        <f t="shared" si="17"/>
        <v>63.287995517579489</v>
      </c>
      <c r="AJ18" s="47">
        <f t="shared" si="18"/>
        <v>9.8347107438016526</v>
      </c>
      <c r="AK18" s="144">
        <f t="shared" si="19"/>
        <v>1.9893611880081766E-2</v>
      </c>
      <c r="AL18" s="91" t="s">
        <v>86</v>
      </c>
    </row>
    <row r="19" spans="2:38" ht="15" x14ac:dyDescent="0.25">
      <c r="B19" s="44">
        <v>11</v>
      </c>
      <c r="C19" s="45">
        <v>0.04</v>
      </c>
      <c r="D19" s="69" t="s">
        <v>11</v>
      </c>
      <c r="E19" s="46">
        <v>3</v>
      </c>
      <c r="F19" s="69" t="s">
        <v>20</v>
      </c>
      <c r="G19" s="69" t="s">
        <v>9</v>
      </c>
      <c r="H19" s="46" t="s">
        <v>10</v>
      </c>
      <c r="I19" s="45">
        <v>96</v>
      </c>
      <c r="J19" s="47">
        <f t="shared" si="0"/>
        <v>1.8290456527927346</v>
      </c>
      <c r="K19" s="69">
        <v>107</v>
      </c>
      <c r="L19" s="47">
        <f t="shared" si="0"/>
        <v>2.0386238005085686</v>
      </c>
      <c r="M19" s="69">
        <v>114</v>
      </c>
      <c r="N19" s="47">
        <f t="shared" si="0"/>
        <v>2.1719917126913719</v>
      </c>
      <c r="O19" s="136">
        <f t="shared" si="7"/>
        <v>82.758620689655174</v>
      </c>
      <c r="P19" s="47">
        <f t="shared" si="0"/>
        <v>1.57676349378684</v>
      </c>
      <c r="Q19" s="48">
        <f t="shared" si="7"/>
        <v>92.24137931034484</v>
      </c>
      <c r="R19" s="47">
        <f t="shared" si="0"/>
        <v>1.7574343107832491</v>
      </c>
      <c r="S19" s="48">
        <f t="shared" si="7"/>
        <v>98.275862068965523</v>
      </c>
      <c r="T19" s="47">
        <f t="shared" si="0"/>
        <v>1.8724066488718727</v>
      </c>
      <c r="U19" s="53">
        <v>1.1060000000000001</v>
      </c>
      <c r="V19" s="49">
        <v>1.462956926242305</v>
      </c>
      <c r="W19" s="49">
        <v>0.124</v>
      </c>
      <c r="X19" s="49">
        <v>0.35099999999999998</v>
      </c>
      <c r="Y19" s="48">
        <f t="shared" ref="Y19:Y29" si="22">2*PI()*50*(X19)</f>
        <v>110.26990214100174</v>
      </c>
      <c r="Z19" s="47">
        <f t="shared" ref="Z19:Z29" si="23">2*PI()*50*(X19/1000000)*(B19*1000/SQRT(3))</f>
        <v>0.70030793453083151</v>
      </c>
      <c r="AA19" s="149">
        <v>2.93</v>
      </c>
      <c r="AB19" s="49">
        <v>0.16300000000000001</v>
      </c>
      <c r="AC19" s="49">
        <v>0.35099999999999998</v>
      </c>
      <c r="AD19" s="56">
        <f t="shared" si="2"/>
        <v>110.26990214100174</v>
      </c>
      <c r="AE19" s="51">
        <f t="shared" si="15"/>
        <v>91.404958677685954</v>
      </c>
      <c r="AF19" s="51">
        <f t="shared" si="20"/>
        <v>120.90553109440538</v>
      </c>
      <c r="AG19" s="47">
        <f t="shared" si="21"/>
        <v>10.24793388429752</v>
      </c>
      <c r="AH19" s="52">
        <f t="shared" si="16"/>
        <v>1.3342658159061209E-2</v>
      </c>
      <c r="AI19" s="152">
        <f t="shared" si="17"/>
        <v>242.14876033057851</v>
      </c>
      <c r="AJ19" s="47">
        <f t="shared" si="18"/>
        <v>13.471074380165289</v>
      </c>
      <c r="AK19" s="144">
        <f t="shared" si="19"/>
        <v>1.3342658159061209E-2</v>
      </c>
      <c r="AL19" s="91" t="s">
        <v>86</v>
      </c>
    </row>
    <row r="20" spans="2:38" ht="15" x14ac:dyDescent="0.25">
      <c r="B20" s="44">
        <v>11</v>
      </c>
      <c r="C20" s="45">
        <v>0.05</v>
      </c>
      <c r="D20" s="69" t="s">
        <v>11</v>
      </c>
      <c r="E20" s="46">
        <v>3</v>
      </c>
      <c r="F20" s="69" t="s">
        <v>20</v>
      </c>
      <c r="G20" s="69" t="s">
        <v>9</v>
      </c>
      <c r="H20" s="46" t="s">
        <v>10</v>
      </c>
      <c r="I20" s="45">
        <v>110</v>
      </c>
      <c r="J20" s="47">
        <f t="shared" si="0"/>
        <v>2.0957814771583418</v>
      </c>
      <c r="K20" s="69">
        <v>123</v>
      </c>
      <c r="L20" s="47">
        <f t="shared" si="0"/>
        <v>2.3434647426406907</v>
      </c>
      <c r="M20" s="69">
        <v>132</v>
      </c>
      <c r="N20" s="47">
        <f t="shared" si="0"/>
        <v>2.5149377725900099</v>
      </c>
      <c r="O20" s="136">
        <f t="shared" si="7"/>
        <v>94.827586206896555</v>
      </c>
      <c r="P20" s="47">
        <f t="shared" si="0"/>
        <v>1.8067081699640877</v>
      </c>
      <c r="Q20" s="48">
        <f t="shared" si="7"/>
        <v>106.0344827586207</v>
      </c>
      <c r="R20" s="47">
        <f t="shared" si="0"/>
        <v>2.0202282264143889</v>
      </c>
      <c r="S20" s="48">
        <f t="shared" si="7"/>
        <v>113.79310344827587</v>
      </c>
      <c r="T20" s="47">
        <f t="shared" si="0"/>
        <v>2.1680498039569054</v>
      </c>
      <c r="U20" s="53">
        <v>0.91800000000000004</v>
      </c>
      <c r="V20" s="49">
        <v>1.1336182817090847</v>
      </c>
      <c r="W20" s="49">
        <v>0.11799999999999999</v>
      </c>
      <c r="X20" s="49">
        <v>0.38800000000000001</v>
      </c>
      <c r="Y20" s="48">
        <f t="shared" si="22"/>
        <v>121.89379495928398</v>
      </c>
      <c r="Z20" s="47">
        <f t="shared" si="23"/>
        <v>0.77412956865516436</v>
      </c>
      <c r="AA20" s="149">
        <v>2.66475593220339</v>
      </c>
      <c r="AB20" s="49">
        <v>0.156</v>
      </c>
      <c r="AC20" s="49">
        <v>0.38800000000000001</v>
      </c>
      <c r="AD20" s="56">
        <f t="shared" si="2"/>
        <v>121.89379495928398</v>
      </c>
      <c r="AE20" s="51">
        <f t="shared" si="15"/>
        <v>75.867768595041326</v>
      </c>
      <c r="AF20" s="51">
        <f t="shared" si="20"/>
        <v>93.687461298271458</v>
      </c>
      <c r="AG20" s="47">
        <f t="shared" si="21"/>
        <v>9.7520661157024797</v>
      </c>
      <c r="AH20" s="52">
        <f t="shared" si="16"/>
        <v>1.4749149190073361E-2</v>
      </c>
      <c r="AI20" s="152">
        <f t="shared" si="17"/>
        <v>220.22776299201573</v>
      </c>
      <c r="AJ20" s="47">
        <f t="shared" si="18"/>
        <v>12.892561983471074</v>
      </c>
      <c r="AK20" s="144">
        <f t="shared" si="19"/>
        <v>1.4749149190073361E-2</v>
      </c>
      <c r="AL20" s="91" t="s">
        <v>86</v>
      </c>
    </row>
    <row r="21" spans="2:38" ht="15" x14ac:dyDescent="0.25">
      <c r="B21" s="44">
        <v>11</v>
      </c>
      <c r="C21" s="45">
        <v>0.06</v>
      </c>
      <c r="D21" s="69" t="s">
        <v>11</v>
      </c>
      <c r="E21" s="46">
        <v>3</v>
      </c>
      <c r="F21" s="69" t="s">
        <v>20</v>
      </c>
      <c r="G21" s="69" t="s">
        <v>9</v>
      </c>
      <c r="H21" s="46" t="s">
        <v>10</v>
      </c>
      <c r="I21" s="45">
        <v>122</v>
      </c>
      <c r="J21" s="47">
        <f t="shared" si="0"/>
        <v>2.3244121837574334</v>
      </c>
      <c r="K21" s="48">
        <v>136</v>
      </c>
      <c r="L21" s="47">
        <f t="shared" si="0"/>
        <v>2.59114800812304</v>
      </c>
      <c r="M21" s="48">
        <v>146</v>
      </c>
      <c r="N21" s="47">
        <f t="shared" si="0"/>
        <v>2.7816735969556166</v>
      </c>
      <c r="O21" s="136">
        <f t="shared" si="7"/>
        <v>105.17241379310346</v>
      </c>
      <c r="P21" s="47">
        <f t="shared" si="0"/>
        <v>2.0038036066874425</v>
      </c>
      <c r="Q21" s="48">
        <f t="shared" si="7"/>
        <v>117.24137931034484</v>
      </c>
      <c r="R21" s="47">
        <f t="shared" si="0"/>
        <v>2.2337482828646902</v>
      </c>
      <c r="S21" s="48">
        <f t="shared" si="7"/>
        <v>125.86206896551725</v>
      </c>
      <c r="T21" s="137">
        <f t="shared" si="0"/>
        <v>2.3979944801341526</v>
      </c>
      <c r="U21" s="53">
        <v>0.73019999999999996</v>
      </c>
      <c r="V21" s="49">
        <v>0.93774845627616932</v>
      </c>
      <c r="W21" s="49">
        <v>0.112</v>
      </c>
      <c r="X21" s="49">
        <v>0.42299999999999999</v>
      </c>
      <c r="Y21" s="48">
        <f t="shared" si="22"/>
        <v>132.88936924684825</v>
      </c>
      <c r="Z21" s="47">
        <f t="shared" si="23"/>
        <v>0.84396084417818151</v>
      </c>
      <c r="AA21" s="149">
        <v>2.2950830508474578</v>
      </c>
      <c r="AB21" s="49">
        <v>0.15</v>
      </c>
      <c r="AC21" s="49">
        <v>0.42299999999999999</v>
      </c>
      <c r="AD21" s="56">
        <f t="shared" si="2"/>
        <v>132.88936924684825</v>
      </c>
      <c r="AE21" s="51">
        <f t="shared" si="15"/>
        <v>60.347107438016529</v>
      </c>
      <c r="AF21" s="51">
        <f t="shared" si="20"/>
        <v>77.499872419518127</v>
      </c>
      <c r="AG21" s="47">
        <f t="shared" si="21"/>
        <v>9.2561983471074374</v>
      </c>
      <c r="AH21" s="52">
        <f t="shared" si="16"/>
        <v>1.6079613678868634E-2</v>
      </c>
      <c r="AI21" s="152">
        <f t="shared" si="17"/>
        <v>189.67628519400478</v>
      </c>
      <c r="AJ21" s="47">
        <f t="shared" si="18"/>
        <v>12.396694214876034</v>
      </c>
      <c r="AK21" s="144">
        <f t="shared" si="19"/>
        <v>1.6079613678868634E-2</v>
      </c>
      <c r="AL21" s="91" t="s">
        <v>86</v>
      </c>
    </row>
    <row r="22" spans="2:38" ht="15" x14ac:dyDescent="0.25">
      <c r="B22" s="44">
        <v>11</v>
      </c>
      <c r="C22" s="69">
        <v>7.4999999999999997E-2</v>
      </c>
      <c r="D22" s="69" t="s">
        <v>11</v>
      </c>
      <c r="E22" s="46">
        <v>3</v>
      </c>
      <c r="F22" s="69" t="s">
        <v>20</v>
      </c>
      <c r="G22" s="69" t="s">
        <v>9</v>
      </c>
      <c r="H22" s="46" t="s">
        <v>10</v>
      </c>
      <c r="I22" s="45">
        <v>138</v>
      </c>
      <c r="J22" s="47">
        <f t="shared" si="0"/>
        <v>2.6292531258895555</v>
      </c>
      <c r="K22" s="69">
        <v>155</v>
      </c>
      <c r="L22" s="47">
        <f t="shared" si="0"/>
        <v>2.9531466269049358</v>
      </c>
      <c r="M22" s="69">
        <v>167</v>
      </c>
      <c r="N22" s="47">
        <f t="shared" si="0"/>
        <v>3.1817773335040274</v>
      </c>
      <c r="O22" s="136">
        <f t="shared" si="7"/>
        <v>118.96551724137932</v>
      </c>
      <c r="P22" s="47">
        <f t="shared" si="0"/>
        <v>2.2665975223185826</v>
      </c>
      <c r="Q22" s="48">
        <f t="shared" si="7"/>
        <v>133.62068965517241</v>
      </c>
      <c r="R22" s="47">
        <f t="shared" si="0"/>
        <v>2.5458160576766686</v>
      </c>
      <c r="S22" s="48">
        <f t="shared" si="7"/>
        <v>143.96551724137933</v>
      </c>
      <c r="T22" s="137">
        <f t="shared" si="0"/>
        <v>2.7429114944000239</v>
      </c>
      <c r="U22" s="53">
        <v>0.59399999999999997</v>
      </c>
      <c r="V22" s="49">
        <v>0.75401215985237269</v>
      </c>
      <c r="W22" s="49">
        <v>0.106</v>
      </c>
      <c r="X22" s="49">
        <v>0.46800000000000003</v>
      </c>
      <c r="Y22" s="48">
        <f t="shared" si="22"/>
        <v>147.02653618800232</v>
      </c>
      <c r="Z22" s="47">
        <f t="shared" si="23"/>
        <v>0.93374391270777557</v>
      </c>
      <c r="AA22" s="149">
        <v>2.0201101694915256</v>
      </c>
      <c r="AB22" s="49">
        <v>0.14499999999999999</v>
      </c>
      <c r="AC22" s="49">
        <v>0.46800000000000003</v>
      </c>
      <c r="AD22" s="56">
        <f t="shared" ref="AD22:AD29" si="24">2*PI()*50*(AC22)</f>
        <v>147.02653618800232</v>
      </c>
      <c r="AE22" s="51">
        <f t="shared" si="15"/>
        <v>49.090909090909093</v>
      </c>
      <c r="AF22" s="51">
        <f t="shared" si="20"/>
        <v>62.315054533253935</v>
      </c>
      <c r="AG22" s="47">
        <f t="shared" si="21"/>
        <v>8.7603305785123968</v>
      </c>
      <c r="AH22" s="52">
        <f t="shared" si="16"/>
        <v>1.7790210878748283E-2</v>
      </c>
      <c r="AI22" s="152">
        <f t="shared" si="17"/>
        <v>166.9512536769856</v>
      </c>
      <c r="AJ22" s="47">
        <f t="shared" si="18"/>
        <v>11.983471074380166</v>
      </c>
      <c r="AK22" s="144">
        <f t="shared" si="19"/>
        <v>1.7790210878748283E-2</v>
      </c>
      <c r="AL22" s="91" t="s">
        <v>86</v>
      </c>
    </row>
    <row r="23" spans="2:38" ht="15" x14ac:dyDescent="0.25">
      <c r="B23" s="44">
        <v>11</v>
      </c>
      <c r="C23" s="69">
        <v>0.1</v>
      </c>
      <c r="D23" s="69" t="s">
        <v>11</v>
      </c>
      <c r="E23" s="46">
        <v>3</v>
      </c>
      <c r="F23" s="69" t="s">
        <v>20</v>
      </c>
      <c r="G23" s="69" t="s">
        <v>9</v>
      </c>
      <c r="H23" s="46" t="s">
        <v>10</v>
      </c>
      <c r="I23" s="45">
        <v>163</v>
      </c>
      <c r="J23" s="47">
        <f t="shared" si="0"/>
        <v>3.1055670979709968</v>
      </c>
      <c r="K23" s="48">
        <v>183</v>
      </c>
      <c r="L23" s="47">
        <f t="shared" si="0"/>
        <v>3.4866182756361499</v>
      </c>
      <c r="M23" s="48">
        <v>200</v>
      </c>
      <c r="N23" s="47">
        <f t="shared" si="0"/>
        <v>3.8105117766515302</v>
      </c>
      <c r="O23" s="136">
        <f t="shared" si="7"/>
        <v>140.51724137931035</v>
      </c>
      <c r="P23" s="47">
        <f t="shared" si="0"/>
        <v>2.6772130154922387</v>
      </c>
      <c r="Q23" s="48">
        <f t="shared" si="7"/>
        <v>157.75862068965517</v>
      </c>
      <c r="R23" s="47">
        <f t="shared" si="0"/>
        <v>3.005705410031164</v>
      </c>
      <c r="S23" s="48">
        <f t="shared" si="7"/>
        <v>172.41379310344828</v>
      </c>
      <c r="T23" s="137">
        <f t="shared" si="0"/>
        <v>3.28492394538925</v>
      </c>
      <c r="U23" s="53">
        <v>0.43419999999999997</v>
      </c>
      <c r="V23" s="49">
        <v>0.55120888927138967</v>
      </c>
      <c r="W23" s="49">
        <v>9.2999999999999999E-2</v>
      </c>
      <c r="X23" s="49">
        <v>0.503</v>
      </c>
      <c r="Y23" s="48">
        <f t="shared" si="22"/>
        <v>158.02211047556659</v>
      </c>
      <c r="Z23" s="47">
        <f t="shared" si="23"/>
        <v>1.0035751882307928</v>
      </c>
      <c r="AA23" s="149">
        <v>1.7835627118644068</v>
      </c>
      <c r="AB23" s="49">
        <v>0.14000000000000001</v>
      </c>
      <c r="AC23" s="49">
        <v>0.503</v>
      </c>
      <c r="AD23" s="56">
        <f t="shared" si="24"/>
        <v>158.02211047556659</v>
      </c>
      <c r="AE23" s="51">
        <f t="shared" si="15"/>
        <v>35.884297520661157</v>
      </c>
      <c r="AF23" s="51">
        <f t="shared" si="20"/>
        <v>45.554453658792532</v>
      </c>
      <c r="AG23" s="47">
        <f t="shared" si="21"/>
        <v>7.6859504132231402</v>
      </c>
      <c r="AH23" s="52">
        <f t="shared" si="16"/>
        <v>1.9120675367543558E-2</v>
      </c>
      <c r="AI23" s="152">
        <f t="shared" si="17"/>
        <v>147.40187701358735</v>
      </c>
      <c r="AJ23" s="47">
        <f t="shared" si="18"/>
        <v>11.5702479338843</v>
      </c>
      <c r="AK23" s="144">
        <f t="shared" si="19"/>
        <v>1.9120675367543558E-2</v>
      </c>
      <c r="AL23" s="91" t="s">
        <v>86</v>
      </c>
    </row>
    <row r="24" spans="2:38" ht="15" x14ac:dyDescent="0.25">
      <c r="B24" s="44">
        <v>11</v>
      </c>
      <c r="C24" s="69">
        <v>0.15</v>
      </c>
      <c r="D24" s="69" t="s">
        <v>11</v>
      </c>
      <c r="E24" s="46">
        <v>3</v>
      </c>
      <c r="F24" s="69" t="s">
        <v>20</v>
      </c>
      <c r="G24" s="69" t="s">
        <v>9</v>
      </c>
      <c r="H24" s="46" t="s">
        <v>10</v>
      </c>
      <c r="I24" s="45">
        <v>201</v>
      </c>
      <c r="J24" s="47">
        <f t="shared" si="0"/>
        <v>3.8295643355347875</v>
      </c>
      <c r="K24" s="48">
        <v>227</v>
      </c>
      <c r="L24" s="47">
        <f t="shared" si="0"/>
        <v>4.3249308664994857</v>
      </c>
      <c r="M24" s="48">
        <v>250</v>
      </c>
      <c r="N24" s="47">
        <f t="shared" si="0"/>
        <v>4.7631397208144124</v>
      </c>
      <c r="O24" s="136">
        <f t="shared" si="7"/>
        <v>173.27586206896552</v>
      </c>
      <c r="P24" s="47">
        <f t="shared" si="0"/>
        <v>3.3013485651161965</v>
      </c>
      <c r="Q24" s="48">
        <f t="shared" si="7"/>
        <v>195.68965517241381</v>
      </c>
      <c r="R24" s="47">
        <f t="shared" si="0"/>
        <v>3.728388678016799</v>
      </c>
      <c r="S24" s="48">
        <f t="shared" si="7"/>
        <v>215.51724137931035</v>
      </c>
      <c r="T24" s="137">
        <f t="shared" si="0"/>
        <v>4.1061549317365627</v>
      </c>
      <c r="U24" s="53">
        <v>0.29649999999999999</v>
      </c>
      <c r="V24" s="49">
        <v>0.37613939928267792</v>
      </c>
      <c r="W24" s="49">
        <v>8.6999999999999994E-2</v>
      </c>
      <c r="X24" s="49">
        <v>0.57899999999999996</v>
      </c>
      <c r="Y24" s="48">
        <f t="shared" si="22"/>
        <v>181.89821464284901</v>
      </c>
      <c r="Z24" s="47">
        <f t="shared" si="23"/>
        <v>1.1552088150807733</v>
      </c>
      <c r="AA24" s="149">
        <v>1.6090898305084747</v>
      </c>
      <c r="AB24" s="49">
        <v>0.13100000000000001</v>
      </c>
      <c r="AC24" s="49">
        <v>0.57899999999999996</v>
      </c>
      <c r="AD24" s="56">
        <f t="shared" si="24"/>
        <v>181.89821464284901</v>
      </c>
      <c r="AE24" s="51">
        <f t="shared" si="15"/>
        <v>24.504132231404959</v>
      </c>
      <c r="AF24" s="51">
        <f t="shared" si="20"/>
        <v>31.085900767163466</v>
      </c>
      <c r="AG24" s="47">
        <f t="shared" si="21"/>
        <v>7.1900826446280979</v>
      </c>
      <c r="AH24" s="52">
        <f t="shared" si="16"/>
        <v>2.2009683971784728E-2</v>
      </c>
      <c r="AI24" s="152">
        <f t="shared" si="17"/>
        <v>132.9826306205351</v>
      </c>
      <c r="AJ24" s="47">
        <f t="shared" si="18"/>
        <v>10.826446280991735</v>
      </c>
      <c r="AK24" s="144">
        <f t="shared" si="19"/>
        <v>2.2009683971784728E-2</v>
      </c>
      <c r="AL24" s="91" t="s">
        <v>86</v>
      </c>
    </row>
    <row r="25" spans="2:38" ht="15" x14ac:dyDescent="0.25">
      <c r="B25" s="44">
        <v>11</v>
      </c>
      <c r="C25" s="69">
        <v>0.2</v>
      </c>
      <c r="D25" s="69" t="s">
        <v>11</v>
      </c>
      <c r="E25" s="46">
        <v>3</v>
      </c>
      <c r="F25" s="69" t="s">
        <v>20</v>
      </c>
      <c r="G25" s="69" t="s">
        <v>9</v>
      </c>
      <c r="H25" s="46" t="s">
        <v>10</v>
      </c>
      <c r="I25" s="45">
        <v>235</v>
      </c>
      <c r="J25" s="47">
        <f t="shared" si="0"/>
        <v>4.4773513375655476</v>
      </c>
      <c r="K25" s="48">
        <v>268</v>
      </c>
      <c r="L25" s="47">
        <f t="shared" si="0"/>
        <v>5.10608578071305</v>
      </c>
      <c r="M25" s="48">
        <v>297</v>
      </c>
      <c r="N25" s="47">
        <f t="shared" si="0"/>
        <v>5.6586099883275223</v>
      </c>
      <c r="O25" s="136">
        <f t="shared" si="7"/>
        <v>202.58620689655174</v>
      </c>
      <c r="P25" s="47">
        <f t="shared" si="0"/>
        <v>3.859785635832369</v>
      </c>
      <c r="Q25" s="48">
        <f t="shared" si="7"/>
        <v>231.0344827586207</v>
      </c>
      <c r="R25" s="47">
        <f t="shared" si="0"/>
        <v>4.4017980868215956</v>
      </c>
      <c r="S25" s="48">
        <f t="shared" si="7"/>
        <v>256.0344827586207</v>
      </c>
      <c r="T25" s="137">
        <f t="shared" si="0"/>
        <v>4.878112058903036</v>
      </c>
      <c r="U25" s="53">
        <v>0.22309999999999999</v>
      </c>
      <c r="V25" s="49">
        <v>0.2790711672097288</v>
      </c>
      <c r="W25" s="49">
        <v>8.2000000000000003E-2</v>
      </c>
      <c r="X25" s="49">
        <v>0.65200000000000002</v>
      </c>
      <c r="Y25" s="48">
        <f t="shared" si="22"/>
        <v>204.83184101405453</v>
      </c>
      <c r="Z25" s="47">
        <f t="shared" si="23"/>
        <v>1.3008569040287812</v>
      </c>
      <c r="AA25" s="149">
        <v>1.3550491525423729</v>
      </c>
      <c r="AB25" s="49">
        <v>0.126</v>
      </c>
      <c r="AC25" s="49">
        <v>0.65200000000000002</v>
      </c>
      <c r="AD25" s="56">
        <f t="shared" si="24"/>
        <v>204.83184101405453</v>
      </c>
      <c r="AE25" s="51">
        <f t="shared" si="15"/>
        <v>18.438016528925619</v>
      </c>
      <c r="AF25" s="51">
        <f t="shared" si="20"/>
        <v>23.063732827250316</v>
      </c>
      <c r="AG25" s="47">
        <f t="shared" si="21"/>
        <v>6.776859504132231</v>
      </c>
      <c r="AH25" s="52">
        <f t="shared" si="16"/>
        <v>2.4784652762700598E-2</v>
      </c>
      <c r="AI25" s="152">
        <f t="shared" si="17"/>
        <v>111.98753326796471</v>
      </c>
      <c r="AJ25" s="47">
        <f t="shared" si="18"/>
        <v>10.413223140495868</v>
      </c>
      <c r="AK25" s="144">
        <f t="shared" si="19"/>
        <v>2.4784652762700598E-2</v>
      </c>
      <c r="AL25" s="91" t="s">
        <v>86</v>
      </c>
    </row>
    <row r="26" spans="2:38" ht="15" x14ac:dyDescent="0.25">
      <c r="B26" s="44">
        <v>11</v>
      </c>
      <c r="C26" s="69">
        <v>0.25</v>
      </c>
      <c r="D26" s="69" t="s">
        <v>11</v>
      </c>
      <c r="E26" s="46">
        <v>3</v>
      </c>
      <c r="F26" s="69" t="s">
        <v>20</v>
      </c>
      <c r="G26" s="69" t="s">
        <v>9</v>
      </c>
      <c r="H26" s="46" t="s">
        <v>10</v>
      </c>
      <c r="I26" s="45">
        <v>267</v>
      </c>
      <c r="J26" s="47">
        <f t="shared" si="0"/>
        <v>5.0870332218297927</v>
      </c>
      <c r="K26" s="48">
        <v>305</v>
      </c>
      <c r="L26" s="47">
        <f t="shared" si="0"/>
        <v>5.8110304593935833</v>
      </c>
      <c r="M26" s="48">
        <v>340</v>
      </c>
      <c r="N26" s="47">
        <f t="shared" si="0"/>
        <v>6.4778700203076003</v>
      </c>
      <c r="O26" s="136">
        <f t="shared" si="7"/>
        <v>230.17241379310346</v>
      </c>
      <c r="P26" s="47">
        <f t="shared" si="0"/>
        <v>4.3853734670946487</v>
      </c>
      <c r="Q26" s="48">
        <f t="shared" si="7"/>
        <v>262.93103448275866</v>
      </c>
      <c r="R26" s="47">
        <f t="shared" si="0"/>
        <v>5.0095090167186074</v>
      </c>
      <c r="S26" s="48">
        <f t="shared" si="7"/>
        <v>293.10344827586209</v>
      </c>
      <c r="T26" s="137">
        <f t="shared" si="0"/>
        <v>5.5843707071617255</v>
      </c>
      <c r="U26" s="53">
        <v>0.1777</v>
      </c>
      <c r="V26" s="49">
        <v>0.22533696731220337</v>
      </c>
      <c r="W26" s="49">
        <v>0.08</v>
      </c>
      <c r="X26" s="49">
        <v>0.71199999999999997</v>
      </c>
      <c r="Y26" s="48">
        <f t="shared" si="22"/>
        <v>223.68139693559326</v>
      </c>
      <c r="Z26" s="47">
        <f t="shared" si="23"/>
        <v>1.4205676620682393</v>
      </c>
      <c r="AA26" s="149">
        <v>1.1584237288135595</v>
      </c>
      <c r="AB26" s="49">
        <v>0.122</v>
      </c>
      <c r="AC26" s="49">
        <v>0.71199999999999997</v>
      </c>
      <c r="AD26" s="56">
        <f t="shared" si="24"/>
        <v>223.68139693559326</v>
      </c>
      <c r="AE26" s="51">
        <f t="shared" si="15"/>
        <v>14.685950413223141</v>
      </c>
      <c r="AF26" s="47">
        <f t="shared" si="20"/>
        <v>18.622889860512675</v>
      </c>
      <c r="AG26" s="47">
        <f t="shared" si="21"/>
        <v>6.6115702479338845</v>
      </c>
      <c r="AH26" s="52">
        <f t="shared" si="16"/>
        <v>2.7065449029206781E-2</v>
      </c>
      <c r="AI26" s="152">
        <f t="shared" si="17"/>
        <v>95.737498249054511</v>
      </c>
      <c r="AJ26" s="47">
        <f t="shared" si="18"/>
        <v>10.082644628099173</v>
      </c>
      <c r="AK26" s="144">
        <f t="shared" si="19"/>
        <v>2.7065449029206781E-2</v>
      </c>
      <c r="AL26" s="91" t="s">
        <v>86</v>
      </c>
    </row>
    <row r="27" spans="2:38" ht="15" x14ac:dyDescent="0.25">
      <c r="B27" s="44">
        <v>11</v>
      </c>
      <c r="C27" s="69">
        <v>0.3</v>
      </c>
      <c r="D27" s="69" t="s">
        <v>11</v>
      </c>
      <c r="E27" s="46">
        <v>3</v>
      </c>
      <c r="F27" s="69" t="s">
        <v>20</v>
      </c>
      <c r="G27" s="69" t="s">
        <v>9</v>
      </c>
      <c r="H27" s="46" t="s">
        <v>10</v>
      </c>
      <c r="I27" s="45">
        <v>298</v>
      </c>
      <c r="J27" s="47">
        <f t="shared" si="0"/>
        <v>5.6776625472107796</v>
      </c>
      <c r="K27" s="48">
        <v>343</v>
      </c>
      <c r="L27" s="47">
        <f t="shared" si="0"/>
        <v>6.535027696957374</v>
      </c>
      <c r="M27" s="48">
        <v>384</v>
      </c>
      <c r="N27" s="47">
        <f t="shared" si="0"/>
        <v>7.3161826111709383</v>
      </c>
      <c r="O27" s="136">
        <f t="shared" si="7"/>
        <v>256.89655172413796</v>
      </c>
      <c r="P27" s="47">
        <f t="shared" si="0"/>
        <v>4.8945366786299829</v>
      </c>
      <c r="Q27" s="48">
        <f t="shared" si="7"/>
        <v>295.68965517241384</v>
      </c>
      <c r="R27" s="47">
        <f t="shared" si="0"/>
        <v>5.6336445663425652</v>
      </c>
      <c r="S27" s="48">
        <f t="shared" si="7"/>
        <v>331.0344827586207</v>
      </c>
      <c r="T27" s="137">
        <f t="shared" si="0"/>
        <v>6.30705397514736</v>
      </c>
      <c r="U27" s="53">
        <v>0.14480000000000001</v>
      </c>
      <c r="V27" s="49">
        <v>0.18893638028484741</v>
      </c>
      <c r="W27" s="49">
        <v>7.9000000000000001E-2</v>
      </c>
      <c r="X27" s="49">
        <v>0.76500000000000001</v>
      </c>
      <c r="Y27" s="48">
        <f t="shared" si="22"/>
        <v>240.33183799961918</v>
      </c>
      <c r="Z27" s="47">
        <f t="shared" si="23"/>
        <v>1.5263121650030944</v>
      </c>
      <c r="AA27" s="149">
        <v>0.94483220338983043</v>
      </c>
      <c r="AB27" s="49">
        <v>0.11899999999999999</v>
      </c>
      <c r="AC27" s="49">
        <v>0.76500000000000001</v>
      </c>
      <c r="AD27" s="56">
        <f t="shared" si="24"/>
        <v>240.33183799961918</v>
      </c>
      <c r="AE27" s="51">
        <f t="shared" si="15"/>
        <v>11.966942148760333</v>
      </c>
      <c r="AF27" s="47">
        <f t="shared" si="20"/>
        <v>15.61457688304524</v>
      </c>
      <c r="AG27" s="47">
        <f t="shared" si="21"/>
        <v>6.5289256198347108</v>
      </c>
      <c r="AH27" s="52">
        <f t="shared" si="16"/>
        <v>2.9080152397953918E-2</v>
      </c>
      <c r="AI27" s="152">
        <f t="shared" si="17"/>
        <v>78.085306065275233</v>
      </c>
      <c r="AJ27" s="47">
        <f t="shared" si="18"/>
        <v>9.8347107438016526</v>
      </c>
      <c r="AK27" s="144">
        <f t="shared" si="19"/>
        <v>2.9080152397953918E-2</v>
      </c>
      <c r="AL27" s="91" t="s">
        <v>86</v>
      </c>
    </row>
    <row r="28" spans="2:38" ht="15" x14ac:dyDescent="0.25">
      <c r="B28" s="44">
        <v>11</v>
      </c>
      <c r="C28" s="69">
        <v>0.4</v>
      </c>
      <c r="D28" s="69" t="s">
        <v>11</v>
      </c>
      <c r="E28" s="46">
        <v>3</v>
      </c>
      <c r="F28" s="69" t="s">
        <v>20</v>
      </c>
      <c r="G28" s="69" t="s">
        <v>9</v>
      </c>
      <c r="H28" s="46" t="s">
        <v>10</v>
      </c>
      <c r="I28" s="45">
        <v>351</v>
      </c>
      <c r="J28" s="47">
        <f t="shared" si="0"/>
        <v>6.687448168023435</v>
      </c>
      <c r="K28" s="48">
        <v>406</v>
      </c>
      <c r="L28" s="47">
        <f t="shared" si="0"/>
        <v>7.7353389066026059</v>
      </c>
      <c r="M28" s="48">
        <v>461</v>
      </c>
      <c r="N28" s="47">
        <f t="shared" si="0"/>
        <v>8.7832296451817768</v>
      </c>
      <c r="O28" s="136">
        <f t="shared" si="7"/>
        <v>302.58620689655174</v>
      </c>
      <c r="P28" s="47">
        <f t="shared" si="0"/>
        <v>5.7650415241581339</v>
      </c>
      <c r="Q28" s="48">
        <f t="shared" si="7"/>
        <v>350</v>
      </c>
      <c r="R28" s="47">
        <f t="shared" si="0"/>
        <v>6.6683956091401768</v>
      </c>
      <c r="S28" s="48">
        <f t="shared" si="7"/>
        <v>397.41379310344831</v>
      </c>
      <c r="T28" s="137">
        <f t="shared" si="0"/>
        <v>7.5717496941222215</v>
      </c>
      <c r="U28" s="53">
        <v>0.10780000000000001</v>
      </c>
      <c r="V28" s="49">
        <v>0.1421356255353898</v>
      </c>
      <c r="W28" s="49">
        <v>7.4999999999999997E-2</v>
      </c>
      <c r="X28" s="49">
        <v>0.86099999999999999</v>
      </c>
      <c r="Y28" s="48">
        <f t="shared" si="22"/>
        <v>270.49112747408117</v>
      </c>
      <c r="Z28" s="47">
        <f t="shared" si="23"/>
        <v>1.7178493778662278</v>
      </c>
      <c r="AA28" s="149">
        <v>0.85423389830508467</v>
      </c>
      <c r="AB28" s="49">
        <v>0.115</v>
      </c>
      <c r="AC28" s="49">
        <v>0.86099999999999999</v>
      </c>
      <c r="AD28" s="56">
        <f t="shared" si="24"/>
        <v>270.49112747408117</v>
      </c>
      <c r="AE28" s="51">
        <f t="shared" si="15"/>
        <v>8.9090909090909083</v>
      </c>
      <c r="AF28" s="47">
        <f t="shared" si="20"/>
        <v>11.746745912015687</v>
      </c>
      <c r="AG28" s="47">
        <f t="shared" si="21"/>
        <v>6.1983471074380168</v>
      </c>
      <c r="AH28" s="52">
        <f t="shared" si="16"/>
        <v>3.2729426424363828E-2</v>
      </c>
      <c r="AI28" s="152">
        <f t="shared" si="17"/>
        <v>70.597842835130962</v>
      </c>
      <c r="AJ28" s="47">
        <f t="shared" si="18"/>
        <v>9.5041322314049594</v>
      </c>
      <c r="AK28" s="144">
        <f t="shared" si="19"/>
        <v>3.2729426424363828E-2</v>
      </c>
      <c r="AL28" s="91" t="s">
        <v>86</v>
      </c>
    </row>
    <row r="29" spans="2:38" ht="15" x14ac:dyDescent="0.25">
      <c r="B29" s="44">
        <v>11</v>
      </c>
      <c r="C29" s="69">
        <v>0.5</v>
      </c>
      <c r="D29" s="69" t="s">
        <v>11</v>
      </c>
      <c r="E29" s="46">
        <v>3</v>
      </c>
      <c r="F29" s="69" t="s">
        <v>20</v>
      </c>
      <c r="G29" s="69" t="s">
        <v>9</v>
      </c>
      <c r="H29" s="46" t="s">
        <v>10</v>
      </c>
      <c r="I29" s="69">
        <v>391</v>
      </c>
      <c r="J29" s="47">
        <f t="shared" si="0"/>
        <v>7.4495505233537402</v>
      </c>
      <c r="K29" s="48">
        <v>454</v>
      </c>
      <c r="L29" s="47">
        <f t="shared" si="0"/>
        <v>8.6498617329989713</v>
      </c>
      <c r="M29" s="55">
        <v>514</v>
      </c>
      <c r="N29" s="64">
        <f t="shared" si="0"/>
        <v>9.7930152659944323</v>
      </c>
      <c r="O29" s="138">
        <f t="shared" si="7"/>
        <v>337.06896551724139</v>
      </c>
      <c r="P29" s="64">
        <f t="shared" si="0"/>
        <v>6.4220263132359845</v>
      </c>
      <c r="Q29" s="55">
        <f t="shared" si="7"/>
        <v>391.37931034482762</v>
      </c>
      <c r="R29" s="64">
        <f t="shared" si="0"/>
        <v>7.4567773560335979</v>
      </c>
      <c r="S29" s="55">
        <f t="shared" si="7"/>
        <v>443.10344827586209</v>
      </c>
      <c r="T29" s="139">
        <f t="shared" si="0"/>
        <v>8.4422545396503725</v>
      </c>
      <c r="U29" s="81">
        <v>8.7870000000000004E-2</v>
      </c>
      <c r="V29" s="121">
        <v>0.1161352062301356</v>
      </c>
      <c r="W29" s="121">
        <v>7.3999999999999996E-2</v>
      </c>
      <c r="X29" s="121">
        <v>0.94</v>
      </c>
      <c r="Y29" s="55">
        <f t="shared" si="22"/>
        <v>295.30970943744057</v>
      </c>
      <c r="Z29" s="64">
        <f t="shared" si="23"/>
        <v>1.8754685426181814</v>
      </c>
      <c r="AA29" s="150">
        <v>0.76578474576271183</v>
      </c>
      <c r="AB29" s="121">
        <v>0.111</v>
      </c>
      <c r="AC29" s="121">
        <v>0.94</v>
      </c>
      <c r="AD29" s="59">
        <f t="shared" si="24"/>
        <v>295.30970943744057</v>
      </c>
      <c r="AE29" s="145">
        <f t="shared" si="15"/>
        <v>7.2619834710743802</v>
      </c>
      <c r="AF29" s="64">
        <f t="shared" si="20"/>
        <v>9.5979509281103805</v>
      </c>
      <c r="AG29" s="64">
        <f t="shared" si="21"/>
        <v>6.115702479338843</v>
      </c>
      <c r="AH29" s="146">
        <f t="shared" si="16"/>
        <v>3.573247484193031E-2</v>
      </c>
      <c r="AI29" s="153">
        <f t="shared" si="17"/>
        <v>63.287995517579489</v>
      </c>
      <c r="AJ29" s="64">
        <f t="shared" si="18"/>
        <v>9.1735537190082646</v>
      </c>
      <c r="AK29" s="147">
        <f t="shared" si="19"/>
        <v>3.573247484193031E-2</v>
      </c>
      <c r="AL29" s="91" t="s">
        <v>86</v>
      </c>
    </row>
    <row r="30" spans="2:38" x14ac:dyDescent="0.3">
      <c r="B30" s="258" t="s">
        <v>140</v>
      </c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60"/>
    </row>
    <row r="31" spans="2:38" x14ac:dyDescent="0.3">
      <c r="B31" s="261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3"/>
    </row>
    <row r="32" spans="2:38" ht="15" customHeight="1" x14ac:dyDescent="0.25">
      <c r="B32" s="44">
        <v>11</v>
      </c>
      <c r="C32" s="45">
        <v>0.04</v>
      </c>
      <c r="D32" s="69" t="s">
        <v>8</v>
      </c>
      <c r="E32" s="46">
        <v>3</v>
      </c>
      <c r="F32" s="69" t="s">
        <v>19</v>
      </c>
      <c r="G32" s="69" t="s">
        <v>9</v>
      </c>
      <c r="H32" s="46" t="s">
        <v>10</v>
      </c>
      <c r="I32" s="69">
        <v>114</v>
      </c>
      <c r="J32" s="47">
        <f t="shared" ref="J32:J53" si="25">I32*(SQRT(3)*$B32)/1000</f>
        <v>2.1719917126913719</v>
      </c>
      <c r="K32" s="48">
        <v>126</v>
      </c>
      <c r="L32" s="47">
        <f t="shared" ref="L32:L53" si="26">K32*(SQRT(3)*$B32)/1000</f>
        <v>2.4006224192904639</v>
      </c>
      <c r="M32" s="48">
        <v>135</v>
      </c>
      <c r="N32" s="134">
        <f t="shared" ref="N32:N53" si="27">M32*(SQRT(3)*$B32)/1000</f>
        <v>2.5720954492397827</v>
      </c>
      <c r="O32" s="133">
        <f>I32/1.16</f>
        <v>98.275862068965523</v>
      </c>
      <c r="P32" s="134">
        <f t="shared" ref="P32:P53" si="28">O32*(SQRT(3)*$B32)/1000</f>
        <v>1.8724066488718727</v>
      </c>
      <c r="Q32" s="57">
        <f>K32/1.16</f>
        <v>108.62068965517243</v>
      </c>
      <c r="R32" s="134">
        <f t="shared" ref="R32:R53" si="29">Q32*(SQRT(3)*$B32)/1000</f>
        <v>2.0695020855952277</v>
      </c>
      <c r="S32" s="57">
        <f>M32/1.16</f>
        <v>116.37931034482759</v>
      </c>
      <c r="T32" s="135">
        <f t="shared" ref="T32:T53" si="30">S32*(SQRT(3)*$B32)/1000</f>
        <v>2.2173236631377438</v>
      </c>
      <c r="U32" s="53">
        <v>0.67479999999999996</v>
      </c>
      <c r="V32" s="49">
        <v>0.84399999999999997</v>
      </c>
      <c r="W32" s="140">
        <v>0.11899999999999999</v>
      </c>
      <c r="X32" s="140">
        <v>0.28000000000000003</v>
      </c>
      <c r="Y32" s="48">
        <f t="shared" ref="Y32" si="31">2*PI()*50*(X32)</f>
        <v>87.964594300514221</v>
      </c>
      <c r="Z32" s="47">
        <f>2*PI()*50*(X32/1000000)*(B32*1000/SQRT(3))</f>
        <v>0.55865020418413924</v>
      </c>
      <c r="AA32" s="148">
        <v>2.4500000000000002</v>
      </c>
      <c r="AB32" s="49">
        <v>0.17599999999999999</v>
      </c>
      <c r="AC32" s="49">
        <f>X32/1.2</f>
        <v>0.23333333333333336</v>
      </c>
      <c r="AD32" s="48">
        <f t="shared" ref="AD32:AD42" si="32">2*PI()*50*(AC32)</f>
        <v>73.303828583761856</v>
      </c>
      <c r="AE32" s="151">
        <f t="shared" ref="AE32:AE35" si="33">100*100000000*U32/(($B32*1000)^2)</f>
        <v>55.768595041322314</v>
      </c>
      <c r="AF32" s="51">
        <f t="shared" ref="AF32:AF35" si="34">100*100000000*V32/(($B32*1000)^2)</f>
        <v>69.752066115702476</v>
      </c>
      <c r="AG32" s="47">
        <f t="shared" ref="AG32:AG35" si="35">100*100000000*W32/(($B32*1000)^2)</f>
        <v>9.8347107438016526</v>
      </c>
      <c r="AH32" s="52">
        <f t="shared" ref="AH32:AH35" si="36">100/100000000*(Y32/1000000)*(($B32*1000)^2)</f>
        <v>1.0643715910362219E-2</v>
      </c>
      <c r="AI32" s="151">
        <f t="shared" ref="AI32:AI35" si="37">100*100000000*AA32/(($B32*1000)^2)</f>
        <v>202.47933884297521</v>
      </c>
      <c r="AJ32" s="47">
        <f t="shared" ref="AJ32:AJ35" si="38">100*100000000*AB32/(($B32*1000)^2)</f>
        <v>14.545454545454545</v>
      </c>
      <c r="AK32" s="52">
        <f t="shared" ref="AK32:AK35" si="39">100/100000000*(AD32/1000000)*(($B32*1000)^2)</f>
        <v>8.8697632586351837E-3</v>
      </c>
      <c r="AL32" s="101" t="s">
        <v>87</v>
      </c>
    </row>
    <row r="33" spans="2:38" ht="15" customHeight="1" x14ac:dyDescent="0.25">
      <c r="B33" s="44">
        <v>11</v>
      </c>
      <c r="C33" s="45">
        <v>0.05</v>
      </c>
      <c r="D33" s="69" t="s">
        <v>8</v>
      </c>
      <c r="E33" s="46">
        <v>3</v>
      </c>
      <c r="F33" s="69" t="s">
        <v>19</v>
      </c>
      <c r="G33" s="69" t="s">
        <v>9</v>
      </c>
      <c r="H33" s="46" t="s">
        <v>10</v>
      </c>
      <c r="I33" s="69">
        <v>130</v>
      </c>
      <c r="J33" s="47">
        <f t="shared" si="25"/>
        <v>2.4768326548234945</v>
      </c>
      <c r="K33" s="69">
        <v>142</v>
      </c>
      <c r="L33" s="47">
        <f t="shared" si="26"/>
        <v>2.7054633614225865</v>
      </c>
      <c r="M33" s="69">
        <v>151</v>
      </c>
      <c r="N33" s="47">
        <f t="shared" si="27"/>
        <v>2.8769363913719053</v>
      </c>
      <c r="O33" s="136">
        <f t="shared" ref="O33:O53" si="40">I33/1.16</f>
        <v>112.06896551724138</v>
      </c>
      <c r="P33" s="47">
        <f t="shared" si="28"/>
        <v>2.1352005645030125</v>
      </c>
      <c r="Q33" s="48">
        <f t="shared" ref="Q33:Q53" si="41">K33/1.16</f>
        <v>122.41379310344828</v>
      </c>
      <c r="R33" s="47">
        <f t="shared" si="29"/>
        <v>2.3322960012263674</v>
      </c>
      <c r="S33" s="48">
        <f t="shared" ref="S33:S53" si="42">M33/1.16</f>
        <v>130.17241379310346</v>
      </c>
      <c r="T33" s="137">
        <f t="shared" si="30"/>
        <v>2.4801175787688838</v>
      </c>
      <c r="U33" s="53">
        <v>0.52980000000000005</v>
      </c>
      <c r="V33" s="49">
        <v>0.65400000000000003</v>
      </c>
      <c r="W33" s="49">
        <v>0.114</v>
      </c>
      <c r="X33" s="49">
        <v>0.30299999999999999</v>
      </c>
      <c r="Y33" s="48">
        <f t="shared" ref="Y33:Y42" si="43">2*PI()*50*(X33)</f>
        <v>95.19025740377073</v>
      </c>
      <c r="Z33" s="47">
        <f t="shared" ref="Z33:Z42" si="44">2*PI()*50*(X33/1000000)*(B33*1000/SQRT(3))</f>
        <v>0.60453932809926481</v>
      </c>
      <c r="AA33" s="149">
        <v>2.08</v>
      </c>
      <c r="AB33" s="49">
        <v>0.16900000000000001</v>
      </c>
      <c r="AC33" s="49">
        <f t="shared" ref="AC33:AC42" si="45">X33/1.2</f>
        <v>0.2525</v>
      </c>
      <c r="AD33" s="48">
        <f t="shared" si="32"/>
        <v>79.325214503142277</v>
      </c>
      <c r="AE33" s="152">
        <f t="shared" si="33"/>
        <v>43.785123966942159</v>
      </c>
      <c r="AF33" s="51">
        <f t="shared" si="34"/>
        <v>54.049586776859506</v>
      </c>
      <c r="AG33" s="47">
        <f t="shared" si="35"/>
        <v>9.4214876033057848</v>
      </c>
      <c r="AH33" s="52">
        <f t="shared" si="36"/>
        <v>1.1518021145856257E-2</v>
      </c>
      <c r="AI33" s="152">
        <f t="shared" si="37"/>
        <v>171.900826446281</v>
      </c>
      <c r="AJ33" s="47">
        <f t="shared" si="38"/>
        <v>13.96694214876033</v>
      </c>
      <c r="AK33" s="52">
        <f t="shared" si="39"/>
        <v>9.5983509548802151E-3</v>
      </c>
      <c r="AL33" s="102" t="s">
        <v>87</v>
      </c>
    </row>
    <row r="34" spans="2:38" ht="15" customHeight="1" x14ac:dyDescent="0.25">
      <c r="B34" s="44">
        <v>11</v>
      </c>
      <c r="C34" s="45">
        <v>0.06</v>
      </c>
      <c r="D34" s="69" t="s">
        <v>8</v>
      </c>
      <c r="E34" s="46">
        <v>3</v>
      </c>
      <c r="F34" s="69" t="s">
        <v>19</v>
      </c>
      <c r="G34" s="69" t="s">
        <v>9</v>
      </c>
      <c r="H34" s="46" t="s">
        <v>10</v>
      </c>
      <c r="I34" s="69">
        <v>144</v>
      </c>
      <c r="J34" s="47">
        <f t="shared" si="25"/>
        <v>2.7435684791891015</v>
      </c>
      <c r="K34" s="48">
        <v>159</v>
      </c>
      <c r="L34" s="47">
        <f t="shared" si="26"/>
        <v>3.0293568624379663</v>
      </c>
      <c r="M34" s="48">
        <v>171</v>
      </c>
      <c r="N34" s="47">
        <f t="shared" si="27"/>
        <v>3.2579875690370583</v>
      </c>
      <c r="O34" s="136">
        <f t="shared" si="40"/>
        <v>124.13793103448276</v>
      </c>
      <c r="P34" s="47">
        <f t="shared" si="28"/>
        <v>2.3651452406802602</v>
      </c>
      <c r="Q34" s="48">
        <f t="shared" si="41"/>
        <v>137.06896551724139</v>
      </c>
      <c r="R34" s="47">
        <f t="shared" si="29"/>
        <v>2.6115145365844543</v>
      </c>
      <c r="S34" s="48">
        <f t="shared" si="42"/>
        <v>147.41379310344828</v>
      </c>
      <c r="T34" s="137">
        <f t="shared" si="30"/>
        <v>2.8086099733078091</v>
      </c>
      <c r="U34" s="53">
        <v>0.44550000000000001</v>
      </c>
      <c r="V34" s="49">
        <v>0.54100000000000004</v>
      </c>
      <c r="W34" s="49">
        <v>0.108</v>
      </c>
      <c r="X34" s="49">
        <v>0.32700000000000001</v>
      </c>
      <c r="Y34" s="48">
        <f t="shared" si="43"/>
        <v>102.73007977238625</v>
      </c>
      <c r="Z34" s="47">
        <f t="shared" si="44"/>
        <v>0.65242363131504821</v>
      </c>
      <c r="AA34" s="149">
        <v>1.86</v>
      </c>
      <c r="AB34" s="49">
        <v>0.16200000000000001</v>
      </c>
      <c r="AC34" s="49">
        <f t="shared" si="45"/>
        <v>0.27250000000000002</v>
      </c>
      <c r="AD34" s="48">
        <f t="shared" si="32"/>
        <v>85.60839981032187</v>
      </c>
      <c r="AE34" s="152">
        <f t="shared" si="33"/>
        <v>36.81818181818182</v>
      </c>
      <c r="AF34" s="51">
        <f t="shared" si="34"/>
        <v>44.710743801652896</v>
      </c>
      <c r="AG34" s="47">
        <f t="shared" si="35"/>
        <v>8.9256198347107443</v>
      </c>
      <c r="AH34" s="52">
        <f t="shared" si="36"/>
        <v>1.2430339652458737E-2</v>
      </c>
      <c r="AI34" s="152">
        <f t="shared" si="37"/>
        <v>153.71900826446281</v>
      </c>
      <c r="AJ34" s="47">
        <f t="shared" si="38"/>
        <v>13.388429752066116</v>
      </c>
      <c r="AK34" s="52">
        <f t="shared" si="39"/>
        <v>1.0358616377048945E-2</v>
      </c>
      <c r="AL34" s="102" t="s">
        <v>87</v>
      </c>
    </row>
    <row r="35" spans="2:38" ht="15" customHeight="1" x14ac:dyDescent="0.25">
      <c r="B35" s="44">
        <v>11</v>
      </c>
      <c r="C35" s="69">
        <v>7.4999999999999997E-2</v>
      </c>
      <c r="D35" s="69" t="s">
        <v>8</v>
      </c>
      <c r="E35" s="46">
        <v>3</v>
      </c>
      <c r="F35" s="69" t="s">
        <v>19</v>
      </c>
      <c r="G35" s="69" t="s">
        <v>9</v>
      </c>
      <c r="H35" s="46" t="s">
        <v>10</v>
      </c>
      <c r="I35" s="69">
        <v>163</v>
      </c>
      <c r="J35" s="47">
        <f t="shared" si="25"/>
        <v>3.1055670979709968</v>
      </c>
      <c r="K35" s="69">
        <v>181</v>
      </c>
      <c r="L35" s="47">
        <f t="shared" si="26"/>
        <v>3.4485131578696344</v>
      </c>
      <c r="M35" s="69">
        <v>194</v>
      </c>
      <c r="N35" s="47">
        <f t="shared" si="27"/>
        <v>3.6961964233519837</v>
      </c>
      <c r="O35" s="136">
        <f t="shared" si="40"/>
        <v>140.51724137931035</v>
      </c>
      <c r="P35" s="47">
        <f t="shared" si="28"/>
        <v>2.6772130154922387</v>
      </c>
      <c r="Q35" s="48">
        <f t="shared" si="41"/>
        <v>156.0344827586207</v>
      </c>
      <c r="R35" s="47">
        <f t="shared" si="29"/>
        <v>2.9728561705772711</v>
      </c>
      <c r="S35" s="48">
        <f t="shared" si="42"/>
        <v>167.24137931034483</v>
      </c>
      <c r="T35" s="137">
        <f t="shared" si="30"/>
        <v>3.1863762270275724</v>
      </c>
      <c r="U35" s="53">
        <v>0.36159999999999998</v>
      </c>
      <c r="V35" s="49">
        <v>0.435</v>
      </c>
      <c r="W35" s="49">
        <v>0.10199999999999999</v>
      </c>
      <c r="X35" s="49">
        <v>0.35799999999999998</v>
      </c>
      <c r="Y35" s="48">
        <f t="shared" si="43"/>
        <v>112.46901699851459</v>
      </c>
      <c r="Z35" s="47">
        <f t="shared" si="44"/>
        <v>0.7142741896354351</v>
      </c>
      <c r="AA35" s="149">
        <v>1.7</v>
      </c>
      <c r="AB35" s="49">
        <v>0.153</v>
      </c>
      <c r="AC35" s="49">
        <f t="shared" si="45"/>
        <v>0.29833333333333334</v>
      </c>
      <c r="AD35" s="48">
        <f t="shared" si="32"/>
        <v>93.724180832095499</v>
      </c>
      <c r="AE35" s="152">
        <f t="shared" si="33"/>
        <v>29.884297520661157</v>
      </c>
      <c r="AF35" s="51">
        <f t="shared" si="34"/>
        <v>35.950413223140494</v>
      </c>
      <c r="AG35" s="47">
        <f t="shared" si="35"/>
        <v>8.4297520661157019</v>
      </c>
      <c r="AH35" s="52">
        <f t="shared" si="36"/>
        <v>1.3608751056820264E-2</v>
      </c>
      <c r="AI35" s="152">
        <f t="shared" si="37"/>
        <v>140.49586776859505</v>
      </c>
      <c r="AJ35" s="47">
        <f t="shared" si="38"/>
        <v>12.644628099173554</v>
      </c>
      <c r="AK35" s="52">
        <f t="shared" si="39"/>
        <v>1.1340625880683556E-2</v>
      </c>
      <c r="AL35" s="102" t="s">
        <v>87</v>
      </c>
    </row>
    <row r="36" spans="2:38" ht="15" customHeight="1" x14ac:dyDescent="0.3">
      <c r="B36" s="44">
        <v>11</v>
      </c>
      <c r="C36" s="69">
        <v>0.1</v>
      </c>
      <c r="D36" s="69" t="s">
        <v>8</v>
      </c>
      <c r="E36" s="46">
        <v>3</v>
      </c>
      <c r="F36" s="69" t="s">
        <v>19</v>
      </c>
      <c r="G36" s="69" t="s">
        <v>9</v>
      </c>
      <c r="H36" s="46" t="s">
        <v>10</v>
      </c>
      <c r="I36" s="69">
        <v>193</v>
      </c>
      <c r="J36" s="47">
        <f t="shared" si="25"/>
        <v>3.6771438644687264</v>
      </c>
      <c r="K36" s="69">
        <v>214</v>
      </c>
      <c r="L36" s="47">
        <f t="shared" si="26"/>
        <v>4.0772476010171372</v>
      </c>
      <c r="M36" s="69">
        <v>231</v>
      </c>
      <c r="N36" s="47">
        <f t="shared" si="27"/>
        <v>4.4011411020325166</v>
      </c>
      <c r="O36" s="136">
        <f t="shared" si="40"/>
        <v>166.37931034482759</v>
      </c>
      <c r="P36" s="47">
        <f t="shared" si="28"/>
        <v>3.169951607300626</v>
      </c>
      <c r="Q36" s="48">
        <f t="shared" si="41"/>
        <v>184.48275862068968</v>
      </c>
      <c r="R36" s="47">
        <f t="shared" si="29"/>
        <v>3.5148686215664982</v>
      </c>
      <c r="S36" s="48">
        <f t="shared" si="42"/>
        <v>199.13793103448276</v>
      </c>
      <c r="T36" s="137">
        <f t="shared" si="30"/>
        <v>3.7940871569245838</v>
      </c>
      <c r="U36" s="53">
        <v>0.26490000000000002</v>
      </c>
      <c r="V36" s="49">
        <v>0.318</v>
      </c>
      <c r="W36" s="49">
        <v>9.6000000000000002E-2</v>
      </c>
      <c r="X36" s="49">
        <v>0.40300000000000002</v>
      </c>
      <c r="Y36" s="48">
        <f t="shared" si="43"/>
        <v>126.60618393966868</v>
      </c>
      <c r="Z36" s="47">
        <f t="shared" si="44"/>
        <v>0.80405725816502893</v>
      </c>
      <c r="AA36" s="149">
        <v>1.57</v>
      </c>
      <c r="AB36" s="49">
        <v>0.14599999999999999</v>
      </c>
      <c r="AC36" s="49">
        <f t="shared" si="45"/>
        <v>0.33583333333333337</v>
      </c>
      <c r="AD36" s="48">
        <f t="shared" si="32"/>
        <v>105.50515328305724</v>
      </c>
      <c r="AE36" s="152">
        <f t="shared" ref="AE36:AE53" si="46">100*100000000*U36/(($B36*1000)^2)</f>
        <v>21.892561983471079</v>
      </c>
      <c r="AF36" s="51">
        <f t="shared" ref="AF36:AF53" si="47">100*100000000*V36/(($B36*1000)^2)</f>
        <v>26.280991735537189</v>
      </c>
      <c r="AG36" s="47">
        <f t="shared" ref="AG36:AG53" si="48">100*100000000*W36/(($B36*1000)^2)</f>
        <v>7.9338842975206614</v>
      </c>
      <c r="AH36" s="52">
        <f t="shared" ref="AH36:AH53" si="49">100/100000000*(Y36/1000000)*(($B36*1000)^2)</f>
        <v>1.5319348256699908E-2</v>
      </c>
      <c r="AI36" s="152">
        <f t="shared" ref="AI36:AI53" si="50">100*100000000*AA36/(($B36*1000)^2)</f>
        <v>129.75206611570249</v>
      </c>
      <c r="AJ36" s="47">
        <f t="shared" ref="AJ36:AJ53" si="51">100*100000000*AB36/(($B36*1000)^2)</f>
        <v>12.066115702479339</v>
      </c>
      <c r="AK36" s="52">
        <f t="shared" ref="AK36:AK53" si="52">100/100000000*(AD36/1000000)*(($B36*1000)^2)</f>
        <v>1.2766123547249925E-2</v>
      </c>
      <c r="AL36" s="102" t="s">
        <v>87</v>
      </c>
    </row>
    <row r="37" spans="2:38" ht="15" customHeight="1" x14ac:dyDescent="0.3">
      <c r="B37" s="44">
        <v>11</v>
      </c>
      <c r="C37" s="69">
        <v>0.15</v>
      </c>
      <c r="D37" s="69" t="s">
        <v>8</v>
      </c>
      <c r="E37" s="46">
        <v>3</v>
      </c>
      <c r="F37" s="69" t="s">
        <v>19</v>
      </c>
      <c r="G37" s="69" t="s">
        <v>9</v>
      </c>
      <c r="H37" s="46" t="s">
        <v>10</v>
      </c>
      <c r="I37" s="69">
        <v>239</v>
      </c>
      <c r="J37" s="47">
        <f t="shared" si="25"/>
        <v>4.5535615730985786</v>
      </c>
      <c r="K37" s="48">
        <v>268</v>
      </c>
      <c r="L37" s="47">
        <f t="shared" si="26"/>
        <v>5.10608578071305</v>
      </c>
      <c r="M37" s="48">
        <v>291</v>
      </c>
      <c r="N37" s="47">
        <f t="shared" si="27"/>
        <v>5.5442946350279758</v>
      </c>
      <c r="O37" s="136">
        <f t="shared" si="40"/>
        <v>206.0344827586207</v>
      </c>
      <c r="P37" s="47">
        <f t="shared" si="28"/>
        <v>3.9254841147401538</v>
      </c>
      <c r="Q37" s="48">
        <f t="shared" si="41"/>
        <v>231.0344827586207</v>
      </c>
      <c r="R37" s="47">
        <f t="shared" si="29"/>
        <v>4.4017980868215956</v>
      </c>
      <c r="S37" s="48">
        <f t="shared" si="42"/>
        <v>250.86206896551727</v>
      </c>
      <c r="T37" s="137">
        <f t="shared" si="30"/>
        <v>4.7795643405413593</v>
      </c>
      <c r="U37" s="53">
        <v>0.18079999999999999</v>
      </c>
      <c r="V37" s="49">
        <v>0.217</v>
      </c>
      <c r="W37" s="49">
        <v>9.1999999999999998E-2</v>
      </c>
      <c r="X37" s="49">
        <v>0.45900000000000002</v>
      </c>
      <c r="Y37" s="48">
        <f t="shared" si="43"/>
        <v>144.19910279977151</v>
      </c>
      <c r="Z37" s="47">
        <f t="shared" si="44"/>
        <v>0.91578729900185674</v>
      </c>
      <c r="AA37" s="149">
        <v>1.31</v>
      </c>
      <c r="AB37" s="49">
        <v>0.13800000000000001</v>
      </c>
      <c r="AC37" s="49">
        <f t="shared" si="45"/>
        <v>0.38250000000000001</v>
      </c>
      <c r="AD37" s="48">
        <f t="shared" si="32"/>
        <v>120.16591899980959</v>
      </c>
      <c r="AE37" s="152">
        <f t="shared" si="46"/>
        <v>14.942148760330578</v>
      </c>
      <c r="AF37" s="51">
        <f t="shared" si="47"/>
        <v>17.93388429752066</v>
      </c>
      <c r="AG37" s="47">
        <f t="shared" si="48"/>
        <v>7.6033057851239674</v>
      </c>
      <c r="AH37" s="52">
        <f t="shared" si="49"/>
        <v>1.7448091438772351E-2</v>
      </c>
      <c r="AI37" s="152">
        <f t="shared" si="50"/>
        <v>108.26446280991736</v>
      </c>
      <c r="AJ37" s="47">
        <f t="shared" si="51"/>
        <v>11.404958677685951</v>
      </c>
      <c r="AK37" s="52">
        <f t="shared" si="52"/>
        <v>1.4540076198976959E-2</v>
      </c>
      <c r="AL37" s="102" t="s">
        <v>87</v>
      </c>
    </row>
    <row r="38" spans="2:38" ht="15" customHeight="1" x14ac:dyDescent="0.3">
      <c r="B38" s="44">
        <v>11</v>
      </c>
      <c r="C38" s="69">
        <v>0.2</v>
      </c>
      <c r="D38" s="69" t="s">
        <v>8</v>
      </c>
      <c r="E38" s="46">
        <v>3</v>
      </c>
      <c r="F38" s="69" t="s">
        <v>19</v>
      </c>
      <c r="G38" s="69" t="s">
        <v>9</v>
      </c>
      <c r="H38" s="46" t="s">
        <v>10</v>
      </c>
      <c r="I38" s="69">
        <v>283</v>
      </c>
      <c r="J38" s="47">
        <f t="shared" si="25"/>
        <v>5.3918741639619148</v>
      </c>
      <c r="K38" s="48">
        <v>319</v>
      </c>
      <c r="L38" s="47">
        <f t="shared" si="26"/>
        <v>6.0777662837591908</v>
      </c>
      <c r="M38" s="48">
        <v>348</v>
      </c>
      <c r="N38" s="47">
        <f t="shared" si="27"/>
        <v>6.6302904913736622</v>
      </c>
      <c r="O38" s="136">
        <f t="shared" si="40"/>
        <v>243.96551724137933</v>
      </c>
      <c r="P38" s="47">
        <f t="shared" si="28"/>
        <v>4.6481673827257888</v>
      </c>
      <c r="Q38" s="48">
        <f t="shared" si="41"/>
        <v>275</v>
      </c>
      <c r="R38" s="47">
        <f t="shared" si="29"/>
        <v>5.2394536928958528</v>
      </c>
      <c r="S38" s="48">
        <f t="shared" si="42"/>
        <v>300</v>
      </c>
      <c r="T38" s="137">
        <f t="shared" si="30"/>
        <v>5.715767664977295</v>
      </c>
      <c r="U38" s="53">
        <v>0.1361</v>
      </c>
      <c r="V38" s="49">
        <v>0.161</v>
      </c>
      <c r="W38" s="49">
        <v>8.5999999999999993E-2</v>
      </c>
      <c r="X38" s="49">
        <v>0.5</v>
      </c>
      <c r="Y38" s="48">
        <f t="shared" si="43"/>
        <v>157.07963267948966</v>
      </c>
      <c r="Z38" s="47">
        <f t="shared" si="44"/>
        <v>0.99758965032881985</v>
      </c>
      <c r="AA38" s="149">
        <v>1.1100000000000001</v>
      </c>
      <c r="AB38" s="49">
        <v>0.13200000000000001</v>
      </c>
      <c r="AC38" s="49">
        <f t="shared" si="45"/>
        <v>0.41666666666666669</v>
      </c>
      <c r="AD38" s="48">
        <f t="shared" si="32"/>
        <v>130.89969389957471</v>
      </c>
      <c r="AE38" s="152">
        <f t="shared" si="46"/>
        <v>11.24793388429752</v>
      </c>
      <c r="AF38" s="51">
        <f t="shared" si="47"/>
        <v>13.305785123966942</v>
      </c>
      <c r="AG38" s="47">
        <f t="shared" si="48"/>
        <v>7.107438016528925</v>
      </c>
      <c r="AH38" s="52">
        <f t="shared" si="49"/>
        <v>1.9006635554218245E-2</v>
      </c>
      <c r="AI38" s="152">
        <f t="shared" si="50"/>
        <v>91.735537190082667</v>
      </c>
      <c r="AJ38" s="47">
        <f t="shared" si="51"/>
        <v>10.909090909090908</v>
      </c>
      <c r="AK38" s="52">
        <f t="shared" si="52"/>
        <v>1.5838862961848537E-2</v>
      </c>
      <c r="AL38" s="102" t="s">
        <v>87</v>
      </c>
    </row>
    <row r="39" spans="2:38" ht="15" customHeight="1" x14ac:dyDescent="0.3">
      <c r="B39" s="44">
        <v>11</v>
      </c>
      <c r="C39" s="69">
        <v>0.25</v>
      </c>
      <c r="D39" s="69" t="s">
        <v>8</v>
      </c>
      <c r="E39" s="46">
        <v>3</v>
      </c>
      <c r="F39" s="69" t="s">
        <v>19</v>
      </c>
      <c r="G39" s="69" t="s">
        <v>9</v>
      </c>
      <c r="H39" s="46" t="s">
        <v>10</v>
      </c>
      <c r="I39" s="69">
        <v>321</v>
      </c>
      <c r="J39" s="47">
        <f t="shared" si="25"/>
        <v>6.1158714015257054</v>
      </c>
      <c r="K39" s="48">
        <v>364</v>
      </c>
      <c r="L39" s="47">
        <f t="shared" si="26"/>
        <v>6.9351314335057843</v>
      </c>
      <c r="M39" s="48">
        <v>399</v>
      </c>
      <c r="N39" s="47">
        <f t="shared" si="27"/>
        <v>7.6019709944198022</v>
      </c>
      <c r="O39" s="136">
        <f t="shared" si="40"/>
        <v>276.72413793103448</v>
      </c>
      <c r="P39" s="47">
        <f t="shared" si="28"/>
        <v>5.2723029323497457</v>
      </c>
      <c r="Q39" s="48">
        <f t="shared" si="41"/>
        <v>313.79310344827587</v>
      </c>
      <c r="R39" s="47">
        <f t="shared" si="29"/>
        <v>5.9785615806084351</v>
      </c>
      <c r="S39" s="48">
        <f t="shared" si="42"/>
        <v>343.96551724137936</v>
      </c>
      <c r="T39" s="137">
        <f t="shared" si="30"/>
        <v>6.5534232710515541</v>
      </c>
      <c r="U39" s="53">
        <v>0.1084</v>
      </c>
      <c r="V39" s="49">
        <v>0.13</v>
      </c>
      <c r="W39" s="49">
        <v>0.08</v>
      </c>
      <c r="X39" s="49">
        <v>0.502</v>
      </c>
      <c r="Y39" s="48">
        <f t="shared" si="43"/>
        <v>157.70795121020763</v>
      </c>
      <c r="Z39" s="47">
        <f t="shared" si="44"/>
        <v>1.0015800089301352</v>
      </c>
      <c r="AA39" s="149">
        <v>0.9</v>
      </c>
      <c r="AB39" s="49">
        <v>0.13100000000000001</v>
      </c>
      <c r="AC39" s="49">
        <f t="shared" si="45"/>
        <v>0.41833333333333333</v>
      </c>
      <c r="AD39" s="48">
        <f t="shared" si="32"/>
        <v>131.42329267517303</v>
      </c>
      <c r="AE39" s="152">
        <f t="shared" si="46"/>
        <v>8.9586776859504127</v>
      </c>
      <c r="AF39" s="51">
        <f t="shared" si="47"/>
        <v>10.743801652892563</v>
      </c>
      <c r="AG39" s="47">
        <f t="shared" si="48"/>
        <v>6.6115702479338845</v>
      </c>
      <c r="AH39" s="52">
        <f t="shared" si="49"/>
        <v>1.9082662096435121E-2</v>
      </c>
      <c r="AI39" s="152">
        <f t="shared" si="50"/>
        <v>74.380165289256198</v>
      </c>
      <c r="AJ39" s="47">
        <f t="shared" si="51"/>
        <v>10.826446280991735</v>
      </c>
      <c r="AK39" s="52">
        <f t="shared" si="52"/>
        <v>1.5902218413695938E-2</v>
      </c>
      <c r="AL39" s="102" t="s">
        <v>87</v>
      </c>
    </row>
    <row r="40" spans="2:38" ht="15" customHeight="1" x14ac:dyDescent="0.3">
      <c r="B40" s="44">
        <v>11</v>
      </c>
      <c r="C40" s="69">
        <v>0.3</v>
      </c>
      <c r="D40" s="69" t="s">
        <v>8</v>
      </c>
      <c r="E40" s="46">
        <v>3</v>
      </c>
      <c r="F40" s="69" t="s">
        <v>19</v>
      </c>
      <c r="G40" s="69" t="s">
        <v>9</v>
      </c>
      <c r="H40" s="46" t="s">
        <v>10</v>
      </c>
      <c r="I40" s="69">
        <v>360</v>
      </c>
      <c r="J40" s="47">
        <f t="shared" si="25"/>
        <v>6.8589211979727542</v>
      </c>
      <c r="K40" s="48">
        <v>410</v>
      </c>
      <c r="L40" s="47">
        <f t="shared" si="26"/>
        <v>7.811549142135636</v>
      </c>
      <c r="M40" s="48">
        <v>451</v>
      </c>
      <c r="N40" s="47">
        <f t="shared" si="27"/>
        <v>8.5927040563491985</v>
      </c>
      <c r="O40" s="136">
        <f t="shared" si="40"/>
        <v>310.34482758620692</v>
      </c>
      <c r="P40" s="47">
        <f t="shared" si="28"/>
        <v>5.9128631017006503</v>
      </c>
      <c r="Q40" s="48">
        <f t="shared" si="41"/>
        <v>353.44827586206901</v>
      </c>
      <c r="R40" s="47">
        <f t="shared" si="29"/>
        <v>6.7340940880479625</v>
      </c>
      <c r="S40" s="48">
        <f t="shared" si="42"/>
        <v>388.79310344827587</v>
      </c>
      <c r="T40" s="137">
        <f t="shared" si="30"/>
        <v>7.4075034968527591</v>
      </c>
      <c r="U40" s="53">
        <v>8.8370000000000004E-2</v>
      </c>
      <c r="V40" s="49">
        <v>0.109</v>
      </c>
      <c r="W40" s="49">
        <v>7.8E-2</v>
      </c>
      <c r="X40" s="49">
        <v>0.53400000000000003</v>
      </c>
      <c r="Y40" s="48">
        <f t="shared" si="43"/>
        <v>167.76104770169496</v>
      </c>
      <c r="Z40" s="47">
        <f t="shared" si="44"/>
        <v>1.0654257465511798</v>
      </c>
      <c r="AA40" s="149">
        <v>0.83</v>
      </c>
      <c r="AB40" s="49">
        <v>0.128</v>
      </c>
      <c r="AC40" s="49">
        <f t="shared" si="45"/>
        <v>0.44500000000000006</v>
      </c>
      <c r="AD40" s="48">
        <f t="shared" si="32"/>
        <v>139.80087308474583</v>
      </c>
      <c r="AE40" s="152">
        <f t="shared" si="46"/>
        <v>7.3033057851239667</v>
      </c>
      <c r="AF40" s="47">
        <f t="shared" si="47"/>
        <v>9.0082644628099171</v>
      </c>
      <c r="AG40" s="47">
        <f t="shared" si="48"/>
        <v>6.446280991735537</v>
      </c>
      <c r="AH40" s="52">
        <f t="shared" si="49"/>
        <v>2.0299086771905089E-2</v>
      </c>
      <c r="AI40" s="152">
        <f t="shared" si="50"/>
        <v>68.595041322314046</v>
      </c>
      <c r="AJ40" s="47">
        <f t="shared" si="51"/>
        <v>10.578512396694215</v>
      </c>
      <c r="AK40" s="52">
        <f t="shared" si="52"/>
        <v>1.6915905643254247E-2</v>
      </c>
      <c r="AL40" s="102" t="s">
        <v>87</v>
      </c>
    </row>
    <row r="41" spans="2:38" ht="15" customHeight="1" x14ac:dyDescent="0.3">
      <c r="B41" s="44">
        <v>11</v>
      </c>
      <c r="C41" s="69">
        <v>0.4</v>
      </c>
      <c r="D41" s="69" t="s">
        <v>8</v>
      </c>
      <c r="E41" s="46">
        <v>3</v>
      </c>
      <c r="F41" s="69" t="s">
        <v>19</v>
      </c>
      <c r="G41" s="69" t="s">
        <v>9</v>
      </c>
      <c r="H41" s="46" t="s">
        <v>10</v>
      </c>
      <c r="I41" s="69">
        <v>421</v>
      </c>
      <c r="J41" s="47">
        <f t="shared" si="25"/>
        <v>8.0211272898514707</v>
      </c>
      <c r="K41" s="48">
        <v>485</v>
      </c>
      <c r="L41" s="47">
        <f t="shared" si="26"/>
        <v>9.2404910583799591</v>
      </c>
      <c r="M41" s="48">
        <v>535</v>
      </c>
      <c r="N41" s="47">
        <f t="shared" si="27"/>
        <v>10.193119002542842</v>
      </c>
      <c r="O41" s="136">
        <f t="shared" si="40"/>
        <v>362.93103448275866</v>
      </c>
      <c r="P41" s="47">
        <f t="shared" si="28"/>
        <v>6.9147649050443718</v>
      </c>
      <c r="Q41" s="48">
        <f t="shared" si="41"/>
        <v>418.10344827586209</v>
      </c>
      <c r="R41" s="47">
        <f t="shared" si="29"/>
        <v>7.9659405675689312</v>
      </c>
      <c r="S41" s="48">
        <f t="shared" si="42"/>
        <v>461.20689655172418</v>
      </c>
      <c r="T41" s="137">
        <f t="shared" si="30"/>
        <v>8.7871715539162452</v>
      </c>
      <c r="U41" s="53">
        <v>6.5759999999999999E-2</v>
      </c>
      <c r="V41" s="49">
        <v>8.2000000000000003E-2</v>
      </c>
      <c r="W41" s="49">
        <v>7.4999999999999997E-2</v>
      </c>
      <c r="X41" s="49">
        <v>0.58399999999999996</v>
      </c>
      <c r="Y41" s="48">
        <f t="shared" si="43"/>
        <v>183.4690109696439</v>
      </c>
      <c r="Z41" s="47">
        <f t="shared" si="44"/>
        <v>1.1651847115840617</v>
      </c>
      <c r="AA41" s="149">
        <v>0.74</v>
      </c>
      <c r="AB41" s="49">
        <v>0.123</v>
      </c>
      <c r="AC41" s="49">
        <f t="shared" si="45"/>
        <v>0.48666666666666664</v>
      </c>
      <c r="AD41" s="48">
        <f t="shared" si="32"/>
        <v>152.89084247470325</v>
      </c>
      <c r="AE41" s="152">
        <f t="shared" si="46"/>
        <v>5.4347107438016531</v>
      </c>
      <c r="AF41" s="47">
        <f t="shared" si="47"/>
        <v>6.776859504132231</v>
      </c>
      <c r="AG41" s="47">
        <f t="shared" si="48"/>
        <v>6.1983471074380168</v>
      </c>
      <c r="AH41" s="52">
        <f t="shared" si="49"/>
        <v>2.2199750327326913E-2</v>
      </c>
      <c r="AI41" s="152">
        <f t="shared" si="50"/>
        <v>61.15702479338843</v>
      </c>
      <c r="AJ41" s="47">
        <f t="shared" si="51"/>
        <v>10.165289256198347</v>
      </c>
      <c r="AK41" s="52">
        <f t="shared" si="52"/>
        <v>1.8499791939439091E-2</v>
      </c>
      <c r="AL41" s="102" t="s">
        <v>87</v>
      </c>
    </row>
    <row r="42" spans="2:38" ht="15" customHeight="1" x14ac:dyDescent="0.3">
      <c r="B42" s="44">
        <v>11</v>
      </c>
      <c r="C42" s="69">
        <v>0.5</v>
      </c>
      <c r="D42" s="69" t="s">
        <v>8</v>
      </c>
      <c r="E42" s="46">
        <v>3</v>
      </c>
      <c r="F42" s="69" t="s">
        <v>19</v>
      </c>
      <c r="G42" s="69" t="s">
        <v>9</v>
      </c>
      <c r="H42" s="46" t="s">
        <v>10</v>
      </c>
      <c r="I42" s="69">
        <v>467</v>
      </c>
      <c r="J42" s="47">
        <f t="shared" si="25"/>
        <v>8.8975449984813224</v>
      </c>
      <c r="K42" s="48">
        <v>541</v>
      </c>
      <c r="L42" s="47">
        <f t="shared" si="26"/>
        <v>10.307434355842387</v>
      </c>
      <c r="M42" s="48">
        <v>601</v>
      </c>
      <c r="N42" s="47">
        <f t="shared" si="27"/>
        <v>11.450587888837847</v>
      </c>
      <c r="O42" s="136">
        <f t="shared" si="40"/>
        <v>402.58620689655174</v>
      </c>
      <c r="P42" s="47">
        <f t="shared" si="28"/>
        <v>7.6702974124838992</v>
      </c>
      <c r="Q42" s="48">
        <f t="shared" si="41"/>
        <v>466.37931034482762</v>
      </c>
      <c r="R42" s="47">
        <f t="shared" si="29"/>
        <v>8.885719272277921</v>
      </c>
      <c r="S42" s="48">
        <f t="shared" si="42"/>
        <v>518.10344827586209</v>
      </c>
      <c r="T42" s="137">
        <f t="shared" si="30"/>
        <v>9.8711964558946974</v>
      </c>
      <c r="U42" s="53">
        <v>5.3609999999999998E-2</v>
      </c>
      <c r="V42" s="49">
        <v>6.7000000000000004E-2</v>
      </c>
      <c r="W42" s="49">
        <v>7.2999999999999995E-2</v>
      </c>
      <c r="X42" s="49">
        <v>0.628</v>
      </c>
      <c r="Y42" s="48">
        <f t="shared" si="43"/>
        <v>197.29201864543901</v>
      </c>
      <c r="Z42" s="47">
        <f t="shared" si="44"/>
        <v>1.2529726008129978</v>
      </c>
      <c r="AA42" s="149">
        <v>0.65</v>
      </c>
      <c r="AB42" s="49">
        <v>0.11899999999999999</v>
      </c>
      <c r="AC42" s="49">
        <f t="shared" si="45"/>
        <v>0.52333333333333332</v>
      </c>
      <c r="AD42" s="48">
        <f t="shared" si="32"/>
        <v>164.41001553786583</v>
      </c>
      <c r="AE42" s="152">
        <f t="shared" si="46"/>
        <v>4.4305785123966945</v>
      </c>
      <c r="AF42" s="47">
        <f t="shared" si="47"/>
        <v>5.5371900826446279</v>
      </c>
      <c r="AG42" s="47">
        <f t="shared" si="48"/>
        <v>6.0330578512396693</v>
      </c>
      <c r="AH42" s="52">
        <f t="shared" si="49"/>
        <v>2.387233425609812E-2</v>
      </c>
      <c r="AI42" s="152">
        <f t="shared" si="50"/>
        <v>53.719008264462808</v>
      </c>
      <c r="AJ42" s="47">
        <f t="shared" si="51"/>
        <v>9.8347107438016526</v>
      </c>
      <c r="AK42" s="52">
        <f t="shared" si="52"/>
        <v>1.9893611880081766E-2</v>
      </c>
      <c r="AL42" s="102" t="s">
        <v>87</v>
      </c>
    </row>
    <row r="43" spans="2:38" x14ac:dyDescent="0.3">
      <c r="B43" s="44">
        <v>11</v>
      </c>
      <c r="C43" s="45">
        <v>0.04</v>
      </c>
      <c r="D43" s="69" t="s">
        <v>8</v>
      </c>
      <c r="E43" s="46">
        <v>3</v>
      </c>
      <c r="F43" s="69" t="s">
        <v>20</v>
      </c>
      <c r="G43" s="69" t="s">
        <v>9</v>
      </c>
      <c r="H43" s="46" t="s">
        <v>10</v>
      </c>
      <c r="I43" s="69">
        <v>124</v>
      </c>
      <c r="J43" s="47">
        <f t="shared" si="25"/>
        <v>2.3625173015239485</v>
      </c>
      <c r="K43" s="48">
        <v>138</v>
      </c>
      <c r="L43" s="47">
        <f t="shared" si="26"/>
        <v>2.6292531258895555</v>
      </c>
      <c r="M43" s="48">
        <v>150</v>
      </c>
      <c r="N43" s="47">
        <f t="shared" si="27"/>
        <v>2.8578838324886475</v>
      </c>
      <c r="O43" s="136">
        <f t="shared" si="40"/>
        <v>106.89655172413794</v>
      </c>
      <c r="P43" s="47">
        <f t="shared" si="28"/>
        <v>2.0366528461413349</v>
      </c>
      <c r="Q43" s="48">
        <f t="shared" si="41"/>
        <v>118.96551724137932</v>
      </c>
      <c r="R43" s="47">
        <f t="shared" si="29"/>
        <v>2.2665975223185826</v>
      </c>
      <c r="S43" s="48">
        <f t="shared" si="42"/>
        <v>129.31034482758622</v>
      </c>
      <c r="T43" s="137">
        <f t="shared" si="30"/>
        <v>2.4636929590419379</v>
      </c>
      <c r="U43" s="53">
        <v>0.67479999999999996</v>
      </c>
      <c r="V43" s="49">
        <v>0.86105301999999995</v>
      </c>
      <c r="W43" s="49">
        <v>0.124</v>
      </c>
      <c r="X43" s="49">
        <v>0.35099999999999998</v>
      </c>
      <c r="Y43" s="48">
        <f t="shared" ref="Y43:Y53" si="53">2*PI()*50*(X43)</f>
        <v>110.26990214100174</v>
      </c>
      <c r="Z43" s="47">
        <f t="shared" ref="Z43:Z53" si="54">2*PI()*50*(X43/1000000)*(B43*1000/SQRT(3))</f>
        <v>0.70030793453083151</v>
      </c>
      <c r="AA43" s="149">
        <v>2.4500000000000002</v>
      </c>
      <c r="AB43" s="49">
        <v>0.16300000000000001</v>
      </c>
      <c r="AC43" s="49">
        <v>0.35099999999999998</v>
      </c>
      <c r="AD43" s="48">
        <f t="shared" ref="AD43:AD53" si="55">2*PI()*50*(AC43)</f>
        <v>110.26990214100174</v>
      </c>
      <c r="AE43" s="152">
        <f t="shared" si="46"/>
        <v>55.768595041322314</v>
      </c>
      <c r="AF43" s="51">
        <f t="shared" si="47"/>
        <v>71.161406611570243</v>
      </c>
      <c r="AG43" s="47">
        <f t="shared" si="48"/>
        <v>10.24793388429752</v>
      </c>
      <c r="AH43" s="52">
        <f t="shared" si="49"/>
        <v>1.3342658159061209E-2</v>
      </c>
      <c r="AI43" s="152">
        <f t="shared" si="50"/>
        <v>202.47933884297521</v>
      </c>
      <c r="AJ43" s="47">
        <f t="shared" si="51"/>
        <v>13.471074380165289</v>
      </c>
      <c r="AK43" s="52">
        <f t="shared" si="52"/>
        <v>1.3342658159061209E-2</v>
      </c>
      <c r="AL43" s="102" t="s">
        <v>87</v>
      </c>
    </row>
    <row r="44" spans="2:38" x14ac:dyDescent="0.3">
      <c r="B44" s="44">
        <v>11</v>
      </c>
      <c r="C44" s="45">
        <v>0.05</v>
      </c>
      <c r="D44" s="69" t="s">
        <v>8</v>
      </c>
      <c r="E44" s="46">
        <v>3</v>
      </c>
      <c r="F44" s="69" t="s">
        <v>20</v>
      </c>
      <c r="G44" s="69" t="s">
        <v>9</v>
      </c>
      <c r="H44" s="46" t="s">
        <v>10</v>
      </c>
      <c r="I44" s="69">
        <v>142</v>
      </c>
      <c r="J44" s="47">
        <f t="shared" si="25"/>
        <v>2.7054633614225865</v>
      </c>
      <c r="K44" s="69">
        <v>159</v>
      </c>
      <c r="L44" s="47">
        <f t="shared" si="26"/>
        <v>3.0293568624379663</v>
      </c>
      <c r="M44" s="69">
        <v>170</v>
      </c>
      <c r="N44" s="47">
        <f t="shared" si="27"/>
        <v>3.2389350101538001</v>
      </c>
      <c r="O44" s="136">
        <f t="shared" si="40"/>
        <v>122.41379310344828</v>
      </c>
      <c r="P44" s="47">
        <f t="shared" si="28"/>
        <v>2.3322960012263674</v>
      </c>
      <c r="Q44" s="48">
        <f t="shared" si="41"/>
        <v>137.06896551724139</v>
      </c>
      <c r="R44" s="47">
        <f t="shared" si="29"/>
        <v>2.6115145365844543</v>
      </c>
      <c r="S44" s="48">
        <f t="shared" si="42"/>
        <v>146.55172413793105</v>
      </c>
      <c r="T44" s="137">
        <f t="shared" si="30"/>
        <v>2.7921853535808627</v>
      </c>
      <c r="U44" s="53">
        <v>0.52980000000000005</v>
      </c>
      <c r="V44" s="49">
        <v>0.66721406999999999</v>
      </c>
      <c r="W44" s="49">
        <v>0.11799999999999999</v>
      </c>
      <c r="X44" s="49">
        <v>0.38800000000000001</v>
      </c>
      <c r="Y44" s="48">
        <f t="shared" si="53"/>
        <v>121.89379495928398</v>
      </c>
      <c r="Z44" s="47">
        <f t="shared" si="54"/>
        <v>0.77412956865516436</v>
      </c>
      <c r="AA44" s="149">
        <v>2.08</v>
      </c>
      <c r="AB44" s="49">
        <v>0.156</v>
      </c>
      <c r="AC44" s="49">
        <v>0.38800000000000001</v>
      </c>
      <c r="AD44" s="48">
        <f t="shared" si="55"/>
        <v>121.89379495928398</v>
      </c>
      <c r="AE44" s="152">
        <f t="shared" si="46"/>
        <v>43.785123966942159</v>
      </c>
      <c r="AF44" s="51">
        <f t="shared" si="47"/>
        <v>55.141658677685953</v>
      </c>
      <c r="AG44" s="47">
        <f t="shared" si="48"/>
        <v>9.7520661157024797</v>
      </c>
      <c r="AH44" s="52">
        <f t="shared" si="49"/>
        <v>1.4749149190073361E-2</v>
      </c>
      <c r="AI44" s="152">
        <f t="shared" si="50"/>
        <v>171.900826446281</v>
      </c>
      <c r="AJ44" s="47">
        <f t="shared" si="51"/>
        <v>12.892561983471074</v>
      </c>
      <c r="AK44" s="52">
        <f t="shared" si="52"/>
        <v>1.4749149190073361E-2</v>
      </c>
      <c r="AL44" s="102" t="s">
        <v>87</v>
      </c>
    </row>
    <row r="45" spans="2:38" x14ac:dyDescent="0.3">
      <c r="B45" s="44">
        <v>11</v>
      </c>
      <c r="C45" s="45">
        <v>0.06</v>
      </c>
      <c r="D45" s="69" t="s">
        <v>8</v>
      </c>
      <c r="E45" s="46">
        <v>3</v>
      </c>
      <c r="F45" s="69" t="s">
        <v>20</v>
      </c>
      <c r="G45" s="69" t="s">
        <v>9</v>
      </c>
      <c r="H45" s="46" t="s">
        <v>10</v>
      </c>
      <c r="I45" s="69">
        <v>157</v>
      </c>
      <c r="J45" s="47">
        <f t="shared" si="25"/>
        <v>2.9912517446714508</v>
      </c>
      <c r="K45" s="48">
        <v>175</v>
      </c>
      <c r="L45" s="47">
        <f t="shared" si="26"/>
        <v>3.3341978045700884</v>
      </c>
      <c r="M45" s="48">
        <v>192</v>
      </c>
      <c r="N45" s="47">
        <f t="shared" si="27"/>
        <v>3.6580913055854691</v>
      </c>
      <c r="O45" s="136">
        <f t="shared" si="40"/>
        <v>135.34482758620692</v>
      </c>
      <c r="P45" s="47">
        <f t="shared" si="28"/>
        <v>2.5786652971305615</v>
      </c>
      <c r="Q45" s="48">
        <f t="shared" si="41"/>
        <v>150.86206896551724</v>
      </c>
      <c r="R45" s="47">
        <f t="shared" si="29"/>
        <v>2.8743084522155935</v>
      </c>
      <c r="S45" s="48">
        <f t="shared" si="42"/>
        <v>165.51724137931035</v>
      </c>
      <c r="T45" s="137">
        <f t="shared" si="30"/>
        <v>3.15352698757368</v>
      </c>
      <c r="U45" s="53">
        <v>0.44550000000000001</v>
      </c>
      <c r="V45" s="49">
        <v>0.55193090500000008</v>
      </c>
      <c r="W45" s="49">
        <v>0.112</v>
      </c>
      <c r="X45" s="49">
        <v>0.42299999999999999</v>
      </c>
      <c r="Y45" s="48">
        <f t="shared" si="53"/>
        <v>132.88936924684825</v>
      </c>
      <c r="Z45" s="47">
        <f t="shared" si="54"/>
        <v>0.84396084417818151</v>
      </c>
      <c r="AA45" s="149">
        <v>1.86</v>
      </c>
      <c r="AB45" s="49">
        <v>0.15</v>
      </c>
      <c r="AC45" s="49">
        <v>0.42299999999999999</v>
      </c>
      <c r="AD45" s="48">
        <f t="shared" si="55"/>
        <v>132.88936924684825</v>
      </c>
      <c r="AE45" s="152">
        <f t="shared" si="46"/>
        <v>36.81818181818182</v>
      </c>
      <c r="AF45" s="51">
        <f t="shared" si="47"/>
        <v>45.6141243801653</v>
      </c>
      <c r="AG45" s="47">
        <f t="shared" si="48"/>
        <v>9.2561983471074374</v>
      </c>
      <c r="AH45" s="52">
        <f t="shared" si="49"/>
        <v>1.6079613678868634E-2</v>
      </c>
      <c r="AI45" s="152">
        <f t="shared" si="50"/>
        <v>153.71900826446281</v>
      </c>
      <c r="AJ45" s="47">
        <f t="shared" si="51"/>
        <v>12.396694214876034</v>
      </c>
      <c r="AK45" s="52">
        <f t="shared" si="52"/>
        <v>1.6079613678868634E-2</v>
      </c>
      <c r="AL45" s="102" t="s">
        <v>87</v>
      </c>
    </row>
    <row r="46" spans="2:38" x14ac:dyDescent="0.3">
      <c r="B46" s="44">
        <v>11</v>
      </c>
      <c r="C46" s="69">
        <v>7.4999999999999997E-2</v>
      </c>
      <c r="D46" s="69" t="s">
        <v>8</v>
      </c>
      <c r="E46" s="46">
        <v>3</v>
      </c>
      <c r="F46" s="69" t="s">
        <v>20</v>
      </c>
      <c r="G46" s="69" t="s">
        <v>9</v>
      </c>
      <c r="H46" s="46" t="s">
        <v>10</v>
      </c>
      <c r="I46" s="69">
        <v>178</v>
      </c>
      <c r="J46" s="47">
        <f t="shared" si="25"/>
        <v>3.3913554812198616</v>
      </c>
      <c r="K46" s="69">
        <v>200</v>
      </c>
      <c r="L46" s="47">
        <f t="shared" si="26"/>
        <v>3.8105117766515302</v>
      </c>
      <c r="M46" s="69">
        <v>216</v>
      </c>
      <c r="N46" s="47">
        <f t="shared" si="27"/>
        <v>4.1153527187836527</v>
      </c>
      <c r="O46" s="136">
        <f t="shared" si="40"/>
        <v>153.44827586206898</v>
      </c>
      <c r="P46" s="47">
        <f t="shared" si="28"/>
        <v>2.9235823113964328</v>
      </c>
      <c r="Q46" s="48">
        <f t="shared" si="41"/>
        <v>172.41379310344828</v>
      </c>
      <c r="R46" s="47">
        <f t="shared" si="29"/>
        <v>3.28492394538925</v>
      </c>
      <c r="S46" s="48">
        <f t="shared" si="42"/>
        <v>186.20689655172416</v>
      </c>
      <c r="T46" s="137">
        <f t="shared" si="30"/>
        <v>3.5477178610203906</v>
      </c>
      <c r="U46" s="53">
        <v>0.36159999999999998</v>
      </c>
      <c r="V46" s="49">
        <v>0.44378917500000004</v>
      </c>
      <c r="W46" s="49">
        <v>0.106</v>
      </c>
      <c r="X46" s="49">
        <v>0.46800000000000003</v>
      </c>
      <c r="Y46" s="48">
        <f t="shared" si="53"/>
        <v>147.02653618800232</v>
      </c>
      <c r="Z46" s="47">
        <f t="shared" si="54"/>
        <v>0.93374391270777557</v>
      </c>
      <c r="AA46" s="149">
        <v>1.7</v>
      </c>
      <c r="AB46" s="49">
        <v>0.14499999999999999</v>
      </c>
      <c r="AC46" s="49">
        <v>0.46800000000000003</v>
      </c>
      <c r="AD46" s="48">
        <f t="shared" si="55"/>
        <v>147.02653618800232</v>
      </c>
      <c r="AE46" s="152">
        <f t="shared" si="46"/>
        <v>29.884297520661157</v>
      </c>
      <c r="AF46" s="51">
        <f t="shared" si="47"/>
        <v>36.676791322314052</v>
      </c>
      <c r="AG46" s="47">
        <f t="shared" si="48"/>
        <v>8.7603305785123968</v>
      </c>
      <c r="AH46" s="52">
        <f t="shared" si="49"/>
        <v>1.7790210878748283E-2</v>
      </c>
      <c r="AI46" s="152">
        <f t="shared" si="50"/>
        <v>140.49586776859505</v>
      </c>
      <c r="AJ46" s="47">
        <f t="shared" si="51"/>
        <v>11.983471074380166</v>
      </c>
      <c r="AK46" s="52">
        <f t="shared" si="52"/>
        <v>1.7790210878748283E-2</v>
      </c>
      <c r="AL46" s="102" t="s">
        <v>87</v>
      </c>
    </row>
    <row r="47" spans="2:38" x14ac:dyDescent="0.3">
      <c r="B47" s="44">
        <v>11</v>
      </c>
      <c r="C47" s="69">
        <v>0.1</v>
      </c>
      <c r="D47" s="69" t="s">
        <v>8</v>
      </c>
      <c r="E47" s="46">
        <v>3</v>
      </c>
      <c r="F47" s="69" t="s">
        <v>20</v>
      </c>
      <c r="G47" s="69" t="s">
        <v>9</v>
      </c>
      <c r="H47" s="46" t="s">
        <v>10</v>
      </c>
      <c r="I47" s="69">
        <v>209</v>
      </c>
      <c r="J47" s="47">
        <f t="shared" si="25"/>
        <v>3.981984806600849</v>
      </c>
      <c r="K47" s="48">
        <v>236</v>
      </c>
      <c r="L47" s="47">
        <f t="shared" si="26"/>
        <v>4.4964038964488058</v>
      </c>
      <c r="M47" s="48">
        <v>260</v>
      </c>
      <c r="N47" s="47">
        <f t="shared" si="27"/>
        <v>4.9536653096469889</v>
      </c>
      <c r="O47" s="136">
        <f t="shared" si="40"/>
        <v>180.17241379310346</v>
      </c>
      <c r="P47" s="47">
        <f t="shared" si="28"/>
        <v>3.4327455229317665</v>
      </c>
      <c r="Q47" s="48">
        <f t="shared" si="41"/>
        <v>203.44827586206898</v>
      </c>
      <c r="R47" s="47">
        <f t="shared" si="29"/>
        <v>3.876210255559315</v>
      </c>
      <c r="S47" s="48">
        <f t="shared" si="42"/>
        <v>224.13793103448276</v>
      </c>
      <c r="T47" s="137">
        <f t="shared" si="30"/>
        <v>4.2704011290060251</v>
      </c>
      <c r="U47" s="53">
        <v>0.26490000000000002</v>
      </c>
      <c r="V47" s="49">
        <v>0.32442519000000003</v>
      </c>
      <c r="W47" s="49">
        <v>9.2999999999999999E-2</v>
      </c>
      <c r="X47" s="49">
        <v>0.503</v>
      </c>
      <c r="Y47" s="48">
        <f t="shared" si="53"/>
        <v>158.02211047556659</v>
      </c>
      <c r="Z47" s="47">
        <f t="shared" si="54"/>
        <v>1.0035751882307928</v>
      </c>
      <c r="AA47" s="149">
        <v>1.57</v>
      </c>
      <c r="AB47" s="49">
        <v>0.14000000000000001</v>
      </c>
      <c r="AC47" s="49">
        <v>0.503</v>
      </c>
      <c r="AD47" s="48">
        <f t="shared" si="55"/>
        <v>158.02211047556659</v>
      </c>
      <c r="AE47" s="152">
        <f t="shared" si="46"/>
        <v>21.892561983471079</v>
      </c>
      <c r="AF47" s="51">
        <f t="shared" si="47"/>
        <v>26.811999173553723</v>
      </c>
      <c r="AG47" s="47">
        <f t="shared" si="48"/>
        <v>7.6859504132231402</v>
      </c>
      <c r="AH47" s="52">
        <f t="shared" si="49"/>
        <v>1.9120675367543558E-2</v>
      </c>
      <c r="AI47" s="152">
        <f t="shared" si="50"/>
        <v>129.75206611570249</v>
      </c>
      <c r="AJ47" s="47">
        <f t="shared" si="51"/>
        <v>11.5702479338843</v>
      </c>
      <c r="AK47" s="52">
        <f t="shared" si="52"/>
        <v>1.9120675367543558E-2</v>
      </c>
      <c r="AL47" s="102" t="s">
        <v>87</v>
      </c>
    </row>
    <row r="48" spans="2:38" x14ac:dyDescent="0.3">
      <c r="B48" s="44">
        <v>11</v>
      </c>
      <c r="C48" s="69">
        <v>0.15</v>
      </c>
      <c r="D48" s="69" t="s">
        <v>8</v>
      </c>
      <c r="E48" s="46">
        <v>3</v>
      </c>
      <c r="F48" s="69" t="s">
        <v>20</v>
      </c>
      <c r="G48" s="69" t="s">
        <v>9</v>
      </c>
      <c r="H48" s="46" t="s">
        <v>10</v>
      </c>
      <c r="I48" s="69">
        <v>258</v>
      </c>
      <c r="J48" s="47">
        <f t="shared" si="25"/>
        <v>4.9155601918804734</v>
      </c>
      <c r="K48" s="48">
        <v>293</v>
      </c>
      <c r="L48" s="47">
        <f t="shared" si="26"/>
        <v>5.5823997527944913</v>
      </c>
      <c r="M48" s="48">
        <v>324</v>
      </c>
      <c r="N48" s="47">
        <f t="shared" si="27"/>
        <v>6.1730290781754782</v>
      </c>
      <c r="O48" s="136">
        <f t="shared" si="40"/>
        <v>222.41379310344828</v>
      </c>
      <c r="P48" s="47">
        <f t="shared" si="28"/>
        <v>4.2375518895521331</v>
      </c>
      <c r="Q48" s="48">
        <f t="shared" si="41"/>
        <v>252.58620689655174</v>
      </c>
      <c r="R48" s="47">
        <f t="shared" si="29"/>
        <v>4.8124135799952521</v>
      </c>
      <c r="S48" s="48">
        <f t="shared" si="42"/>
        <v>279.31034482758622</v>
      </c>
      <c r="T48" s="137">
        <f t="shared" si="30"/>
        <v>5.3215767915305854</v>
      </c>
      <c r="U48" s="53">
        <v>0.18079999999999999</v>
      </c>
      <c r="V48" s="49">
        <v>0.22138448499999999</v>
      </c>
      <c r="W48" s="49">
        <v>8.6999999999999994E-2</v>
      </c>
      <c r="X48" s="49">
        <v>0.57899999999999996</v>
      </c>
      <c r="Y48" s="48">
        <f t="shared" si="53"/>
        <v>181.89821464284901</v>
      </c>
      <c r="Z48" s="47">
        <f t="shared" si="54"/>
        <v>1.1552088150807733</v>
      </c>
      <c r="AA48" s="149">
        <v>1.31</v>
      </c>
      <c r="AB48" s="49">
        <v>0.13100000000000001</v>
      </c>
      <c r="AC48" s="49">
        <v>0.57899999999999996</v>
      </c>
      <c r="AD48" s="48">
        <f t="shared" si="55"/>
        <v>181.89821464284901</v>
      </c>
      <c r="AE48" s="152">
        <f t="shared" si="46"/>
        <v>14.942148760330578</v>
      </c>
      <c r="AF48" s="51">
        <f t="shared" si="47"/>
        <v>18.296238429752066</v>
      </c>
      <c r="AG48" s="47">
        <f t="shared" si="48"/>
        <v>7.1900826446280979</v>
      </c>
      <c r="AH48" s="52">
        <f t="shared" si="49"/>
        <v>2.2009683971784728E-2</v>
      </c>
      <c r="AI48" s="152">
        <f t="shared" si="50"/>
        <v>108.26446280991736</v>
      </c>
      <c r="AJ48" s="47">
        <f t="shared" si="51"/>
        <v>10.826446280991735</v>
      </c>
      <c r="AK48" s="52">
        <f t="shared" si="52"/>
        <v>2.2009683971784728E-2</v>
      </c>
      <c r="AL48" s="102" t="s">
        <v>87</v>
      </c>
    </row>
    <row r="49" spans="2:38" x14ac:dyDescent="0.3">
      <c r="B49" s="44">
        <v>11</v>
      </c>
      <c r="C49" s="69">
        <v>0.2</v>
      </c>
      <c r="D49" s="69" t="s">
        <v>8</v>
      </c>
      <c r="E49" s="46">
        <v>3</v>
      </c>
      <c r="F49" s="69" t="s">
        <v>20</v>
      </c>
      <c r="G49" s="69" t="s">
        <v>9</v>
      </c>
      <c r="H49" s="46" t="s">
        <v>10</v>
      </c>
      <c r="I49" s="69">
        <v>302</v>
      </c>
      <c r="J49" s="47">
        <f t="shared" si="25"/>
        <v>5.7538727827438105</v>
      </c>
      <c r="K49" s="48">
        <v>344</v>
      </c>
      <c r="L49" s="47">
        <f t="shared" si="26"/>
        <v>6.5540802558406313</v>
      </c>
      <c r="M49" s="48">
        <v>383</v>
      </c>
      <c r="N49" s="47">
        <f t="shared" si="27"/>
        <v>7.2971300522876801</v>
      </c>
      <c r="O49" s="136">
        <f t="shared" si="40"/>
        <v>260.34482758620692</v>
      </c>
      <c r="P49" s="47">
        <f t="shared" si="28"/>
        <v>4.9602351575377677</v>
      </c>
      <c r="Q49" s="48">
        <f t="shared" si="41"/>
        <v>296.55172413793105</v>
      </c>
      <c r="R49" s="47">
        <f t="shared" si="29"/>
        <v>5.6500691860695094</v>
      </c>
      <c r="S49" s="48">
        <f t="shared" si="42"/>
        <v>330.17241379310349</v>
      </c>
      <c r="T49" s="137">
        <f t="shared" si="30"/>
        <v>6.290629355420414</v>
      </c>
      <c r="U49" s="53">
        <v>0.1361</v>
      </c>
      <c r="V49" s="49">
        <v>0.16425300500000001</v>
      </c>
      <c r="W49" s="49">
        <v>8.2000000000000003E-2</v>
      </c>
      <c r="X49" s="49">
        <v>0.65200000000000002</v>
      </c>
      <c r="Y49" s="48">
        <f t="shared" si="53"/>
        <v>204.83184101405453</v>
      </c>
      <c r="Z49" s="47">
        <f t="shared" si="54"/>
        <v>1.3008569040287812</v>
      </c>
      <c r="AA49" s="149">
        <v>1.1100000000000001</v>
      </c>
      <c r="AB49" s="49">
        <v>0.126</v>
      </c>
      <c r="AC49" s="49">
        <v>0.65200000000000002</v>
      </c>
      <c r="AD49" s="48">
        <f t="shared" si="55"/>
        <v>204.83184101405453</v>
      </c>
      <c r="AE49" s="152">
        <f t="shared" si="46"/>
        <v>11.24793388429752</v>
      </c>
      <c r="AF49" s="51">
        <f t="shared" si="47"/>
        <v>13.574628512396695</v>
      </c>
      <c r="AG49" s="47">
        <f t="shared" si="48"/>
        <v>6.776859504132231</v>
      </c>
      <c r="AH49" s="52">
        <f t="shared" si="49"/>
        <v>2.4784652762700598E-2</v>
      </c>
      <c r="AI49" s="152">
        <f t="shared" si="50"/>
        <v>91.735537190082667</v>
      </c>
      <c r="AJ49" s="47">
        <f t="shared" si="51"/>
        <v>10.413223140495868</v>
      </c>
      <c r="AK49" s="52">
        <f t="shared" si="52"/>
        <v>2.4784652762700598E-2</v>
      </c>
      <c r="AL49" s="102" t="s">
        <v>87</v>
      </c>
    </row>
    <row r="50" spans="2:38" x14ac:dyDescent="0.3">
      <c r="B50" s="44">
        <v>11</v>
      </c>
      <c r="C50" s="69">
        <v>0.25</v>
      </c>
      <c r="D50" s="69" t="s">
        <v>8</v>
      </c>
      <c r="E50" s="46">
        <v>3</v>
      </c>
      <c r="F50" s="69" t="s">
        <v>20</v>
      </c>
      <c r="G50" s="69" t="s">
        <v>9</v>
      </c>
      <c r="H50" s="46" t="s">
        <v>10</v>
      </c>
      <c r="I50" s="69">
        <v>342</v>
      </c>
      <c r="J50" s="47">
        <f t="shared" si="25"/>
        <v>6.5159751380741167</v>
      </c>
      <c r="K50" s="48">
        <v>391</v>
      </c>
      <c r="L50" s="47">
        <f t="shared" si="26"/>
        <v>7.4495505233537402</v>
      </c>
      <c r="M50" s="48">
        <v>435</v>
      </c>
      <c r="N50" s="47">
        <f t="shared" si="27"/>
        <v>8.2878631142170782</v>
      </c>
      <c r="O50" s="136">
        <f t="shared" si="40"/>
        <v>294.82758620689657</v>
      </c>
      <c r="P50" s="47">
        <f t="shared" si="28"/>
        <v>5.6172199466156183</v>
      </c>
      <c r="Q50" s="48">
        <f t="shared" si="41"/>
        <v>337.06896551724139</v>
      </c>
      <c r="R50" s="47">
        <f t="shared" si="29"/>
        <v>6.4220263132359845</v>
      </c>
      <c r="S50" s="48">
        <f t="shared" si="42"/>
        <v>375</v>
      </c>
      <c r="T50" s="137">
        <f t="shared" si="30"/>
        <v>7.1447095812216181</v>
      </c>
      <c r="U50" s="53">
        <v>0.1084</v>
      </c>
      <c r="V50" s="49">
        <v>0.13262665000000001</v>
      </c>
      <c r="W50" s="49">
        <v>0.08</v>
      </c>
      <c r="X50" s="49">
        <v>0.71199999999999997</v>
      </c>
      <c r="Y50" s="48">
        <f t="shared" si="53"/>
        <v>223.68139693559326</v>
      </c>
      <c r="Z50" s="47">
        <f t="shared" si="54"/>
        <v>1.4205676620682393</v>
      </c>
      <c r="AA50" s="149">
        <v>0.9</v>
      </c>
      <c r="AB50" s="49">
        <v>0.122</v>
      </c>
      <c r="AC50" s="49">
        <v>0.71199999999999997</v>
      </c>
      <c r="AD50" s="48">
        <f t="shared" si="55"/>
        <v>223.68139693559326</v>
      </c>
      <c r="AE50" s="149">
        <f t="shared" si="46"/>
        <v>8.9586776859504127</v>
      </c>
      <c r="AF50" s="47">
        <f t="shared" si="47"/>
        <v>10.960880165289257</v>
      </c>
      <c r="AG50" s="47">
        <f t="shared" si="48"/>
        <v>6.6115702479338845</v>
      </c>
      <c r="AH50" s="52">
        <f t="shared" si="49"/>
        <v>2.7065449029206781E-2</v>
      </c>
      <c r="AI50" s="152">
        <f t="shared" si="50"/>
        <v>74.380165289256198</v>
      </c>
      <c r="AJ50" s="47">
        <f t="shared" si="51"/>
        <v>10.082644628099173</v>
      </c>
      <c r="AK50" s="52">
        <f t="shared" si="52"/>
        <v>2.7065449029206781E-2</v>
      </c>
      <c r="AL50" s="102" t="s">
        <v>87</v>
      </c>
    </row>
    <row r="51" spans="2:38" x14ac:dyDescent="0.3">
      <c r="B51" s="44">
        <v>11</v>
      </c>
      <c r="C51" s="69">
        <v>0.3</v>
      </c>
      <c r="D51" s="69" t="s">
        <v>8</v>
      </c>
      <c r="E51" s="46">
        <v>3</v>
      </c>
      <c r="F51" s="69" t="s">
        <v>20</v>
      </c>
      <c r="G51" s="69" t="s">
        <v>9</v>
      </c>
      <c r="H51" s="46" t="s">
        <v>10</v>
      </c>
      <c r="I51" s="69">
        <v>381</v>
      </c>
      <c r="J51" s="47">
        <f t="shared" si="25"/>
        <v>7.2590249345211637</v>
      </c>
      <c r="K51" s="48">
        <v>438</v>
      </c>
      <c r="L51" s="47">
        <f t="shared" si="26"/>
        <v>8.345020790866851</v>
      </c>
      <c r="M51" s="48">
        <v>490</v>
      </c>
      <c r="N51" s="47">
        <f t="shared" si="27"/>
        <v>9.3357538527962483</v>
      </c>
      <c r="O51" s="136">
        <f t="shared" si="40"/>
        <v>328.44827586206901</v>
      </c>
      <c r="P51" s="47">
        <f t="shared" si="28"/>
        <v>6.2577801159665221</v>
      </c>
      <c r="Q51" s="48">
        <f t="shared" si="41"/>
        <v>377.58620689655174</v>
      </c>
      <c r="R51" s="47">
        <f t="shared" si="29"/>
        <v>7.1939834404024579</v>
      </c>
      <c r="S51" s="48">
        <f t="shared" si="42"/>
        <v>422.41379310344831</v>
      </c>
      <c r="T51" s="137">
        <f t="shared" si="30"/>
        <v>8.0480636662036638</v>
      </c>
      <c r="U51" s="53">
        <v>8.8370000000000004E-2</v>
      </c>
      <c r="V51" s="49">
        <v>0.11120234500000001</v>
      </c>
      <c r="W51" s="49">
        <v>7.9000000000000001E-2</v>
      </c>
      <c r="X51" s="49">
        <v>0.76500000000000001</v>
      </c>
      <c r="Y51" s="48">
        <f t="shared" si="53"/>
        <v>240.33183799961918</v>
      </c>
      <c r="Z51" s="47">
        <f t="shared" si="54"/>
        <v>1.5263121650030944</v>
      </c>
      <c r="AA51" s="149">
        <v>0.83</v>
      </c>
      <c r="AB51" s="49">
        <v>0.11899999999999999</v>
      </c>
      <c r="AC51" s="49">
        <v>0.76500000000000001</v>
      </c>
      <c r="AD51" s="48">
        <f t="shared" si="55"/>
        <v>240.33183799961918</v>
      </c>
      <c r="AE51" s="149">
        <f t="shared" si="46"/>
        <v>7.3033057851239667</v>
      </c>
      <c r="AF51" s="47">
        <f t="shared" si="47"/>
        <v>9.1902764462809916</v>
      </c>
      <c r="AG51" s="47">
        <f t="shared" si="48"/>
        <v>6.5289256198347108</v>
      </c>
      <c r="AH51" s="52">
        <f t="shared" si="49"/>
        <v>2.9080152397953918E-2</v>
      </c>
      <c r="AI51" s="152">
        <f t="shared" si="50"/>
        <v>68.595041322314046</v>
      </c>
      <c r="AJ51" s="47">
        <f t="shared" si="51"/>
        <v>9.8347107438016526</v>
      </c>
      <c r="AK51" s="52">
        <f t="shared" si="52"/>
        <v>2.9080152397953918E-2</v>
      </c>
      <c r="AL51" s="102" t="s">
        <v>87</v>
      </c>
    </row>
    <row r="52" spans="2:38" x14ac:dyDescent="0.3">
      <c r="B52" s="44">
        <v>11</v>
      </c>
      <c r="C52" s="69">
        <v>0.4</v>
      </c>
      <c r="D52" s="69" t="s">
        <v>8</v>
      </c>
      <c r="E52" s="46">
        <v>3</v>
      </c>
      <c r="F52" s="69" t="s">
        <v>20</v>
      </c>
      <c r="G52" s="69" t="s">
        <v>9</v>
      </c>
      <c r="H52" s="46" t="s">
        <v>10</v>
      </c>
      <c r="I52" s="69">
        <v>446</v>
      </c>
      <c r="J52" s="47">
        <f t="shared" si="25"/>
        <v>8.4974412619329129</v>
      </c>
      <c r="K52" s="48">
        <v>516</v>
      </c>
      <c r="L52" s="47">
        <f t="shared" si="26"/>
        <v>9.8311203837609469</v>
      </c>
      <c r="M52" s="48">
        <v>581</v>
      </c>
      <c r="N52" s="47">
        <f t="shared" si="27"/>
        <v>11.069536711172693</v>
      </c>
      <c r="O52" s="136">
        <f t="shared" si="40"/>
        <v>384.48275862068971</v>
      </c>
      <c r="P52" s="47">
        <f t="shared" si="28"/>
        <v>7.3253803982180283</v>
      </c>
      <c r="Q52" s="48">
        <f t="shared" si="41"/>
        <v>444.82758620689657</v>
      </c>
      <c r="R52" s="47">
        <f t="shared" si="29"/>
        <v>8.4751037791042663</v>
      </c>
      <c r="S52" s="48">
        <f t="shared" si="42"/>
        <v>500.86206896551727</v>
      </c>
      <c r="T52" s="137">
        <f t="shared" si="30"/>
        <v>9.5427040613557708</v>
      </c>
      <c r="U52" s="53">
        <v>6.5759999999999999E-2</v>
      </c>
      <c r="V52" s="49">
        <v>8.3656810000000012E-2</v>
      </c>
      <c r="W52" s="49">
        <v>7.4999999999999997E-2</v>
      </c>
      <c r="X52" s="49">
        <v>0.86099999999999999</v>
      </c>
      <c r="Y52" s="48">
        <f t="shared" si="53"/>
        <v>270.49112747408117</v>
      </c>
      <c r="Z52" s="47">
        <f t="shared" si="54"/>
        <v>1.7178493778662278</v>
      </c>
      <c r="AA52" s="149">
        <v>0.74</v>
      </c>
      <c r="AB52" s="49">
        <v>0.115</v>
      </c>
      <c r="AC52" s="49">
        <v>0.86099999999999999</v>
      </c>
      <c r="AD52" s="48">
        <f t="shared" si="55"/>
        <v>270.49112747408117</v>
      </c>
      <c r="AE52" s="149">
        <f t="shared" si="46"/>
        <v>5.4347107438016531</v>
      </c>
      <c r="AF52" s="47">
        <f t="shared" si="47"/>
        <v>6.9137859504132244</v>
      </c>
      <c r="AG52" s="47">
        <f t="shared" si="48"/>
        <v>6.1983471074380168</v>
      </c>
      <c r="AH52" s="52">
        <f t="shared" si="49"/>
        <v>3.2729426424363828E-2</v>
      </c>
      <c r="AI52" s="152">
        <f t="shared" si="50"/>
        <v>61.15702479338843</v>
      </c>
      <c r="AJ52" s="47">
        <f t="shared" si="51"/>
        <v>9.5041322314049594</v>
      </c>
      <c r="AK52" s="52">
        <f t="shared" si="52"/>
        <v>3.2729426424363828E-2</v>
      </c>
      <c r="AL52" s="102" t="s">
        <v>87</v>
      </c>
    </row>
    <row r="53" spans="2:38" x14ac:dyDescent="0.3">
      <c r="B53" s="44">
        <v>11</v>
      </c>
      <c r="C53" s="69">
        <v>0.5</v>
      </c>
      <c r="D53" s="69" t="s">
        <v>8</v>
      </c>
      <c r="E53" s="46">
        <v>3</v>
      </c>
      <c r="F53" s="69" t="s">
        <v>20</v>
      </c>
      <c r="G53" s="69" t="s">
        <v>9</v>
      </c>
      <c r="H53" s="46" t="s">
        <v>10</v>
      </c>
      <c r="I53" s="69">
        <v>492</v>
      </c>
      <c r="J53" s="47">
        <f t="shared" si="25"/>
        <v>9.3738589705627628</v>
      </c>
      <c r="K53" s="48">
        <v>573</v>
      </c>
      <c r="L53" s="47">
        <f t="shared" si="26"/>
        <v>10.917116240106633</v>
      </c>
      <c r="M53" s="48">
        <v>646</v>
      </c>
      <c r="N53" s="64">
        <f t="shared" si="27"/>
        <v>12.307953038584442</v>
      </c>
      <c r="O53" s="138">
        <f t="shared" si="40"/>
        <v>424.13793103448279</v>
      </c>
      <c r="P53" s="64">
        <f t="shared" si="28"/>
        <v>8.0809129056575557</v>
      </c>
      <c r="Q53" s="55">
        <f t="shared" si="41"/>
        <v>493.96551724137936</v>
      </c>
      <c r="R53" s="64">
        <f t="shared" si="29"/>
        <v>9.4113071035402029</v>
      </c>
      <c r="S53" s="55">
        <f t="shared" si="42"/>
        <v>556.89655172413802</v>
      </c>
      <c r="T53" s="139">
        <f t="shared" si="30"/>
        <v>10.610304343607279</v>
      </c>
      <c r="U53" s="53">
        <v>5.3609999999999998E-2</v>
      </c>
      <c r="V53" s="49">
        <v>6.8353735000000013E-2</v>
      </c>
      <c r="W53" s="121">
        <v>7.3999999999999996E-2</v>
      </c>
      <c r="X53" s="49">
        <v>0.94</v>
      </c>
      <c r="Y53" s="48">
        <f t="shared" si="53"/>
        <v>295.30970943744057</v>
      </c>
      <c r="Z53" s="47">
        <f t="shared" si="54"/>
        <v>1.8754685426181814</v>
      </c>
      <c r="AA53" s="150">
        <v>0.65</v>
      </c>
      <c r="AB53" s="49">
        <v>0.111</v>
      </c>
      <c r="AC53" s="49">
        <v>0.94</v>
      </c>
      <c r="AD53" s="48">
        <f t="shared" si="55"/>
        <v>295.30970943744057</v>
      </c>
      <c r="AE53" s="150">
        <f t="shared" si="46"/>
        <v>4.4305785123966945</v>
      </c>
      <c r="AF53" s="47">
        <f t="shared" si="47"/>
        <v>5.6490690082644637</v>
      </c>
      <c r="AG53" s="47">
        <f t="shared" si="48"/>
        <v>6.115702479338843</v>
      </c>
      <c r="AH53" s="52">
        <f t="shared" si="49"/>
        <v>3.573247484193031E-2</v>
      </c>
      <c r="AI53" s="153">
        <f t="shared" si="50"/>
        <v>53.719008264462808</v>
      </c>
      <c r="AJ53" s="47">
        <f t="shared" si="51"/>
        <v>9.1735537190082646</v>
      </c>
      <c r="AK53" s="52">
        <f t="shared" si="52"/>
        <v>3.573247484193031E-2</v>
      </c>
      <c r="AL53" s="103" t="s">
        <v>87</v>
      </c>
    </row>
    <row r="54" spans="2:38" x14ac:dyDescent="0.3">
      <c r="B54" s="258" t="s">
        <v>141</v>
      </c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60"/>
    </row>
    <row r="55" spans="2:38" x14ac:dyDescent="0.3">
      <c r="B55" s="261"/>
      <c r="C55" s="262"/>
      <c r="D55" s="262"/>
      <c r="E55" s="262"/>
      <c r="F55" s="262"/>
      <c r="G55" s="262"/>
      <c r="H55" s="262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  <c r="AF55" s="271"/>
      <c r="AG55" s="271"/>
      <c r="AH55" s="271"/>
      <c r="AI55" s="271"/>
      <c r="AJ55" s="271"/>
      <c r="AK55" s="271"/>
      <c r="AL55" s="263"/>
    </row>
    <row r="56" spans="2:38" x14ac:dyDescent="0.3">
      <c r="B56" s="44">
        <v>11</v>
      </c>
      <c r="C56" s="69">
        <v>95</v>
      </c>
      <c r="D56" s="69" t="s">
        <v>11</v>
      </c>
      <c r="E56" s="46">
        <v>3</v>
      </c>
      <c r="F56" s="69" t="s">
        <v>19</v>
      </c>
      <c r="G56" s="69" t="s">
        <v>13</v>
      </c>
      <c r="H56" s="69" t="s">
        <v>14</v>
      </c>
      <c r="I56" s="67">
        <v>185</v>
      </c>
      <c r="J56" s="134">
        <f t="shared" ref="J56:J61" si="56">I56*(SQRT(3)*$B56)/1000</f>
        <v>3.5247233934026654</v>
      </c>
      <c r="K56" s="57">
        <f>1.14*I56</f>
        <v>210.89999999999998</v>
      </c>
      <c r="L56" s="134">
        <f t="shared" ref="L56:L61" si="57">K56*(SQRT(3)*$B56)/1000</f>
        <v>4.0181846684790381</v>
      </c>
      <c r="M56" s="57">
        <f>I56*1.21</f>
        <v>223.85</v>
      </c>
      <c r="N56" s="134">
        <f t="shared" ref="N56:N61" si="58">M56*(SQRT(3)*$B56)/1000</f>
        <v>4.2649153060172251</v>
      </c>
      <c r="O56" s="133">
        <v>160</v>
      </c>
      <c r="P56" s="134">
        <f t="shared" ref="P56:P61" si="59">O56*(SQRT(3)*$B56)/1000</f>
        <v>3.0484094213212236</v>
      </c>
      <c r="Q56" s="57">
        <f>1.14*O56</f>
        <v>182.39999999999998</v>
      </c>
      <c r="R56" s="134">
        <f t="shared" ref="R56:R61" si="60">Q56*(SQRT(3)*$B56)/1000</f>
        <v>3.4751867403061949</v>
      </c>
      <c r="S56" s="57">
        <f>O56*1.21</f>
        <v>193.6</v>
      </c>
      <c r="T56" s="135">
        <f t="shared" ref="T56:T61" si="61">S56*(SQRT(3)*$B56)/1000</f>
        <v>3.688575399798681</v>
      </c>
      <c r="U56" s="140">
        <v>0.32</v>
      </c>
      <c r="V56" s="140">
        <v>0.379</v>
      </c>
      <c r="W56" s="140">
        <v>8.6999999999999994E-2</v>
      </c>
      <c r="X56" s="140">
        <v>0.45</v>
      </c>
      <c r="Y56" s="57">
        <f t="shared" ref="Y56:Y61" si="62">2*PI()*50*(X56)</f>
        <v>141.37166941154069</v>
      </c>
      <c r="Z56" s="140">
        <v>0.9</v>
      </c>
      <c r="AA56" s="50">
        <f>0.175+U56</f>
        <v>0.495</v>
      </c>
      <c r="AB56" s="140">
        <v>9.9000000000000005E-2</v>
      </c>
      <c r="AC56" s="140">
        <f>X56/1.2</f>
        <v>0.375</v>
      </c>
      <c r="AD56" s="58">
        <f t="shared" ref="AD56:AD61" si="63">2*PI()*50*(AC56)</f>
        <v>117.80972450961724</v>
      </c>
      <c r="AE56" s="141">
        <f t="shared" ref="AE56:AE61" si="64">100*100000000*U56/(($B56*1000)^2)</f>
        <v>26.446280991735538</v>
      </c>
      <c r="AF56" s="141">
        <f t="shared" ref="AF56:AF61" si="65">100*100000000*V56/(($B56*1000)^2)</f>
        <v>31.322314049586776</v>
      </c>
      <c r="AG56" s="134">
        <f t="shared" ref="AG56:AG61" si="66">100*100000000*W56/(($B56*1000)^2)</f>
        <v>7.1900826446280979</v>
      </c>
      <c r="AH56" s="142">
        <f t="shared" ref="AH56:AH61" si="67">100/100000000*(Y56/1000000)*(($B56*1000)^2)</f>
        <v>1.7105971998796422E-2</v>
      </c>
      <c r="AI56" s="151">
        <f t="shared" ref="AI56:AI61" si="68">100*100000000*AA56/(($B56*1000)^2)</f>
        <v>40.909090909090907</v>
      </c>
      <c r="AJ56" s="134">
        <f t="shared" ref="AJ56:AJ61" si="69">100*100000000*AB56/(($B56*1000)^2)</f>
        <v>8.1818181818181817</v>
      </c>
      <c r="AK56" s="143">
        <f t="shared" ref="AK56:AK61" si="70">100/100000000*(AD56/1000000)*(($B56*1000)^2)</f>
        <v>1.4254976665663686E-2</v>
      </c>
      <c r="AL56" s="164" t="s">
        <v>36</v>
      </c>
    </row>
    <row r="57" spans="2:38" x14ac:dyDescent="0.3">
      <c r="B57" s="44">
        <v>11</v>
      </c>
      <c r="C57" s="69">
        <v>185</v>
      </c>
      <c r="D57" s="69" t="s">
        <v>11</v>
      </c>
      <c r="E57" s="46">
        <v>3</v>
      </c>
      <c r="F57" s="69" t="s">
        <v>19</v>
      </c>
      <c r="G57" s="69" t="s">
        <v>13</v>
      </c>
      <c r="H57" s="69" t="s">
        <v>14</v>
      </c>
      <c r="I57" s="45">
        <v>270</v>
      </c>
      <c r="J57" s="47">
        <f t="shared" si="56"/>
        <v>5.1441908984795655</v>
      </c>
      <c r="K57" s="48">
        <f t="shared" ref="K57:K61" si="71">1.14*I57</f>
        <v>307.79999999999995</v>
      </c>
      <c r="L57" s="47">
        <f t="shared" si="57"/>
        <v>5.8643776242667034</v>
      </c>
      <c r="M57" s="48">
        <f t="shared" ref="M57:M61" si="72">I57*1.21</f>
        <v>326.7</v>
      </c>
      <c r="N57" s="47">
        <f t="shared" si="58"/>
        <v>6.2244709871602737</v>
      </c>
      <c r="O57" s="136">
        <v>230</v>
      </c>
      <c r="P57" s="47">
        <f t="shared" si="59"/>
        <v>4.3820885431492593</v>
      </c>
      <c r="Q57" s="48">
        <f t="shared" ref="Q57:Q61" si="73">1.14*O57</f>
        <v>262.2</v>
      </c>
      <c r="R57" s="47">
        <f t="shared" si="60"/>
        <v>4.9955809391901553</v>
      </c>
      <c r="S57" s="48">
        <f t="shared" ref="S57:S61" si="74">O57*1.21</f>
        <v>278.3</v>
      </c>
      <c r="T57" s="137">
        <f t="shared" si="61"/>
        <v>5.3023271372106038</v>
      </c>
      <c r="U57" s="49">
        <v>0.16400000000000001</v>
      </c>
      <c r="V57" s="49">
        <v>0.19500000000000001</v>
      </c>
      <c r="W57" s="49">
        <v>0.08</v>
      </c>
      <c r="X57" s="49">
        <v>0.57999999999999996</v>
      </c>
      <c r="Y57" s="48">
        <f t="shared" si="62"/>
        <v>182.21237390820801</v>
      </c>
      <c r="Z57" s="49">
        <v>1.1599999999999999</v>
      </c>
      <c r="AA57" s="53">
        <f>0.106+U57</f>
        <v>0.27</v>
      </c>
      <c r="AB57" s="49">
        <v>9.1999999999999998E-2</v>
      </c>
      <c r="AC57" s="49">
        <f t="shared" ref="AC57:AC58" si="75">X57/1.2</f>
        <v>0.48333333333333334</v>
      </c>
      <c r="AD57" s="56">
        <f t="shared" si="63"/>
        <v>151.84364492350667</v>
      </c>
      <c r="AE57" s="51">
        <f t="shared" si="64"/>
        <v>13.553719008264462</v>
      </c>
      <c r="AF57" s="51">
        <f t="shared" si="65"/>
        <v>16.115702479338843</v>
      </c>
      <c r="AG57" s="47">
        <f t="shared" si="66"/>
        <v>6.6115702479338845</v>
      </c>
      <c r="AH57" s="52">
        <f t="shared" si="67"/>
        <v>2.2047697242893169E-2</v>
      </c>
      <c r="AI57" s="152">
        <f t="shared" si="68"/>
        <v>22.314049586776861</v>
      </c>
      <c r="AJ57" s="47">
        <f t="shared" si="69"/>
        <v>7.6033057851239674</v>
      </c>
      <c r="AK57" s="144">
        <f t="shared" si="70"/>
        <v>1.8373081035744303E-2</v>
      </c>
      <c r="AL57" s="164" t="s">
        <v>36</v>
      </c>
    </row>
    <row r="58" spans="2:38" x14ac:dyDescent="0.3">
      <c r="B58" s="44">
        <v>11</v>
      </c>
      <c r="C58" s="45">
        <v>300</v>
      </c>
      <c r="D58" s="69" t="s">
        <v>11</v>
      </c>
      <c r="E58" s="46">
        <v>3</v>
      </c>
      <c r="F58" s="45" t="s">
        <v>19</v>
      </c>
      <c r="G58" s="69" t="s">
        <v>13</v>
      </c>
      <c r="H58" s="69" t="s">
        <v>14</v>
      </c>
      <c r="I58" s="45">
        <v>355</v>
      </c>
      <c r="J58" s="47">
        <f t="shared" si="56"/>
        <v>6.763658403556466</v>
      </c>
      <c r="K58" s="48">
        <f t="shared" si="71"/>
        <v>404.7</v>
      </c>
      <c r="L58" s="47">
        <f t="shared" si="57"/>
        <v>7.7105705800543705</v>
      </c>
      <c r="M58" s="48">
        <f t="shared" si="72"/>
        <v>429.55</v>
      </c>
      <c r="N58" s="47">
        <f t="shared" si="58"/>
        <v>8.1840266683033231</v>
      </c>
      <c r="O58" s="136">
        <v>305</v>
      </c>
      <c r="P58" s="47">
        <f t="shared" si="59"/>
        <v>5.8110304593935833</v>
      </c>
      <c r="Q58" s="48">
        <f t="shared" si="73"/>
        <v>347.7</v>
      </c>
      <c r="R58" s="47">
        <f t="shared" si="60"/>
        <v>6.6245747237086841</v>
      </c>
      <c r="S58" s="48">
        <f t="shared" si="74"/>
        <v>369.05</v>
      </c>
      <c r="T58" s="137">
        <f t="shared" si="61"/>
        <v>7.0313468558662358</v>
      </c>
      <c r="U58" s="49">
        <v>0.1</v>
      </c>
      <c r="V58" s="49">
        <v>0.12</v>
      </c>
      <c r="W58" s="49">
        <v>7.6999999999999999E-2</v>
      </c>
      <c r="X58" s="49">
        <v>0.71</v>
      </c>
      <c r="Y58" s="48">
        <f>2*PI()*50*(X58)</f>
        <v>223.05307840487532</v>
      </c>
      <c r="Z58" s="49">
        <v>1.42</v>
      </c>
      <c r="AA58" s="53">
        <f>0.071+U58</f>
        <v>0.17099999999999999</v>
      </c>
      <c r="AB58" s="49">
        <v>8.7999999999999995E-2</v>
      </c>
      <c r="AC58" s="49">
        <f t="shared" si="75"/>
        <v>0.59166666666666667</v>
      </c>
      <c r="AD58" s="56">
        <f t="shared" si="63"/>
        <v>185.87756533739611</v>
      </c>
      <c r="AE58" s="51">
        <f t="shared" si="64"/>
        <v>8.2644628099173545</v>
      </c>
      <c r="AF58" s="51">
        <f t="shared" si="65"/>
        <v>9.9173553719008272</v>
      </c>
      <c r="AG58" s="47">
        <f t="shared" si="66"/>
        <v>6.3636363636363633</v>
      </c>
      <c r="AH58" s="52">
        <f t="shared" si="67"/>
        <v>2.6989422486989913E-2</v>
      </c>
      <c r="AI58" s="152">
        <f t="shared" si="68"/>
        <v>14.132231404958675</v>
      </c>
      <c r="AJ58" s="47">
        <f t="shared" si="69"/>
        <v>7.2727272727272725</v>
      </c>
      <c r="AK58" s="144">
        <f t="shared" si="70"/>
        <v>2.2491185405824926E-2</v>
      </c>
      <c r="AL58" s="164" t="s">
        <v>36</v>
      </c>
    </row>
    <row r="59" spans="2:38" x14ac:dyDescent="0.3">
      <c r="B59" s="44">
        <v>11</v>
      </c>
      <c r="C59" s="69">
        <v>95</v>
      </c>
      <c r="D59" s="69" t="s">
        <v>11</v>
      </c>
      <c r="E59" s="46">
        <v>3</v>
      </c>
      <c r="F59" s="69" t="s">
        <v>20</v>
      </c>
      <c r="G59" s="69" t="s">
        <v>13</v>
      </c>
      <c r="H59" s="69" t="s">
        <v>14</v>
      </c>
      <c r="I59" s="45">
        <v>205</v>
      </c>
      <c r="J59" s="47">
        <f t="shared" si="56"/>
        <v>3.905774571067818</v>
      </c>
      <c r="K59" s="48">
        <f t="shared" si="71"/>
        <v>233.7</v>
      </c>
      <c r="L59" s="47">
        <f t="shared" si="57"/>
        <v>4.452583011017313</v>
      </c>
      <c r="M59" s="48">
        <f t="shared" si="72"/>
        <v>248.04999999999998</v>
      </c>
      <c r="N59" s="47">
        <f t="shared" si="58"/>
        <v>4.7259872309920592</v>
      </c>
      <c r="O59" s="136">
        <v>170</v>
      </c>
      <c r="P59" s="47">
        <f t="shared" si="59"/>
        <v>3.2389350101538001</v>
      </c>
      <c r="Q59" s="48">
        <f t="shared" si="73"/>
        <v>193.79999999999998</v>
      </c>
      <c r="R59" s="47">
        <f t="shared" si="60"/>
        <v>3.6923859115753319</v>
      </c>
      <c r="S59" s="48">
        <f t="shared" si="74"/>
        <v>205.7</v>
      </c>
      <c r="T59" s="137">
        <f t="shared" si="61"/>
        <v>3.9191113622860985</v>
      </c>
      <c r="U59" s="49">
        <v>0.32</v>
      </c>
      <c r="V59" s="49">
        <v>0.38400000000000001</v>
      </c>
      <c r="W59" s="49">
        <v>8.6999999999999994E-2</v>
      </c>
      <c r="X59" s="49">
        <v>0.6</v>
      </c>
      <c r="Y59" s="48">
        <f>2*PI()*50*(X59)</f>
        <v>188.4955592153876</v>
      </c>
      <c r="Z59" s="49">
        <v>1.2</v>
      </c>
      <c r="AA59" s="53">
        <f>0.175+U59</f>
        <v>0.495</v>
      </c>
      <c r="AB59" s="49">
        <v>9.9000000000000005E-2</v>
      </c>
      <c r="AC59" s="49">
        <f>X59</f>
        <v>0.6</v>
      </c>
      <c r="AD59" s="56">
        <f t="shared" si="63"/>
        <v>188.4955592153876</v>
      </c>
      <c r="AE59" s="51">
        <f t="shared" si="64"/>
        <v>26.446280991735538</v>
      </c>
      <c r="AF59" s="51">
        <f t="shared" si="65"/>
        <v>31.735537190082646</v>
      </c>
      <c r="AG59" s="47">
        <f t="shared" si="66"/>
        <v>7.1900826446280979</v>
      </c>
      <c r="AH59" s="52">
        <f t="shared" si="67"/>
        <v>2.2807962665061899E-2</v>
      </c>
      <c r="AI59" s="152">
        <f t="shared" si="68"/>
        <v>40.909090909090907</v>
      </c>
      <c r="AJ59" s="47">
        <f t="shared" si="69"/>
        <v>8.1818181818181817</v>
      </c>
      <c r="AK59" s="144">
        <f t="shared" si="70"/>
        <v>2.2807962665061899E-2</v>
      </c>
      <c r="AL59" s="164" t="s">
        <v>36</v>
      </c>
    </row>
    <row r="60" spans="2:38" x14ac:dyDescent="0.3">
      <c r="B60" s="44">
        <v>11</v>
      </c>
      <c r="C60" s="69">
        <v>185</v>
      </c>
      <c r="D60" s="69" t="s">
        <v>11</v>
      </c>
      <c r="E60" s="46">
        <v>3</v>
      </c>
      <c r="F60" s="69" t="s">
        <v>20</v>
      </c>
      <c r="G60" s="69" t="s">
        <v>13</v>
      </c>
      <c r="H60" s="69" t="s">
        <v>14</v>
      </c>
      <c r="I60" s="45">
        <v>295</v>
      </c>
      <c r="J60" s="47">
        <f t="shared" si="56"/>
        <v>5.6205048705610068</v>
      </c>
      <c r="K60" s="48">
        <f t="shared" si="71"/>
        <v>336.29999999999995</v>
      </c>
      <c r="L60" s="47">
        <f t="shared" si="57"/>
        <v>6.4073755524395466</v>
      </c>
      <c r="M60" s="48">
        <f t="shared" si="72"/>
        <v>356.95</v>
      </c>
      <c r="N60" s="47">
        <f t="shared" si="58"/>
        <v>6.8008108933788183</v>
      </c>
      <c r="O60" s="136">
        <v>250</v>
      </c>
      <c r="P60" s="47">
        <f t="shared" si="59"/>
        <v>4.7631397208144124</v>
      </c>
      <c r="Q60" s="48">
        <f t="shared" si="73"/>
        <v>285</v>
      </c>
      <c r="R60" s="47">
        <f t="shared" si="60"/>
        <v>5.4299792817284303</v>
      </c>
      <c r="S60" s="48">
        <f t="shared" si="74"/>
        <v>302.5</v>
      </c>
      <c r="T60" s="137">
        <f t="shared" si="61"/>
        <v>5.7633990621854387</v>
      </c>
      <c r="U60" s="49">
        <v>0.16400000000000001</v>
      </c>
      <c r="V60" s="49">
        <v>0.19800000000000001</v>
      </c>
      <c r="W60" s="49">
        <v>8.1000000000000003E-2</v>
      </c>
      <c r="X60" s="49">
        <v>0.81</v>
      </c>
      <c r="Y60" s="48">
        <f t="shared" si="62"/>
        <v>254.46900494077326</v>
      </c>
      <c r="Z60" s="49">
        <v>1.62</v>
      </c>
      <c r="AA60" s="53">
        <f>0.106+U60</f>
        <v>0.27</v>
      </c>
      <c r="AB60" s="49">
        <v>9.1999999999999998E-2</v>
      </c>
      <c r="AC60" s="49">
        <f t="shared" ref="AC60:AC61" si="76">X60</f>
        <v>0.81</v>
      </c>
      <c r="AD60" s="56">
        <f t="shared" si="63"/>
        <v>254.46900494077326</v>
      </c>
      <c r="AE60" s="51">
        <f t="shared" si="64"/>
        <v>13.553719008264462</v>
      </c>
      <c r="AF60" s="51">
        <f t="shared" si="65"/>
        <v>16.363636363636363</v>
      </c>
      <c r="AG60" s="47">
        <f t="shared" si="66"/>
        <v>6.6942148760330582</v>
      </c>
      <c r="AH60" s="52">
        <f t="shared" si="67"/>
        <v>3.0790749597833563E-2</v>
      </c>
      <c r="AI60" s="152">
        <f t="shared" si="68"/>
        <v>22.314049586776861</v>
      </c>
      <c r="AJ60" s="47">
        <f t="shared" si="69"/>
        <v>7.6033057851239674</v>
      </c>
      <c r="AK60" s="144">
        <f t="shared" si="70"/>
        <v>3.0790749597833563E-2</v>
      </c>
      <c r="AL60" s="164" t="s">
        <v>36</v>
      </c>
    </row>
    <row r="61" spans="2:38" x14ac:dyDescent="0.3">
      <c r="B61" s="44">
        <v>11</v>
      </c>
      <c r="C61" s="45">
        <v>300</v>
      </c>
      <c r="D61" s="69" t="s">
        <v>11</v>
      </c>
      <c r="E61" s="46">
        <v>3</v>
      </c>
      <c r="F61" s="69" t="s">
        <v>20</v>
      </c>
      <c r="G61" s="69" t="s">
        <v>13</v>
      </c>
      <c r="H61" s="69" t="s">
        <v>14</v>
      </c>
      <c r="I61" s="71">
        <v>380</v>
      </c>
      <c r="J61" s="64">
        <f t="shared" si="56"/>
        <v>7.2399723756379073</v>
      </c>
      <c r="K61" s="55">
        <f t="shared" si="71"/>
        <v>433.2</v>
      </c>
      <c r="L61" s="64">
        <f t="shared" si="57"/>
        <v>8.2535685082272146</v>
      </c>
      <c r="M61" s="55">
        <f t="shared" si="72"/>
        <v>459.8</v>
      </c>
      <c r="N61" s="64">
        <f t="shared" si="58"/>
        <v>8.7603665745218677</v>
      </c>
      <c r="O61" s="138">
        <v>325</v>
      </c>
      <c r="P61" s="64">
        <f t="shared" si="59"/>
        <v>6.1920816370587364</v>
      </c>
      <c r="Q61" s="55">
        <f t="shared" si="73"/>
        <v>370.49999999999994</v>
      </c>
      <c r="R61" s="64">
        <f t="shared" si="60"/>
        <v>7.0589730662469581</v>
      </c>
      <c r="S61" s="55">
        <f t="shared" si="74"/>
        <v>393.25</v>
      </c>
      <c r="T61" s="139">
        <f t="shared" si="61"/>
        <v>7.4924187808410707</v>
      </c>
      <c r="U61" s="121">
        <v>0.1</v>
      </c>
      <c r="V61" s="121">
        <v>0.122</v>
      </c>
      <c r="W61" s="121">
        <v>7.6999999999999999E-2</v>
      </c>
      <c r="X61" s="121">
        <v>1</v>
      </c>
      <c r="Y61" s="55">
        <f t="shared" si="62"/>
        <v>314.15926535897933</v>
      </c>
      <c r="Z61" s="121">
        <v>2</v>
      </c>
      <c r="AA61" s="81">
        <f>0.071+U61</f>
        <v>0.17099999999999999</v>
      </c>
      <c r="AB61" s="121">
        <v>8.7999999999999995E-2</v>
      </c>
      <c r="AC61" s="121">
        <f t="shared" si="76"/>
        <v>1</v>
      </c>
      <c r="AD61" s="59">
        <f t="shared" si="63"/>
        <v>314.15926535897933</v>
      </c>
      <c r="AE61" s="145">
        <f t="shared" si="64"/>
        <v>8.2644628099173545</v>
      </c>
      <c r="AF61" s="145">
        <f t="shared" si="65"/>
        <v>10.082644628099173</v>
      </c>
      <c r="AG61" s="64">
        <f t="shared" si="66"/>
        <v>6.3636363636363633</v>
      </c>
      <c r="AH61" s="146">
        <f t="shared" si="67"/>
        <v>3.801327110843649E-2</v>
      </c>
      <c r="AI61" s="153">
        <f t="shared" si="68"/>
        <v>14.132231404958675</v>
      </c>
      <c r="AJ61" s="64">
        <f t="shared" si="69"/>
        <v>7.2727272727272725</v>
      </c>
      <c r="AK61" s="147">
        <f t="shared" si="70"/>
        <v>3.801327110843649E-2</v>
      </c>
      <c r="AL61" s="164" t="s">
        <v>36</v>
      </c>
    </row>
    <row r="62" spans="2:38" x14ac:dyDescent="0.3">
      <c r="B62" s="258" t="s">
        <v>142</v>
      </c>
      <c r="C62" s="259"/>
      <c r="D62" s="259"/>
      <c r="E62" s="259"/>
      <c r="F62" s="259"/>
      <c r="G62" s="259"/>
      <c r="H62" s="259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271"/>
      <c r="X62" s="271"/>
      <c r="Y62" s="271"/>
      <c r="Z62" s="271"/>
      <c r="AA62" s="271"/>
      <c r="AB62" s="271"/>
      <c r="AC62" s="271"/>
      <c r="AD62" s="271"/>
      <c r="AE62" s="271"/>
      <c r="AF62" s="271"/>
      <c r="AG62" s="271"/>
      <c r="AH62" s="271"/>
      <c r="AI62" s="271"/>
      <c r="AJ62" s="271"/>
      <c r="AK62" s="271"/>
      <c r="AL62" s="260"/>
    </row>
    <row r="63" spans="2:38" x14ac:dyDescent="0.3">
      <c r="B63" s="261"/>
      <c r="C63" s="262"/>
      <c r="D63" s="262"/>
      <c r="E63" s="262"/>
      <c r="F63" s="262"/>
      <c r="G63" s="262"/>
      <c r="H63" s="262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1"/>
      <c r="AL63" s="263"/>
    </row>
    <row r="64" spans="2:38" x14ac:dyDescent="0.3">
      <c r="B64" s="44">
        <v>11</v>
      </c>
      <c r="C64" s="45">
        <v>300</v>
      </c>
      <c r="D64" s="69" t="s">
        <v>8</v>
      </c>
      <c r="E64" s="46">
        <v>3</v>
      </c>
      <c r="F64" s="45" t="s">
        <v>29</v>
      </c>
      <c r="G64" s="69" t="s">
        <v>13</v>
      </c>
      <c r="H64" s="69" t="s">
        <v>14</v>
      </c>
      <c r="I64" s="67">
        <v>434</v>
      </c>
      <c r="J64" s="134">
        <f t="shared" ref="J64:J65" si="77">I64*(SQRT(3)*$B64)/1000</f>
        <v>8.2688105553338183</v>
      </c>
      <c r="K64" s="57">
        <f>1.14*I64</f>
        <v>494.75999999999993</v>
      </c>
      <c r="L64" s="134">
        <f t="shared" ref="L64:L65" si="78">K64*(SQRT(3)*$B64)/1000</f>
        <v>9.4264440330805535</v>
      </c>
      <c r="M64" s="57">
        <f>I64*1.21</f>
        <v>525.14</v>
      </c>
      <c r="N64" s="134">
        <f t="shared" ref="N64:N65" si="79">M64*(SQRT(3)*$B64)/1000</f>
        <v>10.005260771953921</v>
      </c>
      <c r="O64" s="133">
        <f>I64/1.16</f>
        <v>374.13793103448279</v>
      </c>
      <c r="P64" s="134">
        <f t="shared" ref="P64:P65" si="80">O64*(SQRT(3)*$B64)/1000</f>
        <v>7.1282849614946731</v>
      </c>
      <c r="Q64" s="57">
        <f>K64/1.16</f>
        <v>426.51724137931029</v>
      </c>
      <c r="R64" s="134">
        <f t="shared" ref="R64:R65" si="81">Q64*(SQRT(3)*$B64)/1000</f>
        <v>8.1262448561039253</v>
      </c>
      <c r="S64" s="57">
        <f>M64/1.16</f>
        <v>452.70689655172418</v>
      </c>
      <c r="T64" s="135">
        <f t="shared" ref="T64:T65" si="82">S64*(SQRT(3)*$B64)/1000</f>
        <v>8.625224803408555</v>
      </c>
      <c r="U64" s="50">
        <v>6.0100000000000001E-2</v>
      </c>
      <c r="V64" s="140">
        <v>7.1999999999999995E-2</v>
      </c>
      <c r="W64" s="140">
        <v>7.6999999999999999E-2</v>
      </c>
      <c r="X64" s="140">
        <v>0.71</v>
      </c>
      <c r="Y64" s="57">
        <f t="shared" ref="Y64" si="83">2*PI()*50*(X64)</f>
        <v>223.05307840487532</v>
      </c>
      <c r="Z64" s="135">
        <f>2*PI()*50*(X64/1000000)*(B64*1000/SQRT(3))</f>
        <v>1.4165773034669242</v>
      </c>
      <c r="AA64" s="50">
        <f>0.071+U64</f>
        <v>0.13109999999999999</v>
      </c>
      <c r="AB64" s="140">
        <v>8.7999999999999995E-2</v>
      </c>
      <c r="AC64" s="140">
        <f t="shared" ref="AC64" si="84">X64/1.2</f>
        <v>0.59166666666666667</v>
      </c>
      <c r="AD64" s="58">
        <f t="shared" ref="AD64:AD65" si="85">2*PI()*50*(AC64)</f>
        <v>185.87756533739611</v>
      </c>
      <c r="AE64" s="141">
        <f t="shared" ref="AE64:AE65" si="86">100*100000000*U64/(($B64*1000)^2)</f>
        <v>4.9669421487603307</v>
      </c>
      <c r="AF64" s="134">
        <f t="shared" ref="AF64:AF65" si="87">100*100000000*V64/(($B64*1000)^2)</f>
        <v>5.9504132231404956</v>
      </c>
      <c r="AG64" s="134">
        <f t="shared" ref="AG64:AG65" si="88">100*100000000*W64/(($B64*1000)^2)</f>
        <v>6.3636363636363633</v>
      </c>
      <c r="AH64" s="142">
        <f t="shared" ref="AH64:AH65" si="89">100/100000000*(Y64/1000000)*(($B64*1000)^2)</f>
        <v>2.6989422486989913E-2</v>
      </c>
      <c r="AI64" s="151">
        <f t="shared" ref="AI64:AI65" si="90">100*100000000*AA64/(($B64*1000)^2)</f>
        <v>10.834710743801653</v>
      </c>
      <c r="AJ64" s="141">
        <f t="shared" ref="AJ64:AJ65" si="91">100*100000000*AB64/(($B64*1000)^2)</f>
        <v>7.2727272727272725</v>
      </c>
      <c r="AK64" s="143">
        <f t="shared" ref="AK64:AK65" si="92">100/100000000*(AD64/1000000)*(($B64*1000)^2)</f>
        <v>2.2491185405824926E-2</v>
      </c>
      <c r="AL64" s="164" t="s">
        <v>105</v>
      </c>
    </row>
    <row r="65" spans="2:38" x14ac:dyDescent="0.3">
      <c r="B65" s="44">
        <v>11</v>
      </c>
      <c r="C65" s="45">
        <v>300</v>
      </c>
      <c r="D65" s="69" t="s">
        <v>8</v>
      </c>
      <c r="E65" s="46">
        <v>3</v>
      </c>
      <c r="F65" s="45" t="s">
        <v>20</v>
      </c>
      <c r="G65" s="69" t="s">
        <v>13</v>
      </c>
      <c r="H65" s="69" t="s">
        <v>14</v>
      </c>
      <c r="I65" s="71">
        <v>460</v>
      </c>
      <c r="J65" s="64">
        <f t="shared" si="77"/>
        <v>8.7641770862985187</v>
      </c>
      <c r="K65" s="55">
        <f t="shared" ref="K65" si="93">1.14*I65</f>
        <v>524.4</v>
      </c>
      <c r="L65" s="64">
        <f t="shared" si="78"/>
        <v>9.9911618783803107</v>
      </c>
      <c r="M65" s="55">
        <f t="shared" ref="M65" si="94">I65*1.21</f>
        <v>556.6</v>
      </c>
      <c r="N65" s="64">
        <f t="shared" si="79"/>
        <v>10.604654274421208</v>
      </c>
      <c r="O65" s="138">
        <f>I65/1.16</f>
        <v>396.55172413793105</v>
      </c>
      <c r="P65" s="64">
        <f t="shared" si="80"/>
        <v>7.5553250743952747</v>
      </c>
      <c r="Q65" s="55">
        <f>K65/1.16</f>
        <v>452.06896551724139</v>
      </c>
      <c r="R65" s="64">
        <f t="shared" si="81"/>
        <v>8.6130705848106128</v>
      </c>
      <c r="S65" s="55">
        <f>M65/1.16</f>
        <v>479.82758620689663</v>
      </c>
      <c r="T65" s="139">
        <f t="shared" si="82"/>
        <v>9.141943340018285</v>
      </c>
      <c r="U65" s="81">
        <v>6.0100000000000001E-2</v>
      </c>
      <c r="V65" s="121">
        <v>7.4999999999999997E-2</v>
      </c>
      <c r="W65" s="121">
        <v>7.6999999999999999E-2</v>
      </c>
      <c r="X65" s="121">
        <v>1</v>
      </c>
      <c r="Y65" s="55">
        <f>2*PI()*50*(X65)</f>
        <v>314.15926535897933</v>
      </c>
      <c r="Z65" s="139">
        <f>2*PI()*50*(X65/1000000)*(B65*1000/SQRT(3))</f>
        <v>1.9951793006576397</v>
      </c>
      <c r="AA65" s="81">
        <f>0.071+U65</f>
        <v>0.13109999999999999</v>
      </c>
      <c r="AB65" s="121">
        <v>8.7999999999999995E-2</v>
      </c>
      <c r="AC65" s="121">
        <f t="shared" ref="AC65" si="95">X65</f>
        <v>1</v>
      </c>
      <c r="AD65" s="59">
        <f t="shared" si="85"/>
        <v>314.15926535897933</v>
      </c>
      <c r="AE65" s="145">
        <f t="shared" si="86"/>
        <v>4.9669421487603307</v>
      </c>
      <c r="AF65" s="64">
        <f t="shared" si="87"/>
        <v>6.1983471074380168</v>
      </c>
      <c r="AG65" s="64">
        <f t="shared" si="88"/>
        <v>6.3636363636363633</v>
      </c>
      <c r="AH65" s="146">
        <f t="shared" si="89"/>
        <v>3.801327110843649E-2</v>
      </c>
      <c r="AI65" s="153">
        <f t="shared" si="90"/>
        <v>10.834710743801653</v>
      </c>
      <c r="AJ65" s="145">
        <f t="shared" si="91"/>
        <v>7.2727272727272725</v>
      </c>
      <c r="AK65" s="147">
        <f t="shared" si="92"/>
        <v>3.801327110843649E-2</v>
      </c>
      <c r="AL65" s="164" t="s">
        <v>105</v>
      </c>
    </row>
    <row r="66" spans="2:38" x14ac:dyDescent="0.3">
      <c r="B66" s="258" t="s">
        <v>153</v>
      </c>
      <c r="C66" s="259"/>
      <c r="D66" s="259"/>
      <c r="E66" s="259"/>
      <c r="F66" s="259"/>
      <c r="G66" s="259"/>
      <c r="H66" s="259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1"/>
      <c r="W66" s="271"/>
      <c r="X66" s="271"/>
      <c r="Y66" s="271"/>
      <c r="Z66" s="271"/>
      <c r="AA66" s="271"/>
      <c r="AB66" s="271"/>
      <c r="AC66" s="271"/>
      <c r="AD66" s="271"/>
      <c r="AE66" s="271"/>
      <c r="AF66" s="271"/>
      <c r="AG66" s="271"/>
      <c r="AH66" s="271"/>
      <c r="AI66" s="271"/>
      <c r="AJ66" s="271"/>
      <c r="AK66" s="271"/>
      <c r="AL66" s="260"/>
    </row>
    <row r="67" spans="2:38" x14ac:dyDescent="0.3">
      <c r="B67" s="261"/>
      <c r="C67" s="262"/>
      <c r="D67" s="262"/>
      <c r="E67" s="262"/>
      <c r="F67" s="262"/>
      <c r="G67" s="262"/>
      <c r="H67" s="262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271"/>
      <c r="AF67" s="271"/>
      <c r="AG67" s="271"/>
      <c r="AH67" s="271"/>
      <c r="AI67" s="271"/>
      <c r="AJ67" s="271"/>
      <c r="AK67" s="271"/>
      <c r="AL67" s="263"/>
    </row>
    <row r="68" spans="2:38" x14ac:dyDescent="0.3">
      <c r="B68" s="44">
        <v>11</v>
      </c>
      <c r="C68" s="69">
        <v>95</v>
      </c>
      <c r="D68" s="69" t="s">
        <v>11</v>
      </c>
      <c r="E68" s="46" t="s">
        <v>15</v>
      </c>
      <c r="F68" s="69" t="s">
        <v>12</v>
      </c>
      <c r="G68" s="69"/>
      <c r="H68" s="69" t="s">
        <v>16</v>
      </c>
      <c r="I68" s="67">
        <v>245</v>
      </c>
      <c r="J68" s="134">
        <f t="shared" ref="J68:J71" si="96">I68*(SQRT(3)*$B68)/1000</f>
        <v>4.6678769263981241</v>
      </c>
      <c r="K68" s="57">
        <f t="shared" ref="K68:K71" si="97">1.14*I68</f>
        <v>279.29999999999995</v>
      </c>
      <c r="L68" s="134">
        <f t="shared" ref="L68:L71" si="98">K68*(SQRT(3)*$B68)/1000</f>
        <v>5.3213796960938611</v>
      </c>
      <c r="M68" s="57">
        <f t="shared" ref="M68:M69" si="99">I68*1.21</f>
        <v>296.45</v>
      </c>
      <c r="N68" s="134">
        <f t="shared" ref="N68:P71" si="100">M68*(SQRT(3)*$B68)/1000</f>
        <v>5.64813108094173</v>
      </c>
      <c r="O68" s="133">
        <v>205</v>
      </c>
      <c r="P68" s="134">
        <f t="shared" si="100"/>
        <v>3.905774571067818</v>
      </c>
      <c r="Q68" s="57">
        <f>K68/1.16</f>
        <v>240.77586206896549</v>
      </c>
      <c r="R68" s="134">
        <f t="shared" ref="R68:R69" si="101">Q68*(SQRT(3)*$B68)/1000</f>
        <v>4.5873962897360867</v>
      </c>
      <c r="S68" s="57">
        <f>M68/1.16</f>
        <v>255.56034482758622</v>
      </c>
      <c r="T68" s="135">
        <f t="shared" ref="T68:T69" si="102">S68*(SQRT(3)*$B68)/1000</f>
        <v>4.8690785180532155</v>
      </c>
      <c r="U68" s="140">
        <v>0.32</v>
      </c>
      <c r="V68" s="140">
        <v>0.41</v>
      </c>
      <c r="W68" s="140">
        <v>0.11899999999999999</v>
      </c>
      <c r="X68" s="140">
        <v>0.311</v>
      </c>
      <c r="Y68" s="57">
        <f t="shared" ref="Y68:Y71" si="103">2*PI()*50*(X68)</f>
        <v>97.703531526642564</v>
      </c>
      <c r="Z68" s="134">
        <f>2*PI()*50*(X68/1000000)*(B68*1000/SQRT(3))</f>
        <v>0.62050076250452602</v>
      </c>
      <c r="AA68" s="148">
        <v>0.86199999999999999</v>
      </c>
      <c r="AB68" s="134">
        <v>5.8000000000000003E-2</v>
      </c>
      <c r="AC68" s="140">
        <v>0.311</v>
      </c>
      <c r="AD68" s="58">
        <f>Y68</f>
        <v>97.703531526642564</v>
      </c>
      <c r="AE68" s="134">
        <f t="shared" ref="AE68:AG71" si="104">100*100000000*U68/(($B68*1000)^2)</f>
        <v>26.446280991735538</v>
      </c>
      <c r="AF68" s="141">
        <f t="shared" si="104"/>
        <v>33.88429752066115</v>
      </c>
      <c r="AG68" s="134">
        <f t="shared" si="104"/>
        <v>9.8347107438016526</v>
      </c>
      <c r="AH68" s="142">
        <f t="shared" ref="AH68:AH69" si="105">100/100000000*(Y68/1000000)*(($B68*1000)^2)</f>
        <v>1.1822127314723749E-2</v>
      </c>
      <c r="AI68" s="151">
        <f>100*100000000*AA68/(($B68*1000)^2)</f>
        <v>71.239669421487605</v>
      </c>
      <c r="AJ68" s="134">
        <f>100*100000000*AB68/(($B68*1000)^2)</f>
        <v>4.7933884297520661</v>
      </c>
      <c r="AK68" s="143">
        <f>100/100000000*(AD68/1000000)*(($B68*1000)^2)</f>
        <v>1.1822127314723749E-2</v>
      </c>
      <c r="AL68" s="164" t="s">
        <v>127</v>
      </c>
    </row>
    <row r="69" spans="2:38" x14ac:dyDescent="0.3">
      <c r="B69" s="44">
        <v>11</v>
      </c>
      <c r="C69" s="69">
        <v>185</v>
      </c>
      <c r="D69" s="69" t="s">
        <v>11</v>
      </c>
      <c r="E69" s="46" t="s">
        <v>15</v>
      </c>
      <c r="F69" s="69" t="s">
        <v>12</v>
      </c>
      <c r="G69" s="69"/>
      <c r="H69" s="69" t="s">
        <v>16</v>
      </c>
      <c r="I69" s="45">
        <v>355</v>
      </c>
      <c r="J69" s="47">
        <f t="shared" si="96"/>
        <v>6.763658403556466</v>
      </c>
      <c r="K69" s="48">
        <f t="shared" si="97"/>
        <v>404.7</v>
      </c>
      <c r="L69" s="47">
        <f t="shared" si="98"/>
        <v>7.7105705800543705</v>
      </c>
      <c r="M69" s="48">
        <f t="shared" si="99"/>
        <v>429.55</v>
      </c>
      <c r="N69" s="47">
        <f t="shared" si="100"/>
        <v>8.1840266683033231</v>
      </c>
      <c r="O69" s="136">
        <v>295</v>
      </c>
      <c r="P69" s="47">
        <f t="shared" si="100"/>
        <v>5.6205048705610068</v>
      </c>
      <c r="Q69" s="48">
        <f>K69/1.16</f>
        <v>348.87931034482762</v>
      </c>
      <c r="R69" s="47">
        <f t="shared" si="101"/>
        <v>6.6470436034951481</v>
      </c>
      <c r="S69" s="48">
        <f>M69/1.16</f>
        <v>370.30172413793105</v>
      </c>
      <c r="T69" s="137">
        <f t="shared" si="102"/>
        <v>7.0551954037097619</v>
      </c>
      <c r="U69" s="49">
        <v>0.16400000000000001</v>
      </c>
      <c r="V69" s="49">
        <v>0.21099999999999999</v>
      </c>
      <c r="W69" s="49">
        <v>0.108</v>
      </c>
      <c r="X69" s="49">
        <v>0.4</v>
      </c>
      <c r="Y69" s="48">
        <f t="shared" si="103"/>
        <v>125.66370614359174</v>
      </c>
      <c r="Z69" s="47">
        <f>2*PI()*50*(X69/1000000)*(B69*1000/SQRT(3))</f>
        <v>0.79807172026305595</v>
      </c>
      <c r="AA69" s="53">
        <v>0.748</v>
      </c>
      <c r="AB69" s="49">
        <v>5.1999999999999998E-2</v>
      </c>
      <c r="AC69" s="49">
        <f t="shared" ref="AC69:AC71" si="106">X69</f>
        <v>0.4</v>
      </c>
      <c r="AD69" s="56">
        <f t="shared" ref="AD69:AD71" si="107">Y69</f>
        <v>125.66370614359174</v>
      </c>
      <c r="AE69" s="47">
        <f t="shared" si="104"/>
        <v>13.553719008264462</v>
      </c>
      <c r="AF69" s="51">
        <f t="shared" si="104"/>
        <v>17.438016528925619</v>
      </c>
      <c r="AG69" s="47">
        <f t="shared" si="104"/>
        <v>8.9256198347107443</v>
      </c>
      <c r="AH69" s="52">
        <f t="shared" si="105"/>
        <v>1.5205308443374602E-2</v>
      </c>
      <c r="AI69" s="152">
        <f t="shared" ref="AI69:AI71" si="108">100*100000000*AA69/(($B69*1000)^2)</f>
        <v>61.81818181818182</v>
      </c>
      <c r="AJ69" s="47">
        <f t="shared" ref="AJ69:AJ71" si="109">100*100000000*AB69/(($B69*1000)^2)</f>
        <v>4.2975206611570247</v>
      </c>
      <c r="AK69" s="144">
        <f t="shared" ref="AK69:AK71" si="110">100/100000000*(AD69/1000000)*(($B69*1000)^2)</f>
        <v>1.5205308443374602E-2</v>
      </c>
      <c r="AL69" s="164" t="s">
        <v>128</v>
      </c>
    </row>
    <row r="70" spans="2:38" x14ac:dyDescent="0.3">
      <c r="B70" s="44">
        <v>11</v>
      </c>
      <c r="C70" s="45">
        <v>300</v>
      </c>
      <c r="D70" s="69" t="s">
        <v>11</v>
      </c>
      <c r="E70" s="46" t="s">
        <v>15</v>
      </c>
      <c r="F70" s="45" t="s">
        <v>12</v>
      </c>
      <c r="G70" s="69"/>
      <c r="H70" s="69" t="s">
        <v>16</v>
      </c>
      <c r="I70" s="45">
        <v>460</v>
      </c>
      <c r="J70" s="47">
        <f t="shared" si="96"/>
        <v>8.7641770862985187</v>
      </c>
      <c r="K70" s="48">
        <f t="shared" si="97"/>
        <v>524.4</v>
      </c>
      <c r="L70" s="47">
        <f t="shared" si="98"/>
        <v>9.9911618783803107</v>
      </c>
      <c r="M70" s="48">
        <f t="shared" ref="M70:M71" si="111">I70*1.21</f>
        <v>556.6</v>
      </c>
      <c r="N70" s="47">
        <f t="shared" si="100"/>
        <v>10.604654274421208</v>
      </c>
      <c r="O70" s="136">
        <v>385</v>
      </c>
      <c r="P70" s="47">
        <f t="shared" si="100"/>
        <v>7.3352351700541947</v>
      </c>
      <c r="Q70" s="48">
        <f>K70/1.16</f>
        <v>452.06896551724139</v>
      </c>
      <c r="R70" s="47">
        <f t="shared" ref="R70:R71" si="112">Q70*(SQRT(3)*$B70)/1000</f>
        <v>8.6130705848106128</v>
      </c>
      <c r="S70" s="48">
        <f>M70/1.16</f>
        <v>479.82758620689663</v>
      </c>
      <c r="T70" s="137">
        <f t="shared" ref="T70:T71" si="113">S70*(SQRT(3)*$B70)/1000</f>
        <v>9.141943340018285</v>
      </c>
      <c r="U70" s="49">
        <v>0.1</v>
      </c>
      <c r="V70" s="49">
        <v>0.13</v>
      </c>
      <c r="W70" s="49">
        <v>0.1</v>
      </c>
      <c r="X70" s="49">
        <v>0.48899999999999999</v>
      </c>
      <c r="Y70" s="48">
        <f t="shared" si="103"/>
        <v>153.62388076054089</v>
      </c>
      <c r="Z70" s="47">
        <f>2*PI()*50*(X70/1000000)*(B70*1000/SQRT(3))</f>
        <v>0.97564267802158589</v>
      </c>
      <c r="AA70" s="53">
        <v>0.64200000000000002</v>
      </c>
      <c r="AB70" s="49">
        <v>4.2999999999999997E-2</v>
      </c>
      <c r="AC70" s="49">
        <f t="shared" si="106"/>
        <v>0.48899999999999999</v>
      </c>
      <c r="AD70" s="56">
        <f t="shared" si="107"/>
        <v>153.62388076054089</v>
      </c>
      <c r="AE70" s="47">
        <f t="shared" si="104"/>
        <v>8.2644628099173545</v>
      </c>
      <c r="AF70" s="51">
        <f>100*100000000*V70/(($B70*1000)^2)</f>
        <v>10.743801652892563</v>
      </c>
      <c r="AG70" s="47">
        <f>100*100000000*W70/(($B70*1000)^2)</f>
        <v>8.2644628099173545</v>
      </c>
      <c r="AH70" s="52">
        <f>100/100000000*(Y70/1000000)*(($B70*1000)^2)</f>
        <v>1.8588489572025444E-2</v>
      </c>
      <c r="AI70" s="152">
        <f t="shared" si="108"/>
        <v>53.057851239669418</v>
      </c>
      <c r="AJ70" s="47">
        <f t="shared" si="109"/>
        <v>3.5537190082644625</v>
      </c>
      <c r="AK70" s="144">
        <f t="shared" si="110"/>
        <v>1.8588489572025444E-2</v>
      </c>
      <c r="AL70" s="164" t="s">
        <v>129</v>
      </c>
    </row>
    <row r="71" spans="2:38" x14ac:dyDescent="0.3">
      <c r="B71" s="44">
        <v>11</v>
      </c>
      <c r="C71" s="45">
        <v>400</v>
      </c>
      <c r="D71" s="69" t="s">
        <v>11</v>
      </c>
      <c r="E71" s="46" t="s">
        <v>15</v>
      </c>
      <c r="F71" s="45" t="s">
        <v>12</v>
      </c>
      <c r="G71" s="69"/>
      <c r="H71" s="69" t="s">
        <v>16</v>
      </c>
      <c r="I71" s="71">
        <v>537</v>
      </c>
      <c r="J71" s="64">
        <f t="shared" si="96"/>
        <v>10.231224120309358</v>
      </c>
      <c r="K71" s="55">
        <f t="shared" si="97"/>
        <v>612.17999999999995</v>
      </c>
      <c r="L71" s="64">
        <f t="shared" si="98"/>
        <v>11.663595497152667</v>
      </c>
      <c r="M71" s="55">
        <f t="shared" si="111"/>
        <v>649.77</v>
      </c>
      <c r="N71" s="64">
        <f t="shared" si="100"/>
        <v>12.379781185574322</v>
      </c>
      <c r="O71" s="138">
        <v>449</v>
      </c>
      <c r="P71" s="64">
        <f t="shared" si="100"/>
        <v>8.5545989385826857</v>
      </c>
      <c r="Q71" s="55">
        <f>K71/1.16</f>
        <v>527.74137931034477</v>
      </c>
      <c r="R71" s="64">
        <f t="shared" si="112"/>
        <v>10.054823704441954</v>
      </c>
      <c r="S71" s="55">
        <f>M71/1.16</f>
        <v>560.14655172413791</v>
      </c>
      <c r="T71" s="139">
        <f t="shared" si="113"/>
        <v>10.672225159977865</v>
      </c>
      <c r="U71" s="121">
        <v>7.8E-2</v>
      </c>
      <c r="V71" s="121">
        <v>0.10199999999999999</v>
      </c>
      <c r="W71" s="121">
        <v>9.6000000000000002E-2</v>
      </c>
      <c r="X71" s="121">
        <v>0.55500000000000005</v>
      </c>
      <c r="Y71" s="55">
        <f t="shared" si="103"/>
        <v>174.35839227423355</v>
      </c>
      <c r="Z71" s="64">
        <f>2*PI()*50*(X71/1000000)*(B71*1000/SQRT(3))</f>
        <v>1.1073245118649904</v>
      </c>
      <c r="AA71" s="81">
        <v>0.621</v>
      </c>
      <c r="AB71" s="121">
        <v>4.2000000000000003E-2</v>
      </c>
      <c r="AC71" s="121">
        <f t="shared" si="106"/>
        <v>0.55500000000000005</v>
      </c>
      <c r="AD71" s="59">
        <f t="shared" si="107"/>
        <v>174.35839227423355</v>
      </c>
      <c r="AE71" s="64">
        <f t="shared" si="104"/>
        <v>6.446280991735537</v>
      </c>
      <c r="AF71" s="64">
        <f t="shared" si="104"/>
        <v>8.4297520661157019</v>
      </c>
      <c r="AG71" s="64">
        <f t="shared" si="104"/>
        <v>7.9338842975206614</v>
      </c>
      <c r="AH71" s="146">
        <f>100/100000000*(Y71/1000000)*(($B71*1000)^2)</f>
        <v>2.1097365465182257E-2</v>
      </c>
      <c r="AI71" s="153">
        <f t="shared" si="108"/>
        <v>51.32231404958678</v>
      </c>
      <c r="AJ71" s="64">
        <f t="shared" si="109"/>
        <v>3.4710743801652892</v>
      </c>
      <c r="AK71" s="147">
        <f t="shared" si="110"/>
        <v>2.1097365465182257E-2</v>
      </c>
      <c r="AL71" s="164" t="s">
        <v>49</v>
      </c>
    </row>
    <row r="72" spans="2:38" x14ac:dyDescent="0.3">
      <c r="B72" s="258" t="s">
        <v>143</v>
      </c>
      <c r="C72" s="259"/>
      <c r="D72" s="259"/>
      <c r="E72" s="259"/>
      <c r="F72" s="259"/>
      <c r="G72" s="259"/>
      <c r="H72" s="259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271"/>
      <c r="Z72" s="271"/>
      <c r="AA72" s="271"/>
      <c r="AB72" s="271"/>
      <c r="AC72" s="271"/>
      <c r="AD72" s="271"/>
      <c r="AE72" s="271"/>
      <c r="AF72" s="271"/>
      <c r="AG72" s="271"/>
      <c r="AH72" s="271"/>
      <c r="AI72" s="271"/>
      <c r="AJ72" s="271"/>
      <c r="AK72" s="271"/>
      <c r="AL72" s="260"/>
    </row>
    <row r="73" spans="2:38" x14ac:dyDescent="0.3">
      <c r="B73" s="261"/>
      <c r="C73" s="262"/>
      <c r="D73" s="262"/>
      <c r="E73" s="262"/>
      <c r="F73" s="262"/>
      <c r="G73" s="262"/>
      <c r="H73" s="262"/>
      <c r="I73" s="271"/>
      <c r="J73" s="271"/>
      <c r="K73" s="271"/>
      <c r="L73" s="271"/>
      <c r="M73" s="271"/>
      <c r="N73" s="271"/>
      <c r="O73" s="271"/>
      <c r="P73" s="271"/>
      <c r="Q73" s="271"/>
      <c r="R73" s="271"/>
      <c r="S73" s="271"/>
      <c r="T73" s="271"/>
      <c r="U73" s="271"/>
      <c r="V73" s="271"/>
      <c r="W73" s="271"/>
      <c r="X73" s="271"/>
      <c r="Y73" s="271"/>
      <c r="Z73" s="271"/>
      <c r="AA73" s="271"/>
      <c r="AB73" s="271"/>
      <c r="AC73" s="271"/>
      <c r="AD73" s="271"/>
      <c r="AE73" s="271"/>
      <c r="AF73" s="271"/>
      <c r="AG73" s="271"/>
      <c r="AH73" s="271"/>
      <c r="AI73" s="271"/>
      <c r="AJ73" s="271"/>
      <c r="AK73" s="271"/>
      <c r="AL73" s="263"/>
    </row>
    <row r="74" spans="2:38" x14ac:dyDescent="0.3">
      <c r="B74" s="44">
        <v>11</v>
      </c>
      <c r="C74" s="45">
        <v>300</v>
      </c>
      <c r="D74" s="69" t="s">
        <v>8</v>
      </c>
      <c r="E74" s="46" t="s">
        <v>15</v>
      </c>
      <c r="F74" s="45" t="s">
        <v>12</v>
      </c>
      <c r="G74" s="69"/>
      <c r="H74" s="69" t="s">
        <v>16</v>
      </c>
      <c r="I74" s="67">
        <v>590</v>
      </c>
      <c r="J74" s="134">
        <f t="shared" ref="J74:J77" si="114">I74*(SQRT(3)*$B74)/1000</f>
        <v>11.241009741122014</v>
      </c>
      <c r="K74" s="57">
        <f t="shared" ref="K74:K75" si="115">1.14*I74</f>
        <v>672.59999999999991</v>
      </c>
      <c r="L74" s="134">
        <f t="shared" ref="L74:L77" si="116">K74*(SQRT(3)*$B74)/1000</f>
        <v>12.814751104879093</v>
      </c>
      <c r="M74" s="57">
        <f t="shared" ref="M74:M75" si="117">I74*1.21</f>
        <v>713.9</v>
      </c>
      <c r="N74" s="134">
        <f t="shared" ref="N74:N77" si="118">M74*(SQRT(3)*$B74)/1000</f>
        <v>13.601621786757637</v>
      </c>
      <c r="O74" s="133">
        <v>495</v>
      </c>
      <c r="P74" s="134">
        <f t="shared" ref="P74:P77" si="119">O74*(SQRT(3)*$B74)/1000</f>
        <v>9.4310166472125374</v>
      </c>
      <c r="Q74" s="57">
        <f t="shared" ref="Q74:Q77" si="120">1.14*O74</f>
        <v>564.29999999999995</v>
      </c>
      <c r="R74" s="134">
        <f t="shared" ref="R74:R77" si="121">Q74*(SQRT(3)*$B74)/1000</f>
        <v>10.75135897782229</v>
      </c>
      <c r="S74" s="57">
        <f t="shared" ref="S74:S77" si="122">O74*1.21</f>
        <v>598.94999999999993</v>
      </c>
      <c r="T74" s="135">
        <f t="shared" ref="T74:T77" si="123">S74*(SQRT(3)*$B74)/1000</f>
        <v>11.411530143127168</v>
      </c>
      <c r="U74" s="140">
        <v>6.0100000000000001E-2</v>
      </c>
      <c r="V74" s="140">
        <v>7.9000000000000001E-2</v>
      </c>
      <c r="W74" s="140">
        <v>9.9000000000000005E-2</v>
      </c>
      <c r="X74" s="140">
        <v>0.51200000000000001</v>
      </c>
      <c r="Y74" s="57">
        <f t="shared" ref="Y74:Y77" si="124">2*PI()*50*(X74)</f>
        <v>160.84954386379741</v>
      </c>
      <c r="Z74" s="134">
        <f>2*PI()*50*(X74/1000000)*(B74*1000/SQRT(3))</f>
        <v>1.0215318019367117</v>
      </c>
      <c r="AA74" s="50">
        <v>0.60299999999999998</v>
      </c>
      <c r="AB74" s="140">
        <v>4.2000000000000003E-2</v>
      </c>
      <c r="AC74" s="140">
        <f t="shared" ref="AC74:AD77" si="125">X74</f>
        <v>0.51200000000000001</v>
      </c>
      <c r="AD74" s="58">
        <f t="shared" si="125"/>
        <v>160.84954386379741</v>
      </c>
      <c r="AE74" s="141">
        <f t="shared" ref="AE74:AE77" si="126">100*100000000*U74/(($B74*1000)^2)</f>
        <v>4.9669421487603307</v>
      </c>
      <c r="AF74" s="134">
        <f t="shared" ref="AF74:AF77" si="127">100*100000000*V74/(($B74*1000)^2)</f>
        <v>6.5289256198347108</v>
      </c>
      <c r="AG74" s="134">
        <f t="shared" ref="AG74:AG77" si="128">100*100000000*W74/(($B74*1000)^2)</f>
        <v>8.1818181818181817</v>
      </c>
      <c r="AH74" s="142">
        <f t="shared" ref="AH74:AH77" si="129">100/100000000*(Y74/1000000)*(($B74*1000)^2)</f>
        <v>1.9462794807519487E-2</v>
      </c>
      <c r="AI74" s="151">
        <f t="shared" ref="AI74:AI77" si="130">100*100000000*AA74/(($B74*1000)^2)</f>
        <v>49.834710743801651</v>
      </c>
      <c r="AJ74" s="134">
        <f t="shared" ref="AJ74:AJ77" si="131">100*100000000*AB74/(($B74*1000)^2)</f>
        <v>3.4710743801652892</v>
      </c>
      <c r="AK74" s="143">
        <f t="shared" ref="AK74:AK77" si="132">100/100000000*(AD74/1000000)*(($B74*1000)^2)</f>
        <v>1.9462794807519487E-2</v>
      </c>
      <c r="AL74" s="164" t="s">
        <v>130</v>
      </c>
    </row>
    <row r="75" spans="2:38" x14ac:dyDescent="0.3">
      <c r="B75" s="44">
        <v>11</v>
      </c>
      <c r="C75" s="45">
        <v>400</v>
      </c>
      <c r="D75" s="69" t="s">
        <v>8</v>
      </c>
      <c r="E75" s="46" t="s">
        <v>15</v>
      </c>
      <c r="F75" s="45" t="s">
        <v>12</v>
      </c>
      <c r="G75" s="69"/>
      <c r="H75" s="69" t="s">
        <v>16</v>
      </c>
      <c r="I75" s="45">
        <v>665</v>
      </c>
      <c r="J75" s="47">
        <f t="shared" si="114"/>
        <v>12.669951657366337</v>
      </c>
      <c r="K75" s="48">
        <f t="shared" si="115"/>
        <v>758.09999999999991</v>
      </c>
      <c r="L75" s="47">
        <f t="shared" si="116"/>
        <v>14.443744889397621</v>
      </c>
      <c r="M75" s="48">
        <f t="shared" si="117"/>
        <v>804.65</v>
      </c>
      <c r="N75" s="47">
        <f t="shared" si="118"/>
        <v>15.330641505413267</v>
      </c>
      <c r="O75" s="136">
        <v>540</v>
      </c>
      <c r="P75" s="47">
        <f t="shared" si="119"/>
        <v>10.288381796959131</v>
      </c>
      <c r="Q75" s="48">
        <f t="shared" si="120"/>
        <v>615.59999999999991</v>
      </c>
      <c r="R75" s="47">
        <f t="shared" si="121"/>
        <v>11.728755248533407</v>
      </c>
      <c r="S75" s="48">
        <f t="shared" si="122"/>
        <v>653.4</v>
      </c>
      <c r="T75" s="137">
        <f t="shared" si="123"/>
        <v>12.448941974320547</v>
      </c>
      <c r="U75" s="49">
        <v>4.7E-2</v>
      </c>
      <c r="V75" s="49">
        <v>6.3100000000000003E-2</v>
      </c>
      <c r="W75" s="49">
        <v>9.6000000000000002E-2</v>
      </c>
      <c r="X75" s="49">
        <v>0.57699999999999996</v>
      </c>
      <c r="Y75" s="48">
        <f t="shared" si="124"/>
        <v>181.26989611213105</v>
      </c>
      <c r="Z75" s="47">
        <f>2*PI()*50*(X75/1000000)*(B75*1000/SQRT(3))</f>
        <v>1.1512184564794581</v>
      </c>
      <c r="AA75" s="53">
        <v>0.59</v>
      </c>
      <c r="AB75" s="49">
        <v>3.9E-2</v>
      </c>
      <c r="AC75" s="49">
        <f t="shared" si="125"/>
        <v>0.57699999999999996</v>
      </c>
      <c r="AD75" s="56">
        <f t="shared" si="125"/>
        <v>181.26989611213105</v>
      </c>
      <c r="AE75" s="51">
        <f t="shared" si="126"/>
        <v>3.884297520661157</v>
      </c>
      <c r="AF75" s="47">
        <f t="shared" si="127"/>
        <v>5.214876033057851</v>
      </c>
      <c r="AG75" s="47">
        <f t="shared" si="128"/>
        <v>7.9338842975206614</v>
      </c>
      <c r="AH75" s="52">
        <f t="shared" si="129"/>
        <v>2.1933657429567856E-2</v>
      </c>
      <c r="AI75" s="152">
        <f t="shared" si="130"/>
        <v>48.760330578512395</v>
      </c>
      <c r="AJ75" s="47">
        <f t="shared" si="131"/>
        <v>3.2231404958677685</v>
      </c>
      <c r="AK75" s="144">
        <f t="shared" si="132"/>
        <v>2.1933657429567856E-2</v>
      </c>
      <c r="AL75" s="164" t="s">
        <v>130</v>
      </c>
    </row>
    <row r="76" spans="2:38" x14ac:dyDescent="0.3">
      <c r="B76" s="44">
        <v>11</v>
      </c>
      <c r="C76" s="45">
        <v>500</v>
      </c>
      <c r="D76" s="69" t="s">
        <v>8</v>
      </c>
      <c r="E76" s="46" t="s">
        <v>15</v>
      </c>
      <c r="F76" s="45" t="s">
        <v>12</v>
      </c>
      <c r="G76" s="69" t="s">
        <v>126</v>
      </c>
      <c r="H76" s="69" t="s">
        <v>16</v>
      </c>
      <c r="I76" s="45">
        <v>750</v>
      </c>
      <c r="J76" s="47">
        <f t="shared" si="114"/>
        <v>14.289419162443236</v>
      </c>
      <c r="K76" s="48">
        <f t="shared" ref="K76:K77" si="133">1.14*I76</f>
        <v>854.99999999999989</v>
      </c>
      <c r="L76" s="47">
        <f t="shared" si="116"/>
        <v>16.289937845185289</v>
      </c>
      <c r="M76" s="48">
        <f t="shared" ref="M76:M77" si="134">I76*1.21</f>
        <v>907.5</v>
      </c>
      <c r="N76" s="47">
        <f t="shared" si="118"/>
        <v>17.290197186556316</v>
      </c>
      <c r="O76" s="136">
        <v>655</v>
      </c>
      <c r="P76" s="47">
        <f t="shared" si="119"/>
        <v>12.479426068533762</v>
      </c>
      <c r="Q76" s="48">
        <f t="shared" si="120"/>
        <v>746.69999999999993</v>
      </c>
      <c r="R76" s="47">
        <f t="shared" si="121"/>
        <v>14.226545718128486</v>
      </c>
      <c r="S76" s="48">
        <f t="shared" si="122"/>
        <v>792.55</v>
      </c>
      <c r="T76" s="137">
        <f t="shared" si="123"/>
        <v>15.100105542925849</v>
      </c>
      <c r="U76" s="49">
        <v>3.6600000000000001E-2</v>
      </c>
      <c r="V76" s="49">
        <v>5.0799999999999998E-2</v>
      </c>
      <c r="W76" s="49">
        <v>9.1999999999999998E-2</v>
      </c>
      <c r="X76" s="49">
        <v>0.64700000000000002</v>
      </c>
      <c r="Y76" s="48">
        <f t="shared" si="124"/>
        <v>203.26104468725964</v>
      </c>
      <c r="Z76" s="47">
        <f>2*PI()*50*(X76/1000000)*(B76*1000/SQRT(3))</f>
        <v>1.2908810075254931</v>
      </c>
      <c r="AA76" s="53">
        <v>0.57999999999999996</v>
      </c>
      <c r="AB76" s="49">
        <v>3.6999999999999998E-2</v>
      </c>
      <c r="AC76" s="49">
        <f t="shared" si="125"/>
        <v>0.64700000000000002</v>
      </c>
      <c r="AD76" s="56">
        <f t="shared" si="125"/>
        <v>203.26104468725964</v>
      </c>
      <c r="AE76" s="51">
        <f t="shared" si="126"/>
        <v>3.0247933884297522</v>
      </c>
      <c r="AF76" s="47">
        <f t="shared" si="127"/>
        <v>4.1983471074380168</v>
      </c>
      <c r="AG76" s="47">
        <f t="shared" si="128"/>
        <v>7.6033057851239674</v>
      </c>
      <c r="AH76" s="52">
        <f t="shared" si="129"/>
        <v>2.4594586407158413E-2</v>
      </c>
      <c r="AI76" s="152">
        <f t="shared" si="130"/>
        <v>47.933884297520663</v>
      </c>
      <c r="AJ76" s="47">
        <f t="shared" si="131"/>
        <v>3.0578512396694215</v>
      </c>
      <c r="AK76" s="144">
        <f t="shared" si="132"/>
        <v>2.4594586407158413E-2</v>
      </c>
      <c r="AL76" s="164" t="s">
        <v>130</v>
      </c>
    </row>
    <row r="77" spans="2:38" x14ac:dyDescent="0.3">
      <c r="B77" s="44">
        <v>11</v>
      </c>
      <c r="C77" s="45">
        <v>630</v>
      </c>
      <c r="D77" s="69" t="s">
        <v>8</v>
      </c>
      <c r="E77" s="46" t="s">
        <v>15</v>
      </c>
      <c r="F77" s="45" t="s">
        <v>12</v>
      </c>
      <c r="G77" s="69" t="s">
        <v>126</v>
      </c>
      <c r="H77" s="69" t="s">
        <v>16</v>
      </c>
      <c r="I77" s="71">
        <v>840</v>
      </c>
      <c r="J77" s="64">
        <f t="shared" si="114"/>
        <v>16.004149461936425</v>
      </c>
      <c r="K77" s="55">
        <f t="shared" si="133"/>
        <v>957.59999999999991</v>
      </c>
      <c r="L77" s="64">
        <f t="shared" si="116"/>
        <v>18.244730386607525</v>
      </c>
      <c r="M77" s="55">
        <f t="shared" si="134"/>
        <v>1016.4</v>
      </c>
      <c r="N77" s="64">
        <f t="shared" si="118"/>
        <v>19.365020848943072</v>
      </c>
      <c r="O77" s="138">
        <v>730</v>
      </c>
      <c r="P77" s="64">
        <f t="shared" si="119"/>
        <v>13.908367984778083</v>
      </c>
      <c r="Q77" s="55">
        <f t="shared" si="120"/>
        <v>832.19999999999993</v>
      </c>
      <c r="R77" s="64">
        <f t="shared" si="121"/>
        <v>15.855539502647014</v>
      </c>
      <c r="S77" s="55">
        <f t="shared" si="122"/>
        <v>883.3</v>
      </c>
      <c r="T77" s="139">
        <f t="shared" si="123"/>
        <v>16.829125261581481</v>
      </c>
      <c r="U77" s="121">
        <v>2.8299999999999999E-2</v>
      </c>
      <c r="V77" s="121">
        <v>4.1399999999999999E-2</v>
      </c>
      <c r="W77" s="121">
        <v>8.8999999999999996E-2</v>
      </c>
      <c r="X77" s="121">
        <v>0.72699999999999998</v>
      </c>
      <c r="Y77" s="55">
        <f t="shared" si="124"/>
        <v>228.39378591597796</v>
      </c>
      <c r="Z77" s="64">
        <f>2*PI()*50*(X77/1000000)*(B77*1000/SQRT(3))</f>
        <v>1.4504953515781041</v>
      </c>
      <c r="AA77" s="81">
        <v>0.57199999999999995</v>
      </c>
      <c r="AB77" s="121">
        <v>3.5000000000000003E-2</v>
      </c>
      <c r="AC77" s="121">
        <f t="shared" si="125"/>
        <v>0.72699999999999998</v>
      </c>
      <c r="AD77" s="59">
        <f t="shared" si="125"/>
        <v>228.39378591597796</v>
      </c>
      <c r="AE77" s="145">
        <f t="shared" si="126"/>
        <v>2.3388429752066116</v>
      </c>
      <c r="AF77" s="64">
        <f t="shared" si="127"/>
        <v>3.4214876033057853</v>
      </c>
      <c r="AG77" s="64">
        <f t="shared" si="128"/>
        <v>7.3553719008264462</v>
      </c>
      <c r="AH77" s="146">
        <f t="shared" si="129"/>
        <v>2.763564809583333E-2</v>
      </c>
      <c r="AI77" s="153">
        <f t="shared" si="130"/>
        <v>47.272727272727273</v>
      </c>
      <c r="AJ77" s="64">
        <f t="shared" si="131"/>
        <v>2.892561983471075</v>
      </c>
      <c r="AK77" s="147">
        <f t="shared" si="132"/>
        <v>2.763564809583333E-2</v>
      </c>
      <c r="AL77" s="164" t="s">
        <v>130</v>
      </c>
    </row>
    <row r="78" spans="2:38" x14ac:dyDescent="0.3">
      <c r="B78" s="258" t="s">
        <v>144</v>
      </c>
      <c r="C78" s="259"/>
      <c r="D78" s="259"/>
      <c r="E78" s="259"/>
      <c r="F78" s="259"/>
      <c r="G78" s="259"/>
      <c r="H78" s="259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  <c r="AK78" s="271"/>
      <c r="AL78" s="260"/>
    </row>
    <row r="79" spans="2:38" x14ac:dyDescent="0.3">
      <c r="B79" s="261"/>
      <c r="C79" s="262"/>
      <c r="D79" s="262"/>
      <c r="E79" s="262"/>
      <c r="F79" s="262"/>
      <c r="G79" s="262"/>
      <c r="H79" s="262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71"/>
      <c r="AH79" s="271"/>
      <c r="AI79" s="271"/>
      <c r="AJ79" s="271"/>
      <c r="AK79" s="271"/>
      <c r="AL79" s="263"/>
    </row>
    <row r="80" spans="2:38" x14ac:dyDescent="0.3">
      <c r="B80" s="44">
        <v>11</v>
      </c>
      <c r="C80" s="69">
        <v>185</v>
      </c>
      <c r="D80" s="69" t="s">
        <v>11</v>
      </c>
      <c r="E80" s="46">
        <v>3</v>
      </c>
      <c r="F80" s="45" t="s">
        <v>29</v>
      </c>
      <c r="G80" s="69" t="s">
        <v>9</v>
      </c>
      <c r="H80" s="69" t="s">
        <v>10</v>
      </c>
      <c r="I80" s="67">
        <v>277</v>
      </c>
      <c r="J80" s="134">
        <f t="shared" ref="J80:J85" si="135">I80*(SQRT(3)*$B80)/1000</f>
        <v>5.2775588106623692</v>
      </c>
      <c r="K80" s="68">
        <v>319</v>
      </c>
      <c r="L80" s="134">
        <f t="shared" ref="L80:N85" si="136">K80*(SQRT(3)*$B80)/1000</f>
        <v>6.0777662837591908</v>
      </c>
      <c r="M80" s="68">
        <v>351</v>
      </c>
      <c r="N80" s="134">
        <f t="shared" si="136"/>
        <v>6.687448168023435</v>
      </c>
      <c r="O80" s="133">
        <f t="shared" ref="O80:O81" si="137">I80/1.16</f>
        <v>238.79310344827587</v>
      </c>
      <c r="P80" s="134">
        <f t="shared" ref="P80:P81" si="138">O80*(SQRT(3)*$B80)/1000</f>
        <v>4.5496196643641111</v>
      </c>
      <c r="Q80" s="57">
        <f t="shared" ref="Q80:Q81" si="139">K80/1.16</f>
        <v>275</v>
      </c>
      <c r="R80" s="134">
        <f t="shared" ref="R80:R81" si="140">Q80*(SQRT(3)*$B80)/1000</f>
        <v>5.2394536928958528</v>
      </c>
      <c r="S80" s="57">
        <f t="shared" ref="S80:S81" si="141">M80/1.16</f>
        <v>302.58620689655174</v>
      </c>
      <c r="T80" s="135">
        <f t="shared" ref="T80:T81" si="142">S80*(SQRT(3)*$B80)/1000</f>
        <v>5.7650415241581339</v>
      </c>
      <c r="U80" s="140">
        <v>0.16400000000000001</v>
      </c>
      <c r="V80" s="140">
        <v>0.19500000000000001</v>
      </c>
      <c r="W80" s="140">
        <v>7.0000000000000007E-2</v>
      </c>
      <c r="X80" s="140">
        <v>0.56999999999999995</v>
      </c>
      <c r="Y80" s="57">
        <f t="shared" ref="Y80:Y85" si="143">2*PI()*50*(X80)</f>
        <v>179.0707812546182</v>
      </c>
      <c r="Z80" s="134">
        <f>2*PI()*50*(X80/1000000)*(B80*1000/SQRT(3))</f>
        <v>1.1372522013748545</v>
      </c>
      <c r="AA80" s="148">
        <v>0.92</v>
      </c>
      <c r="AB80" s="140">
        <v>0.10199999999999999</v>
      </c>
      <c r="AC80" s="134">
        <f>X80/1.2</f>
        <v>0.47499999999999998</v>
      </c>
      <c r="AD80" s="58">
        <f t="shared" ref="AD80:AD85" si="144">2*PI()*50*(AC80)</f>
        <v>149.22565104551518</v>
      </c>
      <c r="AE80" s="141">
        <f t="shared" ref="AE80:AE81" si="145">100*100000000*U80/(($B80*1000)^2)</f>
        <v>13.553719008264462</v>
      </c>
      <c r="AF80" s="141">
        <f t="shared" ref="AF80:AF81" si="146">100*100000000*V80/(($B80*1000)^2)</f>
        <v>16.115702479338843</v>
      </c>
      <c r="AG80" s="134">
        <f t="shared" ref="AG80:AG81" si="147">100*100000000*W80/(($B80*1000)^2)</f>
        <v>5.7851239669421499</v>
      </c>
      <c r="AH80" s="142">
        <f t="shared" ref="AH80:AH81" si="148">100/100000000*(Y80/1000000)*(($B80*1000)^2)</f>
        <v>2.1667564531808799E-2</v>
      </c>
      <c r="AI80" s="151">
        <f t="shared" ref="AI80:AI81" si="149">100*100000000*AA80/(($B80*1000)^2)</f>
        <v>76.033057851239676</v>
      </c>
      <c r="AJ80" s="134">
        <f t="shared" ref="AJ80:AJ81" si="150">100*100000000*AB80/(($B80*1000)^2)</f>
        <v>8.4297520661157019</v>
      </c>
      <c r="AK80" s="143">
        <f t="shared" ref="AK80:AK81" si="151">100/100000000*(AD80/1000000)*(($B80*1000)^2)</f>
        <v>1.8056303776507333E-2</v>
      </c>
      <c r="AL80" s="164" t="s">
        <v>106</v>
      </c>
    </row>
    <row r="81" spans="2:38" x14ac:dyDescent="0.3">
      <c r="B81" s="44">
        <v>11</v>
      </c>
      <c r="C81" s="69">
        <v>240</v>
      </c>
      <c r="D81" s="69" t="s">
        <v>11</v>
      </c>
      <c r="E81" s="46">
        <v>3</v>
      </c>
      <c r="F81" s="45" t="s">
        <v>29</v>
      </c>
      <c r="G81" s="69" t="s">
        <v>9</v>
      </c>
      <c r="H81" s="69" t="s">
        <v>10</v>
      </c>
      <c r="I81" s="45">
        <v>323</v>
      </c>
      <c r="J81" s="47">
        <f t="shared" si="135"/>
        <v>6.1539765192922209</v>
      </c>
      <c r="K81" s="69">
        <v>373</v>
      </c>
      <c r="L81" s="47">
        <f t="shared" si="136"/>
        <v>7.1066044634551035</v>
      </c>
      <c r="M81" s="69">
        <v>414</v>
      </c>
      <c r="N81" s="47">
        <f t="shared" si="136"/>
        <v>7.887759377668667</v>
      </c>
      <c r="O81" s="136">
        <f t="shared" si="137"/>
        <v>278.44827586206901</v>
      </c>
      <c r="P81" s="47">
        <f t="shared" si="138"/>
        <v>5.3051521718036394</v>
      </c>
      <c r="Q81" s="48">
        <f t="shared" si="139"/>
        <v>321.55172413793105</v>
      </c>
      <c r="R81" s="47">
        <f t="shared" si="140"/>
        <v>6.1263831581509516</v>
      </c>
      <c r="S81" s="48">
        <f t="shared" si="141"/>
        <v>356.89655172413796</v>
      </c>
      <c r="T81" s="137">
        <f t="shared" si="142"/>
        <v>6.7997925669557482</v>
      </c>
      <c r="U81" s="49">
        <v>0.125</v>
      </c>
      <c r="V81" s="49">
        <v>0.15</v>
      </c>
      <c r="W81" s="49">
        <v>6.8000000000000005E-2</v>
      </c>
      <c r="X81" s="49">
        <v>0.64</v>
      </c>
      <c r="Y81" s="48">
        <f t="shared" si="143"/>
        <v>201.06192982974676</v>
      </c>
      <c r="Z81" s="47">
        <f t="shared" ref="Z81:Z85" si="152">2*PI()*50*(X81/1000000)*(B81*1000/SQRT(3))</f>
        <v>1.2769147524208895</v>
      </c>
      <c r="AA81" s="149">
        <v>0.81899999999999995</v>
      </c>
      <c r="AB81" s="49">
        <v>9.8000000000000004E-2</v>
      </c>
      <c r="AC81" s="47">
        <f t="shared" ref="AC81:AC82" si="153">X81/1.2</f>
        <v>0.53333333333333333</v>
      </c>
      <c r="AD81" s="56">
        <f t="shared" si="144"/>
        <v>167.55160819145564</v>
      </c>
      <c r="AE81" s="51">
        <f t="shared" si="145"/>
        <v>10.330578512396695</v>
      </c>
      <c r="AF81" s="51">
        <f t="shared" si="146"/>
        <v>12.396694214876034</v>
      </c>
      <c r="AG81" s="47">
        <f t="shared" si="147"/>
        <v>5.6198347107438016</v>
      </c>
      <c r="AH81" s="52">
        <f t="shared" si="148"/>
        <v>2.4328493509399359E-2</v>
      </c>
      <c r="AI81" s="152">
        <f t="shared" si="149"/>
        <v>67.685950413223139</v>
      </c>
      <c r="AJ81" s="47">
        <f t="shared" si="150"/>
        <v>8.0991735537190088</v>
      </c>
      <c r="AK81" s="144">
        <f t="shared" si="151"/>
        <v>2.0273744591166133E-2</v>
      </c>
      <c r="AL81" s="164" t="s">
        <v>106</v>
      </c>
    </row>
    <row r="82" spans="2:38" x14ac:dyDescent="0.3">
      <c r="B82" s="44">
        <v>11</v>
      </c>
      <c r="C82" s="45">
        <v>300</v>
      </c>
      <c r="D82" s="69" t="s">
        <v>11</v>
      </c>
      <c r="E82" s="46">
        <v>3</v>
      </c>
      <c r="F82" s="45" t="s">
        <v>29</v>
      </c>
      <c r="G82" s="69" t="s">
        <v>9</v>
      </c>
      <c r="H82" s="69" t="s">
        <v>10</v>
      </c>
      <c r="I82" s="45">
        <v>364</v>
      </c>
      <c r="J82" s="47">
        <f t="shared" si="135"/>
        <v>6.9351314335057843</v>
      </c>
      <c r="K82" s="69">
        <v>424</v>
      </c>
      <c r="L82" s="47">
        <f t="shared" si="136"/>
        <v>8.0782849665012435</v>
      </c>
      <c r="M82" s="69">
        <v>473</v>
      </c>
      <c r="N82" s="47">
        <f t="shared" si="136"/>
        <v>9.011860351780868</v>
      </c>
      <c r="O82" s="136">
        <f t="shared" ref="O82:O85" si="154">I82/1.16</f>
        <v>313.79310344827587</v>
      </c>
      <c r="P82" s="47">
        <f t="shared" ref="P82:P85" si="155">O82*(SQRT(3)*$B82)/1000</f>
        <v>5.9785615806084351</v>
      </c>
      <c r="Q82" s="48">
        <f t="shared" ref="Q82:Q85" si="156">K82/1.16</f>
        <v>365.51724137931035</v>
      </c>
      <c r="R82" s="47">
        <f t="shared" ref="R82:R85" si="157">Q82*(SQRT(3)*$B82)/1000</f>
        <v>6.9640387642252097</v>
      </c>
      <c r="S82" s="48">
        <f t="shared" ref="S82:S85" si="158">M82/1.16</f>
        <v>407.75862068965517</v>
      </c>
      <c r="T82" s="137">
        <f t="shared" ref="T82:T85" si="159">S82*(SQRT(3)*$B82)/1000</f>
        <v>7.7688451308455759</v>
      </c>
      <c r="U82" s="49">
        <v>0.1</v>
      </c>
      <c r="V82" s="49">
        <v>0.12</v>
      </c>
      <c r="W82" s="49">
        <v>6.6000000000000003E-2</v>
      </c>
      <c r="X82" s="49">
        <v>0.7</v>
      </c>
      <c r="Y82" s="48">
        <f t="shared" si="143"/>
        <v>219.91148575128551</v>
      </c>
      <c r="Z82" s="47">
        <f t="shared" si="152"/>
        <v>1.3966255104603478</v>
      </c>
      <c r="AA82" s="149">
        <v>0.67900000000000005</v>
      </c>
      <c r="AB82" s="49">
        <v>9.4E-2</v>
      </c>
      <c r="AC82" s="47">
        <f t="shared" si="153"/>
        <v>0.58333333333333337</v>
      </c>
      <c r="AD82" s="56">
        <f t="shared" si="144"/>
        <v>183.25957145940461</v>
      </c>
      <c r="AE82" s="51">
        <f t="shared" ref="AE82:AE85" si="160">100*100000000*U82/(($B82*1000)^2)</f>
        <v>8.2644628099173545</v>
      </c>
      <c r="AF82" s="51">
        <f t="shared" ref="AF82:AF85" si="161">100*100000000*V82/(($B82*1000)^2)</f>
        <v>9.9173553719008272</v>
      </c>
      <c r="AG82" s="47">
        <f t="shared" ref="AG82:AG85" si="162">100*100000000*W82/(($B82*1000)^2)</f>
        <v>5.4545454545454541</v>
      </c>
      <c r="AH82" s="52">
        <f t="shared" ref="AH82:AH85" si="163">100/100000000*(Y82/1000000)*(($B82*1000)^2)</f>
        <v>2.6609289775905546E-2</v>
      </c>
      <c r="AI82" s="152">
        <f t="shared" ref="AI82:AI85" si="164">100*100000000*AA82/(($B82*1000)^2)</f>
        <v>56.11570247933885</v>
      </c>
      <c r="AJ82" s="47">
        <f t="shared" ref="AJ82:AJ85" si="165">100*100000000*AB82/(($B82*1000)^2)</f>
        <v>7.7685950413223139</v>
      </c>
      <c r="AK82" s="144">
        <f t="shared" ref="AK82:AK85" si="166">100/100000000*(AD82/1000000)*(($B82*1000)^2)</f>
        <v>2.2174408146587957E-2</v>
      </c>
      <c r="AL82" s="164" t="s">
        <v>106</v>
      </c>
    </row>
    <row r="83" spans="2:38" x14ac:dyDescent="0.3">
      <c r="B83" s="44">
        <v>11</v>
      </c>
      <c r="C83" s="69">
        <v>185</v>
      </c>
      <c r="D83" s="69" t="s">
        <v>11</v>
      </c>
      <c r="E83" s="46">
        <v>3</v>
      </c>
      <c r="F83" s="45" t="s">
        <v>20</v>
      </c>
      <c r="G83" s="69" t="s">
        <v>9</v>
      </c>
      <c r="H83" s="69" t="s">
        <v>10</v>
      </c>
      <c r="I83" s="45">
        <v>295</v>
      </c>
      <c r="J83" s="47">
        <f t="shared" si="135"/>
        <v>5.6205048705610068</v>
      </c>
      <c r="K83" s="69">
        <v>342</v>
      </c>
      <c r="L83" s="47">
        <f t="shared" si="136"/>
        <v>6.5159751380741167</v>
      </c>
      <c r="M83" s="69">
        <v>379</v>
      </c>
      <c r="N83" s="47">
        <f t="shared" si="136"/>
        <v>7.2209198167546491</v>
      </c>
      <c r="O83" s="136">
        <f t="shared" si="154"/>
        <v>254.31034482758622</v>
      </c>
      <c r="P83" s="47">
        <f t="shared" si="155"/>
        <v>4.8452628194491432</v>
      </c>
      <c r="Q83" s="48">
        <f t="shared" si="156"/>
        <v>294.82758620689657</v>
      </c>
      <c r="R83" s="47">
        <f t="shared" si="157"/>
        <v>5.6172199466156183</v>
      </c>
      <c r="S83" s="48">
        <f t="shared" si="158"/>
        <v>326.72413793103448</v>
      </c>
      <c r="T83" s="137">
        <f t="shared" si="159"/>
        <v>6.2249308765126292</v>
      </c>
      <c r="U83" s="49">
        <v>0.16400000000000001</v>
      </c>
      <c r="V83" s="49">
        <v>0.19800000000000001</v>
      </c>
      <c r="W83" s="49">
        <v>7.2999999999999995E-2</v>
      </c>
      <c r="X83" s="49">
        <v>0.8</v>
      </c>
      <c r="Y83" s="48">
        <f t="shared" si="143"/>
        <v>251.32741228718348</v>
      </c>
      <c r="Z83" s="47">
        <f t="shared" si="152"/>
        <v>1.5961434405261119</v>
      </c>
      <c r="AA83" s="149">
        <v>0.91</v>
      </c>
      <c r="AB83" s="49">
        <v>9.7000000000000003E-2</v>
      </c>
      <c r="AC83" s="49">
        <f>X83</f>
        <v>0.8</v>
      </c>
      <c r="AD83" s="56">
        <f t="shared" si="144"/>
        <v>251.32741228718348</v>
      </c>
      <c r="AE83" s="51">
        <f t="shared" si="160"/>
        <v>13.553719008264462</v>
      </c>
      <c r="AF83" s="51">
        <f t="shared" si="161"/>
        <v>16.363636363636363</v>
      </c>
      <c r="AG83" s="47">
        <f t="shared" si="162"/>
        <v>6.0330578512396693</v>
      </c>
      <c r="AH83" s="52">
        <f t="shared" si="163"/>
        <v>3.0410616886749203E-2</v>
      </c>
      <c r="AI83" s="152">
        <f t="shared" si="164"/>
        <v>75.206611570247929</v>
      </c>
      <c r="AJ83" s="47">
        <f t="shared" si="165"/>
        <v>8.0165289256198342</v>
      </c>
      <c r="AK83" s="144">
        <f t="shared" si="166"/>
        <v>3.0410616886749203E-2</v>
      </c>
      <c r="AL83" s="164" t="s">
        <v>106</v>
      </c>
    </row>
    <row r="84" spans="2:38" x14ac:dyDescent="0.3">
      <c r="B84" s="44">
        <v>11</v>
      </c>
      <c r="C84" s="69">
        <v>240</v>
      </c>
      <c r="D84" s="69" t="s">
        <v>11</v>
      </c>
      <c r="E84" s="46">
        <v>3</v>
      </c>
      <c r="F84" s="45" t="s">
        <v>20</v>
      </c>
      <c r="G84" s="69" t="s">
        <v>9</v>
      </c>
      <c r="H84" s="69" t="s">
        <v>10</v>
      </c>
      <c r="I84" s="45">
        <v>343</v>
      </c>
      <c r="J84" s="47">
        <f t="shared" si="135"/>
        <v>6.535027696957374</v>
      </c>
      <c r="K84" s="69">
        <v>399</v>
      </c>
      <c r="L84" s="47">
        <f t="shared" si="136"/>
        <v>7.6019709944198022</v>
      </c>
      <c r="M84" s="69">
        <v>445</v>
      </c>
      <c r="N84" s="47">
        <f t="shared" si="136"/>
        <v>8.478388703049653</v>
      </c>
      <c r="O84" s="136">
        <f t="shared" si="154"/>
        <v>295.68965517241384</v>
      </c>
      <c r="P84" s="47">
        <f t="shared" si="155"/>
        <v>5.6336445663425652</v>
      </c>
      <c r="Q84" s="48">
        <f t="shared" si="156"/>
        <v>343.96551724137936</v>
      </c>
      <c r="R84" s="47">
        <f t="shared" si="157"/>
        <v>6.5534232710515541</v>
      </c>
      <c r="S84" s="48">
        <f t="shared" si="158"/>
        <v>383.62068965517244</v>
      </c>
      <c r="T84" s="137">
        <f t="shared" si="159"/>
        <v>7.3089557784910815</v>
      </c>
      <c r="U84" s="49">
        <v>0.125</v>
      </c>
      <c r="V84" s="49">
        <v>0.152</v>
      </c>
      <c r="W84" s="49">
        <v>7.0000000000000007E-2</v>
      </c>
      <c r="X84" s="49">
        <v>0.9</v>
      </c>
      <c r="Y84" s="48">
        <f t="shared" si="143"/>
        <v>282.74333882308139</v>
      </c>
      <c r="Z84" s="47">
        <f t="shared" si="152"/>
        <v>1.795661370591876</v>
      </c>
      <c r="AA84" s="149">
        <v>0.78500000000000003</v>
      </c>
      <c r="AB84" s="49">
        <v>9.4E-2</v>
      </c>
      <c r="AC84" s="49">
        <f t="shared" ref="AC84:AC85" si="167">X84</f>
        <v>0.9</v>
      </c>
      <c r="AD84" s="56">
        <f t="shared" si="144"/>
        <v>282.74333882308139</v>
      </c>
      <c r="AE84" s="51">
        <f t="shared" si="160"/>
        <v>10.330578512396695</v>
      </c>
      <c r="AF84" s="51">
        <f t="shared" si="161"/>
        <v>12.561983471074381</v>
      </c>
      <c r="AG84" s="47">
        <f t="shared" si="162"/>
        <v>5.7851239669421499</v>
      </c>
      <c r="AH84" s="52">
        <f t="shared" si="163"/>
        <v>3.4211943997592843E-2</v>
      </c>
      <c r="AI84" s="152">
        <f t="shared" si="164"/>
        <v>64.876033057851245</v>
      </c>
      <c r="AJ84" s="47">
        <f t="shared" si="165"/>
        <v>7.7685950413223139</v>
      </c>
      <c r="AK84" s="144">
        <f t="shared" si="166"/>
        <v>3.4211943997592843E-2</v>
      </c>
      <c r="AL84" s="164" t="s">
        <v>106</v>
      </c>
    </row>
    <row r="85" spans="2:38" x14ac:dyDescent="0.3">
      <c r="B85" s="44">
        <v>11</v>
      </c>
      <c r="C85" s="45">
        <v>300</v>
      </c>
      <c r="D85" s="69" t="s">
        <v>11</v>
      </c>
      <c r="E85" s="46">
        <v>3</v>
      </c>
      <c r="F85" s="45" t="s">
        <v>20</v>
      </c>
      <c r="G85" s="69" t="s">
        <v>9</v>
      </c>
      <c r="H85" s="69" t="s">
        <v>10</v>
      </c>
      <c r="I85" s="71">
        <v>386</v>
      </c>
      <c r="J85" s="64">
        <f t="shared" si="135"/>
        <v>7.3542877289374529</v>
      </c>
      <c r="K85" s="72">
        <v>453</v>
      </c>
      <c r="L85" s="64">
        <f t="shared" si="136"/>
        <v>8.6308091741157149</v>
      </c>
      <c r="M85" s="72">
        <v>507</v>
      </c>
      <c r="N85" s="64">
        <f t="shared" si="136"/>
        <v>9.6596473538116285</v>
      </c>
      <c r="O85" s="138">
        <f t="shared" si="154"/>
        <v>332.75862068965517</v>
      </c>
      <c r="P85" s="64">
        <f t="shared" si="155"/>
        <v>6.3399032146012519</v>
      </c>
      <c r="Q85" s="55">
        <f t="shared" si="156"/>
        <v>390.51724137931035</v>
      </c>
      <c r="R85" s="64">
        <f t="shared" si="157"/>
        <v>7.4403527363066511</v>
      </c>
      <c r="S85" s="55">
        <f t="shared" si="158"/>
        <v>437.06896551724139</v>
      </c>
      <c r="T85" s="139">
        <f t="shared" si="159"/>
        <v>8.3272822015617489</v>
      </c>
      <c r="U85" s="121">
        <v>0.1</v>
      </c>
      <c r="V85" s="121">
        <v>0.122</v>
      </c>
      <c r="W85" s="121">
        <v>6.8000000000000005E-2</v>
      </c>
      <c r="X85" s="121">
        <v>1</v>
      </c>
      <c r="Y85" s="55">
        <f t="shared" si="143"/>
        <v>314.15926535897933</v>
      </c>
      <c r="Z85" s="64">
        <f t="shared" si="152"/>
        <v>1.9951793006576397</v>
      </c>
      <c r="AA85" s="150">
        <v>0.70099999999999996</v>
      </c>
      <c r="AB85" s="121">
        <v>9.0999999999999998E-2</v>
      </c>
      <c r="AC85" s="121">
        <f t="shared" si="167"/>
        <v>1</v>
      </c>
      <c r="AD85" s="59">
        <f t="shared" si="144"/>
        <v>314.15926535897933</v>
      </c>
      <c r="AE85" s="145">
        <f t="shared" si="160"/>
        <v>8.2644628099173545</v>
      </c>
      <c r="AF85" s="145">
        <f t="shared" si="161"/>
        <v>10.082644628099173</v>
      </c>
      <c r="AG85" s="64">
        <f t="shared" si="162"/>
        <v>5.6198347107438016</v>
      </c>
      <c r="AH85" s="146">
        <f t="shared" si="163"/>
        <v>3.801327110843649E-2</v>
      </c>
      <c r="AI85" s="153">
        <f t="shared" si="164"/>
        <v>57.933884297520663</v>
      </c>
      <c r="AJ85" s="64">
        <f t="shared" si="165"/>
        <v>7.5206611570247937</v>
      </c>
      <c r="AK85" s="147">
        <f t="shared" si="166"/>
        <v>3.801327110843649E-2</v>
      </c>
      <c r="AL85" s="164" t="s">
        <v>106</v>
      </c>
    </row>
    <row r="86" spans="2:38" x14ac:dyDescent="0.3">
      <c r="B86" s="258" t="s">
        <v>145</v>
      </c>
      <c r="C86" s="259"/>
      <c r="D86" s="259"/>
      <c r="E86" s="259"/>
      <c r="F86" s="259"/>
      <c r="G86" s="259"/>
      <c r="H86" s="259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G86" s="271"/>
      <c r="AH86" s="271"/>
      <c r="AI86" s="271"/>
      <c r="AJ86" s="271"/>
      <c r="AK86" s="271"/>
      <c r="AL86" s="260"/>
    </row>
    <row r="87" spans="2:38" x14ac:dyDescent="0.3">
      <c r="B87" s="261"/>
      <c r="C87" s="262"/>
      <c r="D87" s="262"/>
      <c r="E87" s="262"/>
      <c r="F87" s="262"/>
      <c r="G87" s="262"/>
      <c r="H87" s="262"/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  <c r="AG87" s="271"/>
      <c r="AH87" s="271"/>
      <c r="AI87" s="271"/>
      <c r="AJ87" s="271"/>
      <c r="AK87" s="271"/>
      <c r="AL87" s="263"/>
    </row>
    <row r="88" spans="2:38" x14ac:dyDescent="0.3">
      <c r="B88" s="44">
        <v>11</v>
      </c>
      <c r="C88" s="69">
        <v>185</v>
      </c>
      <c r="D88" s="69" t="s">
        <v>8</v>
      </c>
      <c r="E88" s="46">
        <v>3</v>
      </c>
      <c r="F88" s="45" t="s">
        <v>29</v>
      </c>
      <c r="G88" s="69" t="s">
        <v>9</v>
      </c>
      <c r="H88" s="69" t="s">
        <v>10</v>
      </c>
      <c r="I88" s="67">
        <v>355</v>
      </c>
      <c r="J88" s="134">
        <f t="shared" ref="J88:P93" si="168">I88*(SQRT(3)*$B88)/1000</f>
        <v>6.763658403556466</v>
      </c>
      <c r="K88" s="68">
        <v>407</v>
      </c>
      <c r="L88" s="134">
        <f t="shared" si="168"/>
        <v>7.7543914654858632</v>
      </c>
      <c r="M88" s="68">
        <v>449</v>
      </c>
      <c r="N88" s="134">
        <f t="shared" si="168"/>
        <v>8.5545989385826857</v>
      </c>
      <c r="O88" s="133">
        <f t="shared" ref="O88:O93" si="169">I88/1.16</f>
        <v>306.0344827586207</v>
      </c>
      <c r="P88" s="134">
        <f t="shared" si="168"/>
        <v>5.8307400030659196</v>
      </c>
      <c r="Q88" s="57">
        <f t="shared" ref="Q88:Q93" si="170">K88/1.16</f>
        <v>350.86206896551727</v>
      </c>
      <c r="R88" s="134">
        <f t="shared" ref="R88:R93" si="171">Q88*(SQRT(3)*$B88)/1000</f>
        <v>6.6848202288671237</v>
      </c>
      <c r="S88" s="57">
        <f t="shared" ref="S88:S93" si="172">M88/1.16</f>
        <v>387.06896551724139</v>
      </c>
      <c r="T88" s="135">
        <f t="shared" ref="T88:T93" si="173">S88*(SQRT(3)*$B88)/1000</f>
        <v>7.3746542573988663</v>
      </c>
      <c r="U88" s="140">
        <v>9.9099999999999994E-2</v>
      </c>
      <c r="V88" s="140">
        <v>0.11799999999999999</v>
      </c>
      <c r="W88" s="140">
        <v>7.0000000000000007E-2</v>
      </c>
      <c r="X88" s="140">
        <v>0.56999999999999995</v>
      </c>
      <c r="Y88" s="57">
        <f t="shared" ref="Y88:Y93" si="174">2*PI()*50*(X88)</f>
        <v>179.0707812546182</v>
      </c>
      <c r="Z88" s="134">
        <f>2*PI()*50*(X88/1000000)*(B88*1000/SQRT(3))</f>
        <v>1.1372522013748545</v>
      </c>
      <c r="AA88" s="50">
        <v>0.84199999999999997</v>
      </c>
      <c r="AB88" s="140">
        <v>0.10199999999999999</v>
      </c>
      <c r="AC88" s="134">
        <f>X88/1.2</f>
        <v>0.47499999999999998</v>
      </c>
      <c r="AD88" s="58">
        <f t="shared" ref="AD88:AD93" si="175">2*PI()*50*(AC88)</f>
        <v>149.22565104551518</v>
      </c>
      <c r="AE88" s="141">
        <f t="shared" ref="AE88:AE93" si="176">100*100000000*U88/(($B88*1000)^2)</f>
        <v>8.1900826446280988</v>
      </c>
      <c r="AF88" s="141">
        <f t="shared" ref="AF88:AF93" si="177">100*100000000*V88/(($B88*1000)^2)</f>
        <v>9.7520661157024797</v>
      </c>
      <c r="AG88" s="141">
        <f t="shared" ref="AG88:AG93" si="178">100*100000000*W88/(($B88*1000)^2)</f>
        <v>5.7851239669421499</v>
      </c>
      <c r="AH88" s="142">
        <f t="shared" ref="AH88:AH93" si="179">100/100000000*(Y88/1000000)*(($B88*1000)^2)</f>
        <v>2.1667564531808799E-2</v>
      </c>
      <c r="AI88" s="151">
        <f t="shared" ref="AI88:AI93" si="180">100*100000000*AA88/(($B88*1000)^2)</f>
        <v>69.586776859504127</v>
      </c>
      <c r="AJ88" s="141">
        <f t="shared" ref="AJ88:AJ93" si="181">100*100000000*AB88/(($B88*1000)^2)</f>
        <v>8.4297520661157019</v>
      </c>
      <c r="AK88" s="143">
        <f t="shared" ref="AK88:AK93" si="182">100/100000000*(AD88/1000000)*(($B88*1000)^2)</f>
        <v>1.8056303776507333E-2</v>
      </c>
      <c r="AL88" s="164" t="s">
        <v>107</v>
      </c>
    </row>
    <row r="89" spans="2:38" x14ac:dyDescent="0.3">
      <c r="B89" s="44">
        <v>11</v>
      </c>
      <c r="C89" s="69">
        <v>240</v>
      </c>
      <c r="D89" s="69" t="s">
        <v>8</v>
      </c>
      <c r="E89" s="46">
        <v>3</v>
      </c>
      <c r="F89" s="45" t="s">
        <v>29</v>
      </c>
      <c r="G89" s="69" t="s">
        <v>9</v>
      </c>
      <c r="H89" s="69" t="s">
        <v>10</v>
      </c>
      <c r="I89" s="45">
        <v>411</v>
      </c>
      <c r="J89" s="47">
        <f t="shared" si="168"/>
        <v>7.8306017010188942</v>
      </c>
      <c r="K89" s="69">
        <v>475</v>
      </c>
      <c r="L89" s="47">
        <f t="shared" si="168"/>
        <v>9.0499654695473843</v>
      </c>
      <c r="M89" s="69">
        <v>527</v>
      </c>
      <c r="N89" s="47">
        <f t="shared" si="168"/>
        <v>10.040698531476782</v>
      </c>
      <c r="O89" s="136">
        <f t="shared" si="169"/>
        <v>354.31034482758622</v>
      </c>
      <c r="P89" s="47">
        <f t="shared" si="168"/>
        <v>6.7505187077749085</v>
      </c>
      <c r="Q89" s="48">
        <f t="shared" si="170"/>
        <v>409.48275862068971</v>
      </c>
      <c r="R89" s="47">
        <f t="shared" si="171"/>
        <v>7.8016943702994697</v>
      </c>
      <c r="S89" s="48">
        <f t="shared" si="172"/>
        <v>454.31034482758622</v>
      </c>
      <c r="T89" s="137">
        <f t="shared" si="173"/>
        <v>8.6557745961006738</v>
      </c>
      <c r="U89" s="49">
        <v>7.3999999999999996E-2</v>
      </c>
      <c r="V89" s="49">
        <v>0.09</v>
      </c>
      <c r="W89" s="49">
        <v>6.8000000000000005E-2</v>
      </c>
      <c r="X89" s="49">
        <v>0.64</v>
      </c>
      <c r="Y89" s="48">
        <f t="shared" si="174"/>
        <v>201.06192982974676</v>
      </c>
      <c r="Z89" s="47">
        <f t="shared" ref="Z89:Z93" si="183">2*PI()*50*(X89/1000000)*(B89*1000/SQRT(3))</f>
        <v>1.2769147524208895</v>
      </c>
      <c r="AA89" s="53">
        <v>0.75900000000000001</v>
      </c>
      <c r="AB89" s="49">
        <v>9.8000000000000004E-2</v>
      </c>
      <c r="AC89" s="47">
        <f t="shared" ref="AC89:AC90" si="184">X89/1.2</f>
        <v>0.53333333333333333</v>
      </c>
      <c r="AD89" s="56">
        <f t="shared" si="175"/>
        <v>167.55160819145564</v>
      </c>
      <c r="AE89" s="51">
        <f t="shared" si="176"/>
        <v>6.115702479338843</v>
      </c>
      <c r="AF89" s="51">
        <f t="shared" si="177"/>
        <v>7.4380165289256199</v>
      </c>
      <c r="AG89" s="51">
        <f t="shared" si="178"/>
        <v>5.6198347107438016</v>
      </c>
      <c r="AH89" s="52">
        <f t="shared" si="179"/>
        <v>2.4328493509399359E-2</v>
      </c>
      <c r="AI89" s="152">
        <f t="shared" si="180"/>
        <v>62.727272727272727</v>
      </c>
      <c r="AJ89" s="51">
        <f t="shared" si="181"/>
        <v>8.0991735537190088</v>
      </c>
      <c r="AK89" s="144">
        <f t="shared" si="182"/>
        <v>2.0273744591166133E-2</v>
      </c>
      <c r="AL89" s="164" t="s">
        <v>107</v>
      </c>
    </row>
    <row r="90" spans="2:38" x14ac:dyDescent="0.3">
      <c r="B90" s="44">
        <v>11</v>
      </c>
      <c r="C90" s="45">
        <v>300</v>
      </c>
      <c r="D90" s="69" t="s">
        <v>8</v>
      </c>
      <c r="E90" s="46">
        <v>3</v>
      </c>
      <c r="F90" s="45" t="s">
        <v>29</v>
      </c>
      <c r="G90" s="69" t="s">
        <v>9</v>
      </c>
      <c r="H90" s="69" t="s">
        <v>10</v>
      </c>
      <c r="I90" s="45">
        <v>460</v>
      </c>
      <c r="J90" s="47">
        <f t="shared" si="168"/>
        <v>8.7641770862985187</v>
      </c>
      <c r="K90" s="69">
        <v>537</v>
      </c>
      <c r="L90" s="47">
        <f t="shared" si="168"/>
        <v>10.231224120309358</v>
      </c>
      <c r="M90" s="69">
        <v>599</v>
      </c>
      <c r="N90" s="47">
        <f t="shared" si="168"/>
        <v>11.412482771071332</v>
      </c>
      <c r="O90" s="136">
        <f t="shared" si="169"/>
        <v>396.55172413793105</v>
      </c>
      <c r="P90" s="47">
        <f t="shared" si="168"/>
        <v>7.5553250743952747</v>
      </c>
      <c r="Q90" s="48">
        <f t="shared" si="170"/>
        <v>462.93103448275866</v>
      </c>
      <c r="R90" s="47">
        <f t="shared" si="171"/>
        <v>8.8200207933701371</v>
      </c>
      <c r="S90" s="48">
        <f t="shared" si="172"/>
        <v>516.37931034482767</v>
      </c>
      <c r="T90" s="137">
        <f t="shared" si="173"/>
        <v>9.8383472164408055</v>
      </c>
      <c r="U90" s="49">
        <v>6.0100000000000001E-2</v>
      </c>
      <c r="V90" s="49">
        <v>7.1999999999999995E-2</v>
      </c>
      <c r="W90" s="49">
        <v>6.6000000000000003E-2</v>
      </c>
      <c r="X90" s="49">
        <v>0.7</v>
      </c>
      <c r="Y90" s="48">
        <f t="shared" si="174"/>
        <v>219.91148575128551</v>
      </c>
      <c r="Z90" s="47">
        <f t="shared" si="183"/>
        <v>1.3966255104603478</v>
      </c>
      <c r="AA90" s="53">
        <v>0.68</v>
      </c>
      <c r="AB90" s="49">
        <v>9.4E-2</v>
      </c>
      <c r="AC90" s="47">
        <f t="shared" si="184"/>
        <v>0.58333333333333337</v>
      </c>
      <c r="AD90" s="56">
        <f t="shared" si="175"/>
        <v>183.25957145940461</v>
      </c>
      <c r="AE90" s="51">
        <f t="shared" si="176"/>
        <v>4.9669421487603307</v>
      </c>
      <c r="AF90" s="51">
        <f t="shared" si="177"/>
        <v>5.9504132231404956</v>
      </c>
      <c r="AG90" s="51">
        <f t="shared" si="178"/>
        <v>5.4545454545454541</v>
      </c>
      <c r="AH90" s="52">
        <f t="shared" si="179"/>
        <v>2.6609289775905546E-2</v>
      </c>
      <c r="AI90" s="152">
        <f t="shared" si="180"/>
        <v>56.198347107438025</v>
      </c>
      <c r="AJ90" s="51">
        <f t="shared" si="181"/>
        <v>7.7685950413223139</v>
      </c>
      <c r="AK90" s="144">
        <f t="shared" si="182"/>
        <v>2.2174408146587957E-2</v>
      </c>
      <c r="AL90" s="164" t="s">
        <v>107</v>
      </c>
    </row>
    <row r="91" spans="2:38" x14ac:dyDescent="0.3">
      <c r="B91" s="44">
        <v>11</v>
      </c>
      <c r="C91" s="69">
        <v>185</v>
      </c>
      <c r="D91" s="69" t="s">
        <v>8</v>
      </c>
      <c r="E91" s="46">
        <v>3</v>
      </c>
      <c r="F91" s="45" t="s">
        <v>20</v>
      </c>
      <c r="G91" s="69" t="s">
        <v>9</v>
      </c>
      <c r="H91" s="69" t="s">
        <v>10</v>
      </c>
      <c r="I91" s="45">
        <v>377</v>
      </c>
      <c r="J91" s="47">
        <f t="shared" si="168"/>
        <v>7.1828146989881345</v>
      </c>
      <c r="K91" s="69">
        <v>437</v>
      </c>
      <c r="L91" s="47">
        <f t="shared" si="168"/>
        <v>8.3259682319835928</v>
      </c>
      <c r="M91" s="69">
        <v>485</v>
      </c>
      <c r="N91" s="47">
        <f t="shared" si="168"/>
        <v>9.2404910583799591</v>
      </c>
      <c r="O91" s="136">
        <f t="shared" si="169"/>
        <v>325</v>
      </c>
      <c r="P91" s="47">
        <f t="shared" si="168"/>
        <v>6.1920816370587364</v>
      </c>
      <c r="Q91" s="48">
        <f t="shared" si="170"/>
        <v>376.72413793103453</v>
      </c>
      <c r="R91" s="47">
        <f t="shared" si="171"/>
        <v>7.1775588206755119</v>
      </c>
      <c r="S91" s="48">
        <f t="shared" si="172"/>
        <v>418.10344827586209</v>
      </c>
      <c r="T91" s="137">
        <f t="shared" si="173"/>
        <v>7.9659405675689312</v>
      </c>
      <c r="U91" s="49">
        <v>9.9099999999999994E-2</v>
      </c>
      <c r="V91" s="49">
        <v>0.1201</v>
      </c>
      <c r="W91" s="49">
        <v>7.2999999999999995E-2</v>
      </c>
      <c r="X91" s="49">
        <v>0.8</v>
      </c>
      <c r="Y91" s="48">
        <f t="shared" si="174"/>
        <v>251.32741228718348</v>
      </c>
      <c r="Z91" s="47">
        <f t="shared" si="183"/>
        <v>1.5961434405261119</v>
      </c>
      <c r="AA91" s="53">
        <v>0.83199999999999996</v>
      </c>
      <c r="AB91" s="49">
        <v>9.7000000000000003E-2</v>
      </c>
      <c r="AC91" s="49">
        <f>X91</f>
        <v>0.8</v>
      </c>
      <c r="AD91" s="56">
        <f t="shared" si="175"/>
        <v>251.32741228718348</v>
      </c>
      <c r="AE91" s="51">
        <f t="shared" si="176"/>
        <v>8.1900826446280988</v>
      </c>
      <c r="AF91" s="51">
        <f t="shared" si="177"/>
        <v>9.9256198347107443</v>
      </c>
      <c r="AG91" s="51">
        <f t="shared" si="178"/>
        <v>6.0330578512396693</v>
      </c>
      <c r="AH91" s="52">
        <f t="shared" si="179"/>
        <v>3.0410616886749203E-2</v>
      </c>
      <c r="AI91" s="152">
        <f t="shared" si="180"/>
        <v>68.760330578512395</v>
      </c>
      <c r="AJ91" s="51">
        <f t="shared" si="181"/>
        <v>8.0165289256198342</v>
      </c>
      <c r="AK91" s="144">
        <f t="shared" si="182"/>
        <v>3.0410616886749203E-2</v>
      </c>
      <c r="AL91" s="164" t="s">
        <v>107</v>
      </c>
    </row>
    <row r="92" spans="2:38" x14ac:dyDescent="0.3">
      <c r="B92" s="44">
        <v>11</v>
      </c>
      <c r="C92" s="69">
        <v>240</v>
      </c>
      <c r="D92" s="69" t="s">
        <v>8</v>
      </c>
      <c r="E92" s="46">
        <v>3</v>
      </c>
      <c r="F92" s="45" t="s">
        <v>20</v>
      </c>
      <c r="G92" s="69" t="s">
        <v>9</v>
      </c>
      <c r="H92" s="69" t="s">
        <v>10</v>
      </c>
      <c r="I92" s="45">
        <v>436</v>
      </c>
      <c r="J92" s="47">
        <f t="shared" si="168"/>
        <v>8.3069156731003346</v>
      </c>
      <c r="K92" s="69">
        <v>508</v>
      </c>
      <c r="L92" s="47">
        <f t="shared" si="168"/>
        <v>9.6786999126948867</v>
      </c>
      <c r="M92" s="69">
        <v>567</v>
      </c>
      <c r="N92" s="47">
        <f t="shared" si="168"/>
        <v>10.802800886807086</v>
      </c>
      <c r="O92" s="136">
        <f t="shared" si="169"/>
        <v>375.86206896551727</v>
      </c>
      <c r="P92" s="47">
        <f t="shared" si="168"/>
        <v>7.161134200948565</v>
      </c>
      <c r="Q92" s="48">
        <f t="shared" si="170"/>
        <v>437.93103448275866</v>
      </c>
      <c r="R92" s="47">
        <f t="shared" si="171"/>
        <v>8.3437068212886949</v>
      </c>
      <c r="S92" s="48">
        <f t="shared" si="172"/>
        <v>488.79310344827587</v>
      </c>
      <c r="T92" s="137">
        <f t="shared" si="173"/>
        <v>9.3127593851785235</v>
      </c>
      <c r="U92" s="49">
        <v>7.5399999999999995E-2</v>
      </c>
      <c r="V92" s="49">
        <v>9.2299999999999993E-2</v>
      </c>
      <c r="W92" s="49">
        <v>7.0000000000000007E-2</v>
      </c>
      <c r="X92" s="49">
        <v>0.9</v>
      </c>
      <c r="Y92" s="48">
        <f t="shared" si="174"/>
        <v>282.74333882308139</v>
      </c>
      <c r="Z92" s="47">
        <f t="shared" si="183"/>
        <v>1.795661370591876</v>
      </c>
      <c r="AA92" s="53">
        <v>0.72599999999999998</v>
      </c>
      <c r="AB92" s="49">
        <v>9.4E-2</v>
      </c>
      <c r="AC92" s="49">
        <f t="shared" ref="AC92:AC93" si="185">X92</f>
        <v>0.9</v>
      </c>
      <c r="AD92" s="56">
        <f t="shared" si="175"/>
        <v>282.74333882308139</v>
      </c>
      <c r="AE92" s="51">
        <f t="shared" si="176"/>
        <v>6.2314049586776861</v>
      </c>
      <c r="AF92" s="51">
        <f t="shared" si="177"/>
        <v>7.6280991735537178</v>
      </c>
      <c r="AG92" s="51">
        <f t="shared" si="178"/>
        <v>5.7851239669421499</v>
      </c>
      <c r="AH92" s="52">
        <f t="shared" si="179"/>
        <v>3.4211943997592843E-2</v>
      </c>
      <c r="AI92" s="152">
        <f t="shared" si="180"/>
        <v>60</v>
      </c>
      <c r="AJ92" s="51">
        <f t="shared" si="181"/>
        <v>7.7685950413223139</v>
      </c>
      <c r="AK92" s="144">
        <f t="shared" si="182"/>
        <v>3.4211943997592843E-2</v>
      </c>
      <c r="AL92" s="164" t="s">
        <v>107</v>
      </c>
    </row>
    <row r="93" spans="2:38" ht="15" thickBot="1" x14ac:dyDescent="0.35">
      <c r="B93" s="93">
        <v>11</v>
      </c>
      <c r="C93" s="165">
        <v>300</v>
      </c>
      <c r="D93" s="94" t="s">
        <v>8</v>
      </c>
      <c r="E93" s="95">
        <v>3</v>
      </c>
      <c r="F93" s="165" t="s">
        <v>20</v>
      </c>
      <c r="G93" s="94" t="s">
        <v>9</v>
      </c>
      <c r="H93" s="94" t="s">
        <v>10</v>
      </c>
      <c r="I93" s="165">
        <v>488</v>
      </c>
      <c r="J93" s="98">
        <f t="shared" si="168"/>
        <v>9.2976487350297337</v>
      </c>
      <c r="K93" s="94">
        <v>573</v>
      </c>
      <c r="L93" s="98">
        <f t="shared" si="168"/>
        <v>10.917116240106633</v>
      </c>
      <c r="M93" s="94">
        <v>643</v>
      </c>
      <c r="N93" s="98">
        <f t="shared" si="168"/>
        <v>12.250795361934667</v>
      </c>
      <c r="O93" s="166">
        <f t="shared" si="169"/>
        <v>420.68965517241384</v>
      </c>
      <c r="P93" s="98">
        <f t="shared" si="168"/>
        <v>8.01521442674977</v>
      </c>
      <c r="Q93" s="96">
        <f t="shared" si="170"/>
        <v>493.96551724137936</v>
      </c>
      <c r="R93" s="98">
        <f t="shared" si="171"/>
        <v>9.4113071035402029</v>
      </c>
      <c r="S93" s="96">
        <f t="shared" si="172"/>
        <v>554.31034482758628</v>
      </c>
      <c r="T93" s="167">
        <f t="shared" si="173"/>
        <v>10.561030484426439</v>
      </c>
      <c r="U93" s="168">
        <v>6.0100000000000001E-2</v>
      </c>
      <c r="V93" s="168">
        <v>7.46E-2</v>
      </c>
      <c r="W93" s="168">
        <v>6.8000000000000005E-2</v>
      </c>
      <c r="X93" s="168">
        <v>1</v>
      </c>
      <c r="Y93" s="96">
        <f t="shared" si="174"/>
        <v>314.15926535897933</v>
      </c>
      <c r="Z93" s="98">
        <f t="shared" si="183"/>
        <v>1.9951793006576397</v>
      </c>
      <c r="AA93" s="169">
        <v>0.65300000000000002</v>
      </c>
      <c r="AB93" s="168">
        <v>9.0999999999999998E-2</v>
      </c>
      <c r="AC93" s="168">
        <f t="shared" si="185"/>
        <v>1</v>
      </c>
      <c r="AD93" s="97">
        <f t="shared" si="175"/>
        <v>314.15926535897933</v>
      </c>
      <c r="AE93" s="170">
        <f t="shared" si="176"/>
        <v>4.9669421487603307</v>
      </c>
      <c r="AF93" s="170">
        <f t="shared" si="177"/>
        <v>6.1652892561983474</v>
      </c>
      <c r="AG93" s="170">
        <f t="shared" si="178"/>
        <v>5.6198347107438016</v>
      </c>
      <c r="AH93" s="171">
        <f t="shared" si="179"/>
        <v>3.801327110843649E-2</v>
      </c>
      <c r="AI93" s="172">
        <f t="shared" si="180"/>
        <v>53.966942148760332</v>
      </c>
      <c r="AJ93" s="170">
        <f t="shared" si="181"/>
        <v>7.5206611570247937</v>
      </c>
      <c r="AK93" s="173">
        <f t="shared" si="182"/>
        <v>3.801327110843649E-2</v>
      </c>
      <c r="AL93" s="174" t="s">
        <v>107</v>
      </c>
    </row>
    <row r="97" spans="3:5" x14ac:dyDescent="0.3">
      <c r="C97" s="66"/>
      <c r="D97" s="49"/>
      <c r="E97" s="49"/>
    </row>
    <row r="98" spans="3:5" x14ac:dyDescent="0.3">
      <c r="C98" s="66"/>
      <c r="D98" s="49"/>
      <c r="E98" s="49"/>
    </row>
    <row r="99" spans="3:5" x14ac:dyDescent="0.3">
      <c r="C99" s="69"/>
      <c r="D99" s="49"/>
      <c r="E99" s="49"/>
    </row>
    <row r="100" spans="3:5" x14ac:dyDescent="0.3">
      <c r="C100" s="69"/>
      <c r="D100" s="49"/>
      <c r="E100" s="49"/>
    </row>
    <row r="101" spans="3:5" x14ac:dyDescent="0.3">
      <c r="C101" s="69"/>
      <c r="D101" s="49"/>
      <c r="E101" s="49"/>
    </row>
    <row r="102" spans="3:5" x14ac:dyDescent="0.3">
      <c r="C102" s="69"/>
      <c r="D102" s="49"/>
    </row>
    <row r="103" spans="3:5" x14ac:dyDescent="0.3">
      <c r="C103" s="69"/>
      <c r="D103" s="49"/>
    </row>
    <row r="104" spans="3:5" x14ac:dyDescent="0.3">
      <c r="C104" s="69"/>
      <c r="D104" s="49"/>
    </row>
    <row r="105" spans="3:5" x14ac:dyDescent="0.3">
      <c r="C105" s="69"/>
      <c r="D105" s="49"/>
    </row>
    <row r="106" spans="3:5" x14ac:dyDescent="0.3">
      <c r="C106" s="69"/>
      <c r="D106" s="49"/>
    </row>
    <row r="107" spans="3:5" x14ac:dyDescent="0.3">
      <c r="C107" s="69"/>
      <c r="D107" s="49"/>
    </row>
    <row r="108" spans="3:5" x14ac:dyDescent="0.3">
      <c r="C108" s="66"/>
      <c r="D108" s="49"/>
    </row>
    <row r="109" spans="3:5" x14ac:dyDescent="0.3">
      <c r="C109" s="66"/>
      <c r="D109" s="49"/>
    </row>
    <row r="110" spans="3:5" x14ac:dyDescent="0.3">
      <c r="C110" s="66"/>
      <c r="D110" s="49"/>
    </row>
    <row r="111" spans="3:5" x14ac:dyDescent="0.3">
      <c r="C111" s="66"/>
      <c r="D111" s="49"/>
    </row>
    <row r="112" spans="3:5" x14ac:dyDescent="0.3">
      <c r="C112" s="66"/>
      <c r="D112" s="49"/>
    </row>
  </sheetData>
  <sheetProtection autoFilter="0"/>
  <mergeCells count="22">
    <mergeCell ref="B1:N1"/>
    <mergeCell ref="O3:T3"/>
    <mergeCell ref="I3:N3"/>
    <mergeCell ref="I4:J4"/>
    <mergeCell ref="K4:L4"/>
    <mergeCell ref="M4:N4"/>
    <mergeCell ref="O4:P4"/>
    <mergeCell ref="F3:H3"/>
    <mergeCell ref="S4:T4"/>
    <mergeCell ref="U3:Z3"/>
    <mergeCell ref="AA3:AD3"/>
    <mergeCell ref="B72:AL73"/>
    <mergeCell ref="B78:AL79"/>
    <mergeCell ref="B86:AL87"/>
    <mergeCell ref="B6:AL7"/>
    <mergeCell ref="B30:AL31"/>
    <mergeCell ref="B54:AL55"/>
    <mergeCell ref="B62:AL63"/>
    <mergeCell ref="B66:AL67"/>
    <mergeCell ref="AE3:AH3"/>
    <mergeCell ref="Q4:R4"/>
    <mergeCell ref="AI3:AK3"/>
  </mergeCells>
  <pageMargins left="0.70866141732283472" right="0.70866141732283472" top="0.74803149606299213" bottom="0.74803149606299213" header="0.31496062992125984" footer="0.31496062992125984"/>
  <pageSetup paperSize="8" scale="5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0"/>
  <sheetViews>
    <sheetView zoomScale="70" zoomScaleNormal="70" workbookViewId="0">
      <pane xSplit="1" ySplit="5" topLeftCell="B6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9.109375" defaultRowHeight="14.4" x14ac:dyDescent="0.3"/>
  <cols>
    <col min="1" max="1" width="6" style="12" customWidth="1"/>
    <col min="2" max="2" width="8.88671875" style="12" customWidth="1"/>
    <col min="3" max="3" width="5.88671875" style="12" customWidth="1"/>
    <col min="4" max="4" width="4" style="12" customWidth="1"/>
    <col min="5" max="5" width="4.33203125" style="12" customWidth="1"/>
    <col min="6" max="6" width="11.88671875" style="12" customWidth="1"/>
    <col min="7" max="7" width="5.109375" style="12" customWidth="1"/>
    <col min="8" max="8" width="7.109375" style="12" customWidth="1"/>
    <col min="9" max="20" width="7.6640625" style="12" customWidth="1"/>
    <col min="21" max="25" width="7.6640625" style="13" customWidth="1"/>
    <col min="26" max="37" width="7.6640625" style="12" customWidth="1"/>
    <col min="38" max="38" width="82.6640625" style="1" customWidth="1"/>
    <col min="39" max="39" width="9.109375" style="12" customWidth="1"/>
    <col min="40" max="16384" width="9.109375" style="12"/>
  </cols>
  <sheetData>
    <row r="1" spans="2:38" ht="58.5" customHeight="1" x14ac:dyDescent="0.25">
      <c r="B1" s="256" t="s">
        <v>117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157"/>
      <c r="P1" s="157"/>
      <c r="Q1" s="157"/>
      <c r="R1" s="157"/>
      <c r="S1" s="157"/>
      <c r="T1" s="157"/>
      <c r="U1" s="156"/>
      <c r="V1" s="156"/>
      <c r="W1" s="156"/>
      <c r="X1" s="156"/>
      <c r="Y1" s="156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11"/>
    </row>
    <row r="2" spans="2:38" ht="15.75" x14ac:dyDescent="0.25">
      <c r="B2" s="116" t="s">
        <v>95</v>
      </c>
      <c r="C2" s="120">
        <f>'Version Control'!D1</f>
        <v>1.2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27"/>
      <c r="P2" s="27"/>
      <c r="Q2" s="27"/>
      <c r="R2" s="27"/>
      <c r="S2" s="27"/>
      <c r="T2" s="27"/>
      <c r="U2" s="123"/>
      <c r="V2" s="123"/>
      <c r="W2" s="123"/>
      <c r="X2" s="123"/>
      <c r="Y2" s="123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52"/>
    </row>
    <row r="3" spans="2:38" ht="30.75" customHeight="1" x14ac:dyDescent="0.25">
      <c r="B3" s="38"/>
      <c r="C3" s="39" t="s">
        <v>0</v>
      </c>
      <c r="D3" s="40"/>
      <c r="E3" s="41"/>
      <c r="F3" s="278" t="s">
        <v>1</v>
      </c>
      <c r="G3" s="279"/>
      <c r="H3" s="282"/>
      <c r="I3" s="278" t="s">
        <v>48</v>
      </c>
      <c r="J3" s="279"/>
      <c r="K3" s="279"/>
      <c r="L3" s="279"/>
      <c r="M3" s="279"/>
      <c r="N3" s="282"/>
      <c r="O3" s="278" t="s">
        <v>55</v>
      </c>
      <c r="P3" s="279"/>
      <c r="Q3" s="279"/>
      <c r="R3" s="279"/>
      <c r="S3" s="279"/>
      <c r="T3" s="282"/>
      <c r="U3" s="278" t="s">
        <v>60</v>
      </c>
      <c r="V3" s="279"/>
      <c r="W3" s="279"/>
      <c r="X3" s="279"/>
      <c r="Y3" s="279"/>
      <c r="Z3" s="279"/>
      <c r="AA3" s="280" t="s">
        <v>61</v>
      </c>
      <c r="AB3" s="281"/>
      <c r="AC3" s="281"/>
      <c r="AD3" s="281"/>
      <c r="AE3" s="278" t="s">
        <v>66</v>
      </c>
      <c r="AF3" s="279"/>
      <c r="AG3" s="279"/>
      <c r="AH3" s="279"/>
      <c r="AI3" s="280" t="s">
        <v>67</v>
      </c>
      <c r="AJ3" s="281"/>
      <c r="AK3" s="281"/>
      <c r="AL3" s="109"/>
    </row>
    <row r="4" spans="2:38" ht="109.5" customHeight="1" x14ac:dyDescent="0.3">
      <c r="B4" s="162" t="s">
        <v>82</v>
      </c>
      <c r="C4" s="60" t="s">
        <v>161</v>
      </c>
      <c r="D4" s="60" t="s">
        <v>24</v>
      </c>
      <c r="E4" s="60" t="s">
        <v>4</v>
      </c>
      <c r="F4" s="60" t="s">
        <v>5</v>
      </c>
      <c r="G4" s="60" t="s">
        <v>6</v>
      </c>
      <c r="H4" s="60" t="s">
        <v>7</v>
      </c>
      <c r="I4" s="272" t="s">
        <v>17</v>
      </c>
      <c r="J4" s="273"/>
      <c r="K4" s="272" t="s">
        <v>18</v>
      </c>
      <c r="L4" s="276"/>
      <c r="M4" s="273" t="s">
        <v>56</v>
      </c>
      <c r="N4" s="276"/>
      <c r="O4" s="272" t="s">
        <v>17</v>
      </c>
      <c r="P4" s="273"/>
      <c r="Q4" s="272" t="s">
        <v>18</v>
      </c>
      <c r="R4" s="276"/>
      <c r="S4" s="273" t="s">
        <v>22</v>
      </c>
      <c r="T4" s="273"/>
      <c r="U4" s="42" t="s">
        <v>33</v>
      </c>
      <c r="V4" s="42" t="s">
        <v>32</v>
      </c>
      <c r="W4" s="42" t="s">
        <v>31</v>
      </c>
      <c r="X4" s="42" t="s">
        <v>80</v>
      </c>
      <c r="Y4" s="42" t="s">
        <v>34</v>
      </c>
      <c r="Z4" s="42" t="s">
        <v>28</v>
      </c>
      <c r="AA4" s="42" t="s">
        <v>27</v>
      </c>
      <c r="AB4" s="42" t="s">
        <v>30</v>
      </c>
      <c r="AC4" s="42" t="s">
        <v>80</v>
      </c>
      <c r="AD4" s="42" t="s">
        <v>34</v>
      </c>
      <c r="AE4" s="42" t="s">
        <v>62</v>
      </c>
      <c r="AF4" s="42" t="s">
        <v>63</v>
      </c>
      <c r="AG4" s="42" t="s">
        <v>64</v>
      </c>
      <c r="AH4" s="42" t="s">
        <v>65</v>
      </c>
      <c r="AI4" s="42" t="s">
        <v>68</v>
      </c>
      <c r="AJ4" s="42" t="s">
        <v>64</v>
      </c>
      <c r="AK4" s="60" t="s">
        <v>69</v>
      </c>
      <c r="AL4" s="186"/>
    </row>
    <row r="5" spans="2:38" ht="48" customHeight="1" x14ac:dyDescent="0.3">
      <c r="B5" s="163" t="s">
        <v>81</v>
      </c>
      <c r="C5" s="61"/>
      <c r="D5" s="62"/>
      <c r="E5" s="62"/>
      <c r="F5" s="61"/>
      <c r="G5" s="62"/>
      <c r="H5" s="63"/>
      <c r="I5" s="43" t="s">
        <v>53</v>
      </c>
      <c r="J5" s="43" t="s">
        <v>25</v>
      </c>
      <c r="K5" s="43" t="s">
        <v>53</v>
      </c>
      <c r="L5" s="43" t="s">
        <v>25</v>
      </c>
      <c r="M5" s="43" t="s">
        <v>53</v>
      </c>
      <c r="N5" s="43" t="s">
        <v>25</v>
      </c>
      <c r="O5" s="43" t="s">
        <v>53</v>
      </c>
      <c r="P5" s="43" t="s">
        <v>25</v>
      </c>
      <c r="Q5" s="43" t="s">
        <v>53</v>
      </c>
      <c r="R5" s="43" t="s">
        <v>25</v>
      </c>
      <c r="S5" s="43" t="s">
        <v>53</v>
      </c>
      <c r="T5" s="43" t="s">
        <v>25</v>
      </c>
      <c r="U5" s="181" t="s">
        <v>70</v>
      </c>
      <c r="V5" s="181" t="s">
        <v>71</v>
      </c>
      <c r="W5" s="181" t="s">
        <v>72</v>
      </c>
      <c r="X5" s="181" t="s">
        <v>73</v>
      </c>
      <c r="Y5" s="181" t="s">
        <v>74</v>
      </c>
      <c r="Z5" s="181" t="s">
        <v>75</v>
      </c>
      <c r="AA5" s="181" t="s">
        <v>76</v>
      </c>
      <c r="AB5" s="181" t="s">
        <v>77</v>
      </c>
      <c r="AC5" s="181" t="s">
        <v>78</v>
      </c>
      <c r="AD5" s="181" t="s">
        <v>79</v>
      </c>
      <c r="AE5" s="181" t="s">
        <v>70</v>
      </c>
      <c r="AF5" s="181" t="s">
        <v>71</v>
      </c>
      <c r="AG5" s="181" t="s">
        <v>72</v>
      </c>
      <c r="AH5" s="181" t="s">
        <v>74</v>
      </c>
      <c r="AI5" s="181" t="s">
        <v>76</v>
      </c>
      <c r="AJ5" s="181" t="s">
        <v>77</v>
      </c>
      <c r="AK5" s="181" t="s">
        <v>79</v>
      </c>
      <c r="AL5" s="182" t="s">
        <v>21</v>
      </c>
    </row>
    <row r="6" spans="2:38" ht="15" customHeight="1" x14ac:dyDescent="0.3">
      <c r="B6" s="258" t="s">
        <v>135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60"/>
    </row>
    <row r="7" spans="2:38" ht="15" customHeight="1" x14ac:dyDescent="0.3">
      <c r="B7" s="261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63"/>
    </row>
    <row r="8" spans="2:38" ht="15" x14ac:dyDescent="0.25">
      <c r="B8" s="44">
        <v>20</v>
      </c>
      <c r="C8" s="45">
        <v>95</v>
      </c>
      <c r="D8" s="69" t="s">
        <v>11</v>
      </c>
      <c r="E8" s="46">
        <v>3</v>
      </c>
      <c r="F8" s="69" t="s">
        <v>20</v>
      </c>
      <c r="G8" s="69" t="s">
        <v>9</v>
      </c>
      <c r="H8" s="46" t="s">
        <v>10</v>
      </c>
      <c r="I8" s="45">
        <v>195</v>
      </c>
      <c r="J8" s="51">
        <f t="shared" ref="J8:J9" si="0">I8*(SQRT(3)*$B8)/1000</f>
        <v>6.7549981495186202</v>
      </c>
      <c r="K8" s="69">
        <f t="shared" ref="K8:K9" si="1">1.14*I8</f>
        <v>222.29999999999998</v>
      </c>
      <c r="L8" s="51">
        <f t="shared" ref="L8:L9" si="2">K8*(SQRT(3)*$B8)/1000</f>
        <v>7.7006978904512273</v>
      </c>
      <c r="M8" s="69">
        <f t="shared" ref="M8:M9" si="3">I8*1.21</f>
        <v>235.95</v>
      </c>
      <c r="N8" s="200">
        <f t="shared" ref="N8:N9" si="4">M8*(SQRT(3)*$B8)/1000</f>
        <v>8.1735477609175309</v>
      </c>
      <c r="O8" s="48">
        <v>170</v>
      </c>
      <c r="P8" s="51">
        <f t="shared" ref="P8:P9" si="5">O8*(SQRT(3)*$B8)/1000</f>
        <v>5.8889727457341827</v>
      </c>
      <c r="Q8" s="48">
        <f t="shared" ref="Q8:Q9" si="6">1.14*O8</f>
        <v>193.79999999999998</v>
      </c>
      <c r="R8" s="51">
        <f t="shared" ref="R8:R9" si="7">Q8*(SQRT(3)*$B8)/1000</f>
        <v>6.713428930136967</v>
      </c>
      <c r="S8" s="48">
        <f t="shared" ref="S8:S9" si="8">O8*1.21</f>
        <v>205.7</v>
      </c>
      <c r="T8" s="51">
        <f t="shared" ref="T8:T9" si="9">S8*(SQRT(3)*$B8)/1000</f>
        <v>7.12565702233836</v>
      </c>
      <c r="U8" s="50">
        <v>0.32</v>
      </c>
      <c r="V8" s="190">
        <v>0.378</v>
      </c>
      <c r="W8" s="190">
        <v>0.1</v>
      </c>
      <c r="X8" s="190">
        <v>0.39</v>
      </c>
      <c r="Y8" s="191">
        <f t="shared" ref="Y8:Y9" si="10">2*PI()*50*(X8)</f>
        <v>122.52211349000194</v>
      </c>
      <c r="Z8" s="194">
        <f>2*PI()*50*(X8/1000000)*(B8*1000/SQRT(3))</f>
        <v>1.41476350410269</v>
      </c>
      <c r="AA8" s="190">
        <v>0.98135965200938247</v>
      </c>
      <c r="AB8" s="190">
        <v>0.14139742614891965</v>
      </c>
      <c r="AC8" s="190">
        <v>0.39</v>
      </c>
      <c r="AD8" s="196">
        <f t="shared" ref="AD8:AD9" si="11">2*PI()*50*(AC8)</f>
        <v>122.52211349000194</v>
      </c>
      <c r="AE8" s="141">
        <f t="shared" ref="AE8:AE9" si="12">100*100000000*U8/(($B8*1000)^2)</f>
        <v>8</v>
      </c>
      <c r="AF8" s="134">
        <f>100*100000000*V8/(($B8*1000)^2)</f>
        <v>9.4499999999999993</v>
      </c>
      <c r="AG8" s="134">
        <f>100*100000000*W8/(($B8*1000)^2)</f>
        <v>2.5</v>
      </c>
      <c r="AH8" s="143">
        <f>100/100000000*(Y8/1000000)*(($B8*1000)^2)</f>
        <v>4.9008845396000776E-2</v>
      </c>
      <c r="AI8" s="141">
        <f t="shared" ref="AI8:AJ36" si="13">100*100000000*AA8/(($B8*1000)^2)</f>
        <v>24.533991300234561</v>
      </c>
      <c r="AJ8" s="134">
        <f t="shared" si="13"/>
        <v>3.5349356537229912</v>
      </c>
      <c r="AK8" s="143">
        <f t="shared" ref="AK8:AK41" si="14">100/100000000*(AD8/1000000)*(($B8*1000)^2)</f>
        <v>4.9008845396000776E-2</v>
      </c>
      <c r="AL8" s="91" t="s">
        <v>59</v>
      </c>
    </row>
    <row r="9" spans="2:38" ht="15" x14ac:dyDescent="0.25">
      <c r="B9" s="44">
        <v>20</v>
      </c>
      <c r="C9" s="45">
        <v>185</v>
      </c>
      <c r="D9" s="69" t="s">
        <v>11</v>
      </c>
      <c r="E9" s="46">
        <v>3</v>
      </c>
      <c r="F9" s="69" t="s">
        <v>20</v>
      </c>
      <c r="G9" s="69" t="s">
        <v>9</v>
      </c>
      <c r="H9" s="46" t="s">
        <v>10</v>
      </c>
      <c r="I9" s="45">
        <v>285</v>
      </c>
      <c r="J9" s="51">
        <f t="shared" si="0"/>
        <v>9.8726896031426001</v>
      </c>
      <c r="K9" s="69">
        <f t="shared" si="1"/>
        <v>324.89999999999998</v>
      </c>
      <c r="L9" s="51">
        <f t="shared" si="2"/>
        <v>11.254866147582563</v>
      </c>
      <c r="M9" s="69">
        <f t="shared" si="3"/>
        <v>344.84999999999997</v>
      </c>
      <c r="N9" s="202">
        <f t="shared" si="4"/>
        <v>11.945954419802545</v>
      </c>
      <c r="O9" s="48">
        <v>245</v>
      </c>
      <c r="P9" s="51">
        <f t="shared" si="5"/>
        <v>8.4870489570874987</v>
      </c>
      <c r="Q9" s="48">
        <f t="shared" si="6"/>
        <v>279.29999999999995</v>
      </c>
      <c r="R9" s="51">
        <f t="shared" si="7"/>
        <v>9.6752358110797463</v>
      </c>
      <c r="S9" s="48">
        <f t="shared" si="8"/>
        <v>296.45</v>
      </c>
      <c r="T9" s="51">
        <f t="shared" si="9"/>
        <v>10.269329238075873</v>
      </c>
      <c r="U9" s="81">
        <v>0.16400000000000001</v>
      </c>
      <c r="V9" s="192">
        <v>0.19500000000000001</v>
      </c>
      <c r="W9" s="192">
        <v>9.0999999999999998E-2</v>
      </c>
      <c r="X9" s="192">
        <v>0.51</v>
      </c>
      <c r="Y9" s="193">
        <f t="shared" si="10"/>
        <v>160.22122533307945</v>
      </c>
      <c r="Z9" s="195">
        <f>2*PI()*50*(X9/1000000)*(B9*1000/SQRT(3))</f>
        <v>1.8500753515189021</v>
      </c>
      <c r="AA9" s="192">
        <v>0.73830166816410514</v>
      </c>
      <c r="AB9" s="192">
        <v>0.12828683129197302</v>
      </c>
      <c r="AC9" s="192">
        <v>0.51</v>
      </c>
      <c r="AD9" s="197">
        <f t="shared" si="11"/>
        <v>160.22122533307945</v>
      </c>
      <c r="AE9" s="145">
        <f t="shared" si="12"/>
        <v>4.0999999999999996</v>
      </c>
      <c r="AF9" s="64">
        <f t="shared" ref="AF9:AG35" si="15">100*100000000*V9/(($B9*1000)^2)</f>
        <v>4.875</v>
      </c>
      <c r="AG9" s="64">
        <f t="shared" si="15"/>
        <v>2.2749999999999999</v>
      </c>
      <c r="AH9" s="147">
        <f>100/100000000*(Y9/1000000)*(($B9*1000)^2)</f>
        <v>6.4088490133231771E-2</v>
      </c>
      <c r="AI9" s="145">
        <f t="shared" si="13"/>
        <v>18.457541704102628</v>
      </c>
      <c r="AJ9" s="64">
        <f t="shared" si="13"/>
        <v>3.2071707822993254</v>
      </c>
      <c r="AK9" s="147">
        <f t="shared" si="14"/>
        <v>6.4088490133231771E-2</v>
      </c>
      <c r="AL9" s="91" t="s">
        <v>59</v>
      </c>
    </row>
    <row r="10" spans="2:38" ht="15" customHeight="1" x14ac:dyDescent="0.3">
      <c r="B10" s="258" t="s">
        <v>136</v>
      </c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60"/>
    </row>
    <row r="11" spans="2:38" ht="15" customHeight="1" x14ac:dyDescent="0.3">
      <c r="B11" s="261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3"/>
    </row>
    <row r="12" spans="2:38" ht="15" customHeight="1" x14ac:dyDescent="0.25">
      <c r="B12" s="184">
        <v>20</v>
      </c>
      <c r="C12" s="149">
        <v>0.04</v>
      </c>
      <c r="D12" s="49" t="s">
        <v>11</v>
      </c>
      <c r="E12" s="56">
        <v>3</v>
      </c>
      <c r="F12" s="69" t="s">
        <v>29</v>
      </c>
      <c r="G12" s="69" t="s">
        <v>9</v>
      </c>
      <c r="H12" s="46" t="s">
        <v>10</v>
      </c>
      <c r="I12" s="48">
        <v>82</v>
      </c>
      <c r="J12" s="51">
        <f t="shared" ref="J12:J18" si="16">I12*(SQRT(3)*$B12)/1000</f>
        <v>2.8405633244129587</v>
      </c>
      <c r="K12" s="48">
        <f t="shared" ref="K12:K18" si="17">1.14*I12</f>
        <v>93.47999999999999</v>
      </c>
      <c r="L12" s="51">
        <f t="shared" ref="L12:L18" si="18">K12*(SQRT(3)*$B12)/1000</f>
        <v>3.2382421898307721</v>
      </c>
      <c r="M12" s="48">
        <f t="shared" ref="M12:M18" si="19">I12*1.21</f>
        <v>99.22</v>
      </c>
      <c r="N12" s="200">
        <f t="shared" ref="N12:N18" si="20">M12*(SQRT(3)*$B12)/1000</f>
        <v>3.4370816225396799</v>
      </c>
      <c r="O12" s="48">
        <v>73</v>
      </c>
      <c r="P12" s="51">
        <f t="shared" ref="P12:P18" si="21">O12*(SQRT(3)*$B12)/1000</f>
        <v>2.5287941790505606</v>
      </c>
      <c r="Q12" s="48">
        <f t="shared" ref="Q12:Q18" si="22">1.14*O12</f>
        <v>83.22</v>
      </c>
      <c r="R12" s="51">
        <f t="shared" ref="R12:R18" si="23">Q12*(SQRT(3)*$B12)/1000</f>
        <v>2.8828253641176387</v>
      </c>
      <c r="S12" s="48">
        <f t="shared" ref="S12:S18" si="24">O12*1.21</f>
        <v>88.33</v>
      </c>
      <c r="T12" s="51">
        <f t="shared" ref="T12:T18" si="25">S12*(SQRT(3)*$B12)/1000</f>
        <v>3.0598409566511782</v>
      </c>
      <c r="U12" s="50">
        <v>1.1060000000000001</v>
      </c>
      <c r="V12" s="49">
        <v>1.4328667250169491</v>
      </c>
      <c r="W12" s="140">
        <v>0.11815200000000001</v>
      </c>
      <c r="X12" s="49">
        <v>0.20786000000000002</v>
      </c>
      <c r="Y12" s="48">
        <f t="shared" ref="Y12:Y18" si="26">2*PI()*50*(X12)</f>
        <v>65.301144897517446</v>
      </c>
      <c r="Z12" s="135">
        <f t="shared" ref="Z12:Z18" si="27">2*PI()*50*(X12/1000000)*(B12*1000/SQRT(3))</f>
        <v>0.7540326716994491</v>
      </c>
      <c r="AA12" s="47">
        <v>2.1661806915254234</v>
      </c>
      <c r="AB12" s="49">
        <v>0.16168224299065417</v>
      </c>
      <c r="AC12" s="49">
        <f>X12/1.2</f>
        <v>0.17321666666666669</v>
      </c>
      <c r="AD12" s="58">
        <f t="shared" ref="AD12:AD18" si="28">2*PI()*50*(AC12)</f>
        <v>54.41762074793121</v>
      </c>
      <c r="AE12" s="51">
        <f t="shared" ref="AE12:AE18" si="29">100*100000000*U12/(($B12*1000)^2)</f>
        <v>27.65</v>
      </c>
      <c r="AF12" s="47">
        <f t="shared" ref="AF12:AF18" si="30">100*100000000*V12/(($B12*1000)^2)</f>
        <v>35.821668125423727</v>
      </c>
      <c r="AG12" s="47">
        <f t="shared" ref="AG12:AG18" si="31">100*100000000*W12/(($B12*1000)^2)</f>
        <v>2.9538000000000002</v>
      </c>
      <c r="AH12" s="143">
        <f t="shared" ref="AH12:AH18" si="32">100/100000000*(Y12/1000000)*(($B12*1000)^2)</f>
        <v>2.6120457959006978E-2</v>
      </c>
      <c r="AI12" s="51">
        <f t="shared" ref="AI12:AI18" si="33">100*100000000*AA12/(($B12*1000)^2)</f>
        <v>54.154517288135587</v>
      </c>
      <c r="AJ12" s="47">
        <f t="shared" ref="AJ12:AJ18" si="34">100*100000000*AB12/(($B12*1000)^2)</f>
        <v>4.0420560747663545</v>
      </c>
      <c r="AK12" s="52">
        <f t="shared" ref="AK12:AK18" si="35">100/100000000*(AD12/1000000)*(($B12*1000)^2)</f>
        <v>2.1767048299172486E-2</v>
      </c>
      <c r="AL12" s="101" t="s">
        <v>118</v>
      </c>
    </row>
    <row r="13" spans="2:38" ht="15" customHeight="1" x14ac:dyDescent="0.25">
      <c r="B13" s="184">
        <v>20</v>
      </c>
      <c r="C13" s="149">
        <v>0.06</v>
      </c>
      <c r="D13" s="49" t="s">
        <v>11</v>
      </c>
      <c r="E13" s="56">
        <v>3</v>
      </c>
      <c r="F13" s="69" t="s">
        <v>29</v>
      </c>
      <c r="G13" s="69" t="s">
        <v>9</v>
      </c>
      <c r="H13" s="46" t="s">
        <v>10</v>
      </c>
      <c r="I13" s="48">
        <v>100</v>
      </c>
      <c r="J13" s="51">
        <f t="shared" si="16"/>
        <v>3.4641016151377544</v>
      </c>
      <c r="K13" s="48">
        <f t="shared" si="17"/>
        <v>113.99999999999999</v>
      </c>
      <c r="L13" s="51">
        <f t="shared" si="18"/>
        <v>3.9490758412570393</v>
      </c>
      <c r="M13" s="48">
        <f t="shared" si="19"/>
        <v>121</v>
      </c>
      <c r="N13" s="201">
        <f t="shared" si="20"/>
        <v>4.1915629543166828</v>
      </c>
      <c r="O13" s="48">
        <v>90</v>
      </c>
      <c r="P13" s="51">
        <f t="shared" si="21"/>
        <v>3.1176914536239786</v>
      </c>
      <c r="Q13" s="48">
        <f t="shared" si="22"/>
        <v>102.6</v>
      </c>
      <c r="R13" s="51">
        <f t="shared" si="23"/>
        <v>3.5541682571313356</v>
      </c>
      <c r="S13" s="48">
        <f t="shared" si="24"/>
        <v>108.89999999999999</v>
      </c>
      <c r="T13" s="51">
        <f t="shared" si="25"/>
        <v>3.7724066588850143</v>
      </c>
      <c r="U13" s="53">
        <v>0.73019999999999996</v>
      </c>
      <c r="V13" s="49">
        <v>0.91846077989830499</v>
      </c>
      <c r="W13" s="49">
        <v>0.11049400000000001</v>
      </c>
      <c r="X13" s="49">
        <v>0.24068000000000003</v>
      </c>
      <c r="Y13" s="48">
        <f t="shared" si="26"/>
        <v>75.611851986599149</v>
      </c>
      <c r="Z13" s="137">
        <f t="shared" si="27"/>
        <v>0.87309046196778306</v>
      </c>
      <c r="AA13" s="47">
        <v>1.7648182067796612</v>
      </c>
      <c r="AB13" s="49">
        <v>0.14766355140186915</v>
      </c>
      <c r="AC13" s="49">
        <f t="shared" ref="AC13:AC18" si="36">X13/1.2</f>
        <v>0.2005666666666667</v>
      </c>
      <c r="AD13" s="56">
        <f t="shared" si="28"/>
        <v>63.009876655499298</v>
      </c>
      <c r="AE13" s="51">
        <f t="shared" si="29"/>
        <v>18.254999999999999</v>
      </c>
      <c r="AF13" s="47">
        <f t="shared" si="30"/>
        <v>22.961519497457623</v>
      </c>
      <c r="AG13" s="47">
        <f t="shared" si="31"/>
        <v>2.7623500000000001</v>
      </c>
      <c r="AH13" s="144">
        <f t="shared" si="32"/>
        <v>3.0244740794639662E-2</v>
      </c>
      <c r="AI13" s="51">
        <f t="shared" si="33"/>
        <v>44.120455169491528</v>
      </c>
      <c r="AJ13" s="47">
        <f t="shared" si="34"/>
        <v>3.6915887850467288</v>
      </c>
      <c r="AK13" s="52">
        <f t="shared" si="35"/>
        <v>2.5203950662199718E-2</v>
      </c>
      <c r="AL13" s="102" t="s">
        <v>119</v>
      </c>
    </row>
    <row r="14" spans="2:38" ht="15" customHeight="1" x14ac:dyDescent="0.25">
      <c r="B14" s="184">
        <v>20</v>
      </c>
      <c r="C14" s="149">
        <v>0.1</v>
      </c>
      <c r="D14" s="49" t="s">
        <v>11</v>
      </c>
      <c r="E14" s="56">
        <v>3</v>
      </c>
      <c r="F14" s="69" t="s">
        <v>29</v>
      </c>
      <c r="G14" s="69" t="s">
        <v>9</v>
      </c>
      <c r="H14" s="46" t="s">
        <v>10</v>
      </c>
      <c r="I14" s="48">
        <v>140</v>
      </c>
      <c r="J14" s="51">
        <f t="shared" si="16"/>
        <v>4.8497422611928558</v>
      </c>
      <c r="K14" s="48">
        <f t="shared" si="17"/>
        <v>159.6</v>
      </c>
      <c r="L14" s="51">
        <f t="shared" si="18"/>
        <v>5.5287061777598554</v>
      </c>
      <c r="M14" s="48">
        <f t="shared" si="19"/>
        <v>169.4</v>
      </c>
      <c r="N14" s="201">
        <f t="shared" si="20"/>
        <v>5.8681881360433561</v>
      </c>
      <c r="O14" s="48">
        <v>125</v>
      </c>
      <c r="P14" s="51">
        <f t="shared" si="21"/>
        <v>4.3301270189221928</v>
      </c>
      <c r="Q14" s="48">
        <f t="shared" si="22"/>
        <v>142.5</v>
      </c>
      <c r="R14" s="51">
        <f t="shared" si="23"/>
        <v>4.9363448015713001</v>
      </c>
      <c r="S14" s="48">
        <f t="shared" si="24"/>
        <v>151.25</v>
      </c>
      <c r="T14" s="51">
        <f t="shared" si="25"/>
        <v>5.2394536928958528</v>
      </c>
      <c r="U14" s="53">
        <v>0.43419999999999997</v>
      </c>
      <c r="V14" s="49">
        <v>0.53987158596610163</v>
      </c>
      <c r="W14" s="49">
        <v>0.10174200000000001</v>
      </c>
      <c r="X14" s="49">
        <v>0.27350000000000002</v>
      </c>
      <c r="Y14" s="48">
        <f t="shared" si="26"/>
        <v>85.922559075680851</v>
      </c>
      <c r="Z14" s="137">
        <f t="shared" si="27"/>
        <v>0.99214825223611713</v>
      </c>
      <c r="AA14" s="47">
        <v>1.2847355796610169</v>
      </c>
      <c r="AB14" s="49">
        <v>0.13831775700934579</v>
      </c>
      <c r="AC14" s="49">
        <f t="shared" si="36"/>
        <v>0.22791666666666668</v>
      </c>
      <c r="AD14" s="56">
        <f t="shared" si="28"/>
        <v>71.602132563067372</v>
      </c>
      <c r="AE14" s="51">
        <f t="shared" si="29"/>
        <v>10.855</v>
      </c>
      <c r="AF14" s="47">
        <f t="shared" si="30"/>
        <v>13.496789649152541</v>
      </c>
      <c r="AG14" s="47">
        <f t="shared" si="31"/>
        <v>2.5435500000000002</v>
      </c>
      <c r="AH14" s="144">
        <f t="shared" si="32"/>
        <v>3.436902363027234E-2</v>
      </c>
      <c r="AI14" s="51">
        <f t="shared" si="33"/>
        <v>32.11838949152542</v>
      </c>
      <c r="AJ14" s="47">
        <f t="shared" si="34"/>
        <v>3.457943925233645</v>
      </c>
      <c r="AK14" s="52">
        <f t="shared" si="35"/>
        <v>2.8640853025226946E-2</v>
      </c>
      <c r="AL14" s="102" t="s">
        <v>119</v>
      </c>
    </row>
    <row r="15" spans="2:38" ht="15" customHeight="1" x14ac:dyDescent="0.25">
      <c r="B15" s="184">
        <v>20</v>
      </c>
      <c r="C15" s="149">
        <v>0.15</v>
      </c>
      <c r="D15" s="49" t="s">
        <v>11</v>
      </c>
      <c r="E15" s="56">
        <v>3</v>
      </c>
      <c r="F15" s="69" t="s">
        <v>29</v>
      </c>
      <c r="G15" s="69" t="s">
        <v>9</v>
      </c>
      <c r="H15" s="46" t="s">
        <v>10</v>
      </c>
      <c r="I15" s="48">
        <v>170</v>
      </c>
      <c r="J15" s="51">
        <f t="shared" si="16"/>
        <v>5.8889727457341827</v>
      </c>
      <c r="K15" s="48">
        <f t="shared" si="17"/>
        <v>193.79999999999998</v>
      </c>
      <c r="L15" s="51">
        <f t="shared" si="18"/>
        <v>6.713428930136967</v>
      </c>
      <c r="M15" s="48">
        <f t="shared" si="19"/>
        <v>205.7</v>
      </c>
      <c r="N15" s="201">
        <f t="shared" si="20"/>
        <v>7.12565702233836</v>
      </c>
      <c r="O15" s="48">
        <v>150</v>
      </c>
      <c r="P15" s="51">
        <f t="shared" si="21"/>
        <v>5.1961524227066311</v>
      </c>
      <c r="Q15" s="48">
        <f t="shared" si="22"/>
        <v>170.99999999999997</v>
      </c>
      <c r="R15" s="51">
        <f t="shared" si="23"/>
        <v>5.9236137618855595</v>
      </c>
      <c r="S15" s="48">
        <f t="shared" si="24"/>
        <v>181.5</v>
      </c>
      <c r="T15" s="51">
        <f t="shared" si="25"/>
        <v>6.2873444314750238</v>
      </c>
      <c r="U15" s="53">
        <v>0.29649999999999999</v>
      </c>
      <c r="V15" s="49">
        <v>0.36840293759322035</v>
      </c>
      <c r="W15" s="49">
        <v>9.6271999999999996E-2</v>
      </c>
      <c r="X15" s="49">
        <v>0.30632000000000004</v>
      </c>
      <c r="Y15" s="48">
        <f t="shared" si="26"/>
        <v>96.233266164762554</v>
      </c>
      <c r="Z15" s="137">
        <f t="shared" si="27"/>
        <v>1.1112060425044514</v>
      </c>
      <c r="AA15" s="47">
        <v>1.084301427118644</v>
      </c>
      <c r="AB15" s="49">
        <v>0.1336448598130841</v>
      </c>
      <c r="AC15" s="49">
        <f t="shared" si="36"/>
        <v>0.2552666666666667</v>
      </c>
      <c r="AD15" s="56">
        <f t="shared" si="28"/>
        <v>80.194388470635459</v>
      </c>
      <c r="AE15" s="51">
        <f t="shared" si="29"/>
        <v>7.4124999999999996</v>
      </c>
      <c r="AF15" s="47">
        <f t="shared" si="30"/>
        <v>9.2100734398305075</v>
      </c>
      <c r="AG15" s="47">
        <f t="shared" si="31"/>
        <v>2.4068000000000001</v>
      </c>
      <c r="AH15" s="144">
        <f t="shared" si="32"/>
        <v>3.8493306465905021E-2</v>
      </c>
      <c r="AI15" s="51">
        <f t="shared" si="33"/>
        <v>27.107535677966098</v>
      </c>
      <c r="AJ15" s="47">
        <f t="shared" si="34"/>
        <v>3.3411214953271027</v>
      </c>
      <c r="AK15" s="52">
        <f t="shared" si="35"/>
        <v>3.2077755388254185E-2</v>
      </c>
      <c r="AL15" s="102" t="s">
        <v>119</v>
      </c>
    </row>
    <row r="16" spans="2:38" ht="15" customHeight="1" x14ac:dyDescent="0.25">
      <c r="B16" s="184">
        <v>20</v>
      </c>
      <c r="C16" s="149">
        <v>0.2</v>
      </c>
      <c r="D16" s="49" t="s">
        <v>11</v>
      </c>
      <c r="E16" s="56">
        <v>3</v>
      </c>
      <c r="F16" s="69" t="s">
        <v>29</v>
      </c>
      <c r="G16" s="69" t="s">
        <v>9</v>
      </c>
      <c r="H16" s="46" t="s">
        <v>10</v>
      </c>
      <c r="I16" s="48">
        <v>205</v>
      </c>
      <c r="J16" s="51">
        <f t="shared" si="16"/>
        <v>7.1014083110323964</v>
      </c>
      <c r="K16" s="48">
        <f t="shared" si="17"/>
        <v>233.7</v>
      </c>
      <c r="L16" s="51">
        <f t="shared" si="18"/>
        <v>8.0956054745769315</v>
      </c>
      <c r="M16" s="48">
        <f t="shared" si="19"/>
        <v>248.04999999999998</v>
      </c>
      <c r="N16" s="201">
        <f t="shared" si="20"/>
        <v>8.5927040563491985</v>
      </c>
      <c r="O16" s="48">
        <v>185</v>
      </c>
      <c r="P16" s="51">
        <f t="shared" si="21"/>
        <v>6.4085879880048449</v>
      </c>
      <c r="Q16" s="48">
        <f t="shared" si="22"/>
        <v>210.89999999999998</v>
      </c>
      <c r="R16" s="51">
        <f t="shared" si="23"/>
        <v>7.3057903063255223</v>
      </c>
      <c r="S16" s="48">
        <f t="shared" si="24"/>
        <v>223.85</v>
      </c>
      <c r="T16" s="51">
        <f t="shared" si="25"/>
        <v>7.7543914654858623</v>
      </c>
      <c r="U16" s="53">
        <v>0.22309999999999999</v>
      </c>
      <c r="V16" s="49">
        <v>0.27333121176271186</v>
      </c>
      <c r="W16" s="49">
        <v>9.1896000000000019E-2</v>
      </c>
      <c r="X16" s="49">
        <v>0.35008000000000006</v>
      </c>
      <c r="Y16" s="48">
        <f t="shared" si="26"/>
        <v>109.9808756168715</v>
      </c>
      <c r="Z16" s="137">
        <f t="shared" si="27"/>
        <v>1.2699497628622303</v>
      </c>
      <c r="AA16" s="47">
        <v>0.97893814915254229</v>
      </c>
      <c r="AB16" s="49">
        <v>0.12616822429906543</v>
      </c>
      <c r="AC16" s="49">
        <f t="shared" si="36"/>
        <v>0.2917333333333334</v>
      </c>
      <c r="AD16" s="56">
        <f t="shared" si="28"/>
        <v>91.650729680726258</v>
      </c>
      <c r="AE16" s="51">
        <f t="shared" si="29"/>
        <v>5.5774999999999997</v>
      </c>
      <c r="AF16" s="47">
        <f t="shared" si="30"/>
        <v>6.8332802940677961</v>
      </c>
      <c r="AG16" s="47">
        <f t="shared" si="31"/>
        <v>2.2974000000000006</v>
      </c>
      <c r="AH16" s="144">
        <f t="shared" si="32"/>
        <v>4.39923502467486E-2</v>
      </c>
      <c r="AI16" s="51">
        <f t="shared" si="33"/>
        <v>24.473453728813556</v>
      </c>
      <c r="AJ16" s="47">
        <f t="shared" si="34"/>
        <v>3.1542056074766354</v>
      </c>
      <c r="AK16" s="52">
        <f t="shared" si="35"/>
        <v>3.6660291872290501E-2</v>
      </c>
      <c r="AL16" s="102" t="s">
        <v>119</v>
      </c>
    </row>
    <row r="17" spans="2:38" ht="15" customHeight="1" x14ac:dyDescent="0.25">
      <c r="B17" s="184">
        <v>20</v>
      </c>
      <c r="C17" s="149">
        <v>0.25</v>
      </c>
      <c r="D17" s="49" t="s">
        <v>11</v>
      </c>
      <c r="E17" s="56">
        <v>3</v>
      </c>
      <c r="F17" s="69" t="s">
        <v>29</v>
      </c>
      <c r="G17" s="69" t="s">
        <v>9</v>
      </c>
      <c r="H17" s="46" t="s">
        <v>10</v>
      </c>
      <c r="I17" s="48">
        <v>235</v>
      </c>
      <c r="J17" s="51">
        <f t="shared" si="16"/>
        <v>8.1406387955737234</v>
      </c>
      <c r="K17" s="48">
        <f t="shared" si="17"/>
        <v>267.89999999999998</v>
      </c>
      <c r="L17" s="51">
        <f t="shared" si="18"/>
        <v>9.2803282269540439</v>
      </c>
      <c r="M17" s="48">
        <f t="shared" si="19"/>
        <v>284.34999999999997</v>
      </c>
      <c r="N17" s="201">
        <f t="shared" si="20"/>
        <v>9.8501729426442033</v>
      </c>
      <c r="O17" s="48">
        <v>205</v>
      </c>
      <c r="P17" s="51">
        <f t="shared" si="21"/>
        <v>7.1014083110323964</v>
      </c>
      <c r="Q17" s="48">
        <f t="shared" si="22"/>
        <v>233.7</v>
      </c>
      <c r="R17" s="51">
        <f t="shared" si="23"/>
        <v>8.0956054745769315</v>
      </c>
      <c r="S17" s="48">
        <f t="shared" si="24"/>
        <v>248.04999999999998</v>
      </c>
      <c r="T17" s="51">
        <f t="shared" si="25"/>
        <v>8.5927040563491985</v>
      </c>
      <c r="U17" s="53">
        <v>0.1777</v>
      </c>
      <c r="V17" s="49">
        <v>0.2207022206779661</v>
      </c>
      <c r="W17" s="49">
        <v>8.970800000000001E-2</v>
      </c>
      <c r="X17" s="49">
        <v>0.38290000000000002</v>
      </c>
      <c r="Y17" s="48">
        <f t="shared" si="26"/>
        <v>120.29158270595319</v>
      </c>
      <c r="Z17" s="137">
        <f t="shared" si="27"/>
        <v>1.3890075531305641</v>
      </c>
      <c r="AA17" s="47">
        <v>0.84069168813559325</v>
      </c>
      <c r="AB17" s="49">
        <v>0.12149532710280374</v>
      </c>
      <c r="AC17" s="49">
        <f t="shared" si="36"/>
        <v>0.31908333333333339</v>
      </c>
      <c r="AD17" s="56">
        <f t="shared" si="28"/>
        <v>100.24298558829433</v>
      </c>
      <c r="AE17" s="51">
        <f t="shared" si="29"/>
        <v>4.4424999999999999</v>
      </c>
      <c r="AF17" s="47">
        <f t="shared" si="30"/>
        <v>5.5175555169491526</v>
      </c>
      <c r="AG17" s="47">
        <f t="shared" si="31"/>
        <v>2.2427000000000001</v>
      </c>
      <c r="AH17" s="144">
        <f t="shared" si="32"/>
        <v>4.8116633082381274E-2</v>
      </c>
      <c r="AI17" s="51">
        <f t="shared" si="33"/>
        <v>21.017292203389829</v>
      </c>
      <c r="AJ17" s="47">
        <f t="shared" si="34"/>
        <v>3.0373831775700935</v>
      </c>
      <c r="AK17" s="52">
        <f t="shared" si="35"/>
        <v>4.0097194235317733E-2</v>
      </c>
      <c r="AL17" s="102" t="s">
        <v>119</v>
      </c>
    </row>
    <row r="18" spans="2:38" ht="15" customHeight="1" x14ac:dyDescent="0.25">
      <c r="B18" s="184">
        <v>20</v>
      </c>
      <c r="C18" s="149">
        <v>0.3</v>
      </c>
      <c r="D18" s="49" t="s">
        <v>11</v>
      </c>
      <c r="E18" s="56">
        <v>3</v>
      </c>
      <c r="F18" s="69" t="s">
        <v>29</v>
      </c>
      <c r="G18" s="69" t="s">
        <v>9</v>
      </c>
      <c r="H18" s="46" t="s">
        <v>10</v>
      </c>
      <c r="I18" s="48">
        <v>265</v>
      </c>
      <c r="J18" s="51">
        <f t="shared" si="16"/>
        <v>9.1798692801150477</v>
      </c>
      <c r="K18" s="48">
        <f t="shared" si="17"/>
        <v>302.09999999999997</v>
      </c>
      <c r="L18" s="51">
        <f t="shared" si="18"/>
        <v>10.465050979331155</v>
      </c>
      <c r="M18" s="48">
        <f t="shared" si="19"/>
        <v>320.64999999999998</v>
      </c>
      <c r="N18" s="201">
        <f t="shared" si="20"/>
        <v>11.107641828939208</v>
      </c>
      <c r="O18" s="48">
        <v>235</v>
      </c>
      <c r="P18" s="51">
        <f t="shared" si="21"/>
        <v>8.1406387955737234</v>
      </c>
      <c r="Q18" s="48">
        <f t="shared" si="22"/>
        <v>267.89999999999998</v>
      </c>
      <c r="R18" s="51">
        <f t="shared" si="23"/>
        <v>9.2803282269540439</v>
      </c>
      <c r="S18" s="48">
        <f t="shared" si="24"/>
        <v>284.34999999999997</v>
      </c>
      <c r="T18" s="51">
        <f t="shared" si="25"/>
        <v>9.8501729426442033</v>
      </c>
      <c r="U18" s="53">
        <v>0.14480000000000001</v>
      </c>
      <c r="V18" s="49">
        <v>0.18505032349152539</v>
      </c>
      <c r="W18" s="49">
        <v>8.7520000000000014E-2</v>
      </c>
      <c r="X18" s="49">
        <v>0.41572000000000003</v>
      </c>
      <c r="Y18" s="48">
        <f t="shared" si="26"/>
        <v>130.60228979503489</v>
      </c>
      <c r="Z18" s="137">
        <f t="shared" si="27"/>
        <v>1.5080653433988982</v>
      </c>
      <c r="AA18" s="47">
        <v>0.79886391389830513</v>
      </c>
      <c r="AB18" s="49">
        <v>0.11962616822429906</v>
      </c>
      <c r="AC18" s="49">
        <f t="shared" si="36"/>
        <v>0.34643333333333337</v>
      </c>
      <c r="AD18" s="56">
        <f t="shared" si="28"/>
        <v>108.83524149586242</v>
      </c>
      <c r="AE18" s="51">
        <f t="shared" si="29"/>
        <v>3.6200000000000006</v>
      </c>
      <c r="AF18" s="47">
        <f t="shared" si="30"/>
        <v>4.6262580872881349</v>
      </c>
      <c r="AG18" s="47">
        <f t="shared" si="31"/>
        <v>2.1880000000000002</v>
      </c>
      <c r="AH18" s="144">
        <f t="shared" si="32"/>
        <v>5.2240915918013955E-2</v>
      </c>
      <c r="AI18" s="51">
        <f t="shared" si="33"/>
        <v>19.971597847457627</v>
      </c>
      <c r="AJ18" s="47">
        <f t="shared" si="34"/>
        <v>2.9906542056074761</v>
      </c>
      <c r="AK18" s="52">
        <f t="shared" si="35"/>
        <v>4.3534096598344972E-2</v>
      </c>
      <c r="AL18" s="102" t="s">
        <v>119</v>
      </c>
    </row>
    <row r="19" spans="2:38" ht="15" x14ac:dyDescent="0.25">
      <c r="B19" s="184">
        <v>20</v>
      </c>
      <c r="C19" s="45">
        <v>0.04</v>
      </c>
      <c r="D19" s="69" t="s">
        <v>11</v>
      </c>
      <c r="E19" s="46">
        <v>3</v>
      </c>
      <c r="F19" s="69" t="s">
        <v>20</v>
      </c>
      <c r="G19" s="69" t="s">
        <v>9</v>
      </c>
      <c r="H19" s="46" t="s">
        <v>10</v>
      </c>
      <c r="I19" s="48">
        <v>95</v>
      </c>
      <c r="J19" s="51">
        <f t="shared" ref="J19:J25" si="37">I19*(SQRT(3)*$B19)/1000</f>
        <v>3.2908965343808663</v>
      </c>
      <c r="K19" s="48">
        <v>106</v>
      </c>
      <c r="L19" s="51">
        <f t="shared" ref="L19:N25" si="38">K19*(SQRT(3)*$B19)/1000</f>
        <v>3.6719477120460198</v>
      </c>
      <c r="M19" s="48">
        <v>113</v>
      </c>
      <c r="N19" s="201">
        <f t="shared" si="38"/>
        <v>3.914434825105662</v>
      </c>
      <c r="O19" s="48">
        <f>I19/1.16</f>
        <v>81.896551724137936</v>
      </c>
      <c r="P19" s="51">
        <f t="shared" ref="P19:P25" si="39">O19*(SQRT(3)*$B19)/1000</f>
        <v>2.8369797710179885</v>
      </c>
      <c r="Q19" s="48">
        <f>K19/1.16</f>
        <v>91.379310344827587</v>
      </c>
      <c r="R19" s="51">
        <f t="shared" ref="R19:R25" si="40">Q19*(SQRT(3)*$B19)/1000</f>
        <v>3.1654721655569134</v>
      </c>
      <c r="S19" s="48">
        <f>M19/1.16</f>
        <v>97.413793103448285</v>
      </c>
      <c r="T19" s="51">
        <f t="shared" ref="T19:T25" si="41">S19*(SQRT(3)*$B19)/1000</f>
        <v>3.3745127802635024</v>
      </c>
      <c r="U19" s="53">
        <v>1.1060000000000001</v>
      </c>
      <c r="V19" s="49">
        <v>1.462956926242305</v>
      </c>
      <c r="W19" s="49">
        <v>0.13800000000000001</v>
      </c>
      <c r="X19" s="49">
        <v>0.28899999999999998</v>
      </c>
      <c r="Y19" s="48">
        <f t="shared" ref="Y19:Y25" si="42">2*PI()*50*(X19)</f>
        <v>90.792027688745023</v>
      </c>
      <c r="Z19" s="137">
        <f t="shared" ref="Z19:Z25" si="43">2*PI()*50*(X19/1000000)*(B19*1000/SQRT(3))</f>
        <v>1.0483760325273777</v>
      </c>
      <c r="AA19" s="47">
        <v>1.7069194915254235</v>
      </c>
      <c r="AB19" s="49">
        <v>0.17299999999999999</v>
      </c>
      <c r="AC19" s="49">
        <v>0.28899999999999998</v>
      </c>
      <c r="AD19" s="56">
        <f t="shared" ref="AD19:AD25" si="44">2*PI()*50*(AC19)</f>
        <v>90.792027688745023</v>
      </c>
      <c r="AE19" s="51">
        <f t="shared" ref="AE19:AE25" si="45">100*100000000*U19/(($B19*1000)^2)</f>
        <v>27.65</v>
      </c>
      <c r="AF19" s="51">
        <f t="shared" si="15"/>
        <v>36.573923156057624</v>
      </c>
      <c r="AG19" s="47">
        <f t="shared" si="15"/>
        <v>3.45</v>
      </c>
      <c r="AH19" s="144">
        <f t="shared" ref="AH19:AH41" si="46">100/100000000*(Y19/1000000)*(($B19*1000)^2)</f>
        <v>3.6316811075498008E-2</v>
      </c>
      <c r="AI19" s="51">
        <f t="shared" si="13"/>
        <v>42.672987288135587</v>
      </c>
      <c r="AJ19" s="47">
        <f t="shared" si="13"/>
        <v>4.3249999999999993</v>
      </c>
      <c r="AK19" s="52">
        <f t="shared" si="14"/>
        <v>3.6316811075498008E-2</v>
      </c>
      <c r="AL19" s="102" t="s">
        <v>108</v>
      </c>
    </row>
    <row r="20" spans="2:38" ht="15" x14ac:dyDescent="0.25">
      <c r="B20" s="184">
        <v>20</v>
      </c>
      <c r="C20" s="45">
        <v>0.06</v>
      </c>
      <c r="D20" s="69" t="s">
        <v>11</v>
      </c>
      <c r="E20" s="46">
        <v>3</v>
      </c>
      <c r="F20" s="69" t="s">
        <v>20</v>
      </c>
      <c r="G20" s="69" t="s">
        <v>9</v>
      </c>
      <c r="H20" s="46" t="s">
        <v>10</v>
      </c>
      <c r="I20" s="48">
        <v>119</v>
      </c>
      <c r="J20" s="51">
        <f t="shared" si="37"/>
        <v>4.1222809220139283</v>
      </c>
      <c r="K20" s="48">
        <v>134</v>
      </c>
      <c r="L20" s="51">
        <f t="shared" si="38"/>
        <v>4.6418961642845904</v>
      </c>
      <c r="M20" s="48">
        <v>144</v>
      </c>
      <c r="N20" s="201">
        <f t="shared" si="38"/>
        <v>4.9883063257983657</v>
      </c>
      <c r="O20" s="48">
        <f t="shared" ref="O20:S25" si="47">I20/1.16</f>
        <v>102.58620689655173</v>
      </c>
      <c r="P20" s="51">
        <f t="shared" si="39"/>
        <v>3.5536904500120068</v>
      </c>
      <c r="Q20" s="48">
        <f t="shared" si="47"/>
        <v>115.51724137931035</v>
      </c>
      <c r="R20" s="51">
        <f t="shared" si="40"/>
        <v>4.0016346243832679</v>
      </c>
      <c r="S20" s="48">
        <f t="shared" si="47"/>
        <v>124.13793103448276</v>
      </c>
      <c r="T20" s="51">
        <f t="shared" si="41"/>
        <v>4.300264073964108</v>
      </c>
      <c r="U20" s="53">
        <v>0.73019999999999996</v>
      </c>
      <c r="V20" s="49">
        <v>0.93774845627616932</v>
      </c>
      <c r="W20" s="49">
        <v>0.124</v>
      </c>
      <c r="X20" s="49">
        <v>0.33900000000000002</v>
      </c>
      <c r="Y20" s="48">
        <f t="shared" si="42"/>
        <v>106.49999095669399</v>
      </c>
      <c r="Z20" s="137">
        <f t="shared" si="43"/>
        <v>1.2297559689507997</v>
      </c>
      <c r="AA20" s="47">
        <v>1.4610144067796611</v>
      </c>
      <c r="AB20" s="49">
        <v>0.158</v>
      </c>
      <c r="AC20" s="49">
        <v>0.33900000000000002</v>
      </c>
      <c r="AD20" s="56">
        <f t="shared" si="44"/>
        <v>106.49999095669399</v>
      </c>
      <c r="AE20" s="51">
        <f t="shared" si="45"/>
        <v>18.254999999999999</v>
      </c>
      <c r="AF20" s="51">
        <f t="shared" si="15"/>
        <v>23.443711406904235</v>
      </c>
      <c r="AG20" s="47">
        <f t="shared" si="15"/>
        <v>3.1</v>
      </c>
      <c r="AH20" s="144">
        <f t="shared" si="46"/>
        <v>4.2599996382677592E-2</v>
      </c>
      <c r="AI20" s="51">
        <f t="shared" si="13"/>
        <v>36.525360169491528</v>
      </c>
      <c r="AJ20" s="47">
        <f t="shared" si="13"/>
        <v>3.95</v>
      </c>
      <c r="AK20" s="52">
        <f t="shared" si="14"/>
        <v>4.2599996382677592E-2</v>
      </c>
      <c r="AL20" s="102" t="s">
        <v>108</v>
      </c>
    </row>
    <row r="21" spans="2:38" ht="15" x14ac:dyDescent="0.25">
      <c r="B21" s="184">
        <v>20</v>
      </c>
      <c r="C21" s="45">
        <v>0.1</v>
      </c>
      <c r="D21" s="69" t="s">
        <v>11</v>
      </c>
      <c r="E21" s="46">
        <v>3</v>
      </c>
      <c r="F21" s="69" t="s">
        <v>20</v>
      </c>
      <c r="G21" s="69" t="s">
        <v>9</v>
      </c>
      <c r="H21" s="46" t="s">
        <v>10</v>
      </c>
      <c r="I21" s="48">
        <v>158</v>
      </c>
      <c r="J21" s="51">
        <f t="shared" si="37"/>
        <v>5.4732805519176519</v>
      </c>
      <c r="K21" s="48">
        <v>179</v>
      </c>
      <c r="L21" s="51">
        <f t="shared" si="38"/>
        <v>6.2007418910965795</v>
      </c>
      <c r="M21" s="48">
        <v>193</v>
      </c>
      <c r="N21" s="201">
        <f t="shared" si="38"/>
        <v>6.6857161172158657</v>
      </c>
      <c r="O21" s="48">
        <f t="shared" si="47"/>
        <v>136.20689655172416</v>
      </c>
      <c r="P21" s="51">
        <f t="shared" si="39"/>
        <v>4.7183453033772871</v>
      </c>
      <c r="Q21" s="48">
        <f t="shared" si="47"/>
        <v>154.31034482758622</v>
      </c>
      <c r="R21" s="51">
        <f t="shared" si="40"/>
        <v>5.3454671474970521</v>
      </c>
      <c r="S21" s="48">
        <f t="shared" si="47"/>
        <v>166.37931034482759</v>
      </c>
      <c r="T21" s="51">
        <f t="shared" si="41"/>
        <v>5.7635483769102294</v>
      </c>
      <c r="U21" s="53">
        <v>0.43419999999999997</v>
      </c>
      <c r="V21" s="49">
        <v>0.55120888927138967</v>
      </c>
      <c r="W21" s="49">
        <v>0.104</v>
      </c>
      <c r="X21" s="49">
        <v>0.39900000000000002</v>
      </c>
      <c r="Y21" s="48">
        <f t="shared" si="42"/>
        <v>125.34954687823276</v>
      </c>
      <c r="Z21" s="137">
        <f t="shared" si="43"/>
        <v>1.4474118926589057</v>
      </c>
      <c r="AA21" s="47">
        <v>1.1040067796610169</v>
      </c>
      <c r="AB21" s="49">
        <v>0.14799999999999999</v>
      </c>
      <c r="AC21" s="49">
        <v>0.39900000000000002</v>
      </c>
      <c r="AD21" s="56">
        <f t="shared" si="44"/>
        <v>125.34954687823276</v>
      </c>
      <c r="AE21" s="51">
        <f t="shared" si="45"/>
        <v>10.855</v>
      </c>
      <c r="AF21" s="51">
        <f t="shared" si="15"/>
        <v>13.780222231784743</v>
      </c>
      <c r="AG21" s="47">
        <f t="shared" si="15"/>
        <v>2.6</v>
      </c>
      <c r="AH21" s="144">
        <f t="shared" si="46"/>
        <v>5.0139818751293107E-2</v>
      </c>
      <c r="AI21" s="51">
        <f t="shared" si="13"/>
        <v>27.600169491525421</v>
      </c>
      <c r="AJ21" s="47">
        <f t="shared" si="13"/>
        <v>3.7</v>
      </c>
      <c r="AK21" s="52">
        <f t="shared" si="14"/>
        <v>5.0139818751293107E-2</v>
      </c>
      <c r="AL21" s="102" t="s">
        <v>108</v>
      </c>
    </row>
    <row r="22" spans="2:38" ht="15" x14ac:dyDescent="0.25">
      <c r="B22" s="184">
        <v>20</v>
      </c>
      <c r="C22" s="45">
        <v>0.15</v>
      </c>
      <c r="D22" s="69" t="s">
        <v>11</v>
      </c>
      <c r="E22" s="46">
        <v>3</v>
      </c>
      <c r="F22" s="69" t="s">
        <v>20</v>
      </c>
      <c r="G22" s="69" t="s">
        <v>9</v>
      </c>
      <c r="H22" s="46" t="s">
        <v>10</v>
      </c>
      <c r="I22" s="48">
        <v>196</v>
      </c>
      <c r="J22" s="51">
        <f t="shared" si="37"/>
        <v>6.7896391656699979</v>
      </c>
      <c r="K22" s="48">
        <v>223</v>
      </c>
      <c r="L22" s="51">
        <f t="shared" si="38"/>
        <v>7.7249466017571926</v>
      </c>
      <c r="M22" s="48">
        <v>241</v>
      </c>
      <c r="N22" s="51">
        <f t="shared" si="38"/>
        <v>8.3484848924819879</v>
      </c>
      <c r="O22" s="136">
        <f t="shared" si="47"/>
        <v>168.96551724137933</v>
      </c>
      <c r="P22" s="51">
        <f t="shared" si="39"/>
        <v>5.8531372117844818</v>
      </c>
      <c r="Q22" s="48">
        <f t="shared" si="47"/>
        <v>192.24137931034485</v>
      </c>
      <c r="R22" s="51">
        <f t="shared" si="40"/>
        <v>6.6594367256527525</v>
      </c>
      <c r="S22" s="48">
        <f t="shared" si="47"/>
        <v>207.75862068965517</v>
      </c>
      <c r="T22" s="51">
        <f t="shared" si="41"/>
        <v>7.1969697348982651</v>
      </c>
      <c r="U22" s="53">
        <v>0.29649999999999999</v>
      </c>
      <c r="V22" s="49">
        <v>0.37613939928267792</v>
      </c>
      <c r="W22" s="49">
        <v>9.5000000000000001E-2</v>
      </c>
      <c r="X22" s="49">
        <v>0.45900000000000002</v>
      </c>
      <c r="Y22" s="48">
        <f t="shared" si="42"/>
        <v>144.19910279977151</v>
      </c>
      <c r="Z22" s="137">
        <f t="shared" si="43"/>
        <v>1.6650678163670121</v>
      </c>
      <c r="AA22" s="47">
        <v>0.96100762711864407</v>
      </c>
      <c r="AB22" s="49">
        <v>0.14299999999999999</v>
      </c>
      <c r="AC22" s="49">
        <v>0.45900000000000002</v>
      </c>
      <c r="AD22" s="56">
        <f t="shared" si="44"/>
        <v>144.19910279977151</v>
      </c>
      <c r="AE22" s="51">
        <f t="shared" si="45"/>
        <v>7.4124999999999996</v>
      </c>
      <c r="AF22" s="47">
        <f t="shared" si="15"/>
        <v>9.4034849820669493</v>
      </c>
      <c r="AG22" s="47">
        <f t="shared" si="15"/>
        <v>2.375</v>
      </c>
      <c r="AH22" s="144">
        <f t="shared" si="46"/>
        <v>5.7679641119908601E-2</v>
      </c>
      <c r="AI22" s="51">
        <f t="shared" si="13"/>
        <v>24.025190677966105</v>
      </c>
      <c r="AJ22" s="47">
        <f t="shared" si="13"/>
        <v>3.5750000000000002</v>
      </c>
      <c r="AK22" s="52">
        <f t="shared" si="14"/>
        <v>5.7679641119908601E-2</v>
      </c>
      <c r="AL22" s="102" t="s">
        <v>108</v>
      </c>
    </row>
    <row r="23" spans="2:38" ht="15" x14ac:dyDescent="0.25">
      <c r="B23" s="184">
        <v>20</v>
      </c>
      <c r="C23" s="45">
        <v>0.2</v>
      </c>
      <c r="D23" s="69" t="s">
        <v>11</v>
      </c>
      <c r="E23" s="46">
        <v>3</v>
      </c>
      <c r="F23" s="69" t="s">
        <v>20</v>
      </c>
      <c r="G23" s="69" t="s">
        <v>9</v>
      </c>
      <c r="H23" s="46" t="s">
        <v>10</v>
      </c>
      <c r="I23" s="48">
        <v>229</v>
      </c>
      <c r="J23" s="51">
        <f t="shared" si="37"/>
        <v>7.9327926986654571</v>
      </c>
      <c r="K23" s="48">
        <v>263</v>
      </c>
      <c r="L23" s="51">
        <f t="shared" si="38"/>
        <v>9.1105872478122922</v>
      </c>
      <c r="M23" s="48">
        <v>285</v>
      </c>
      <c r="N23" s="51">
        <f t="shared" si="38"/>
        <v>9.8726896031426001</v>
      </c>
      <c r="O23" s="136">
        <f t="shared" si="47"/>
        <v>197.41379310344828</v>
      </c>
      <c r="P23" s="51">
        <f t="shared" si="39"/>
        <v>6.8386143954012573</v>
      </c>
      <c r="Q23" s="48">
        <f t="shared" si="47"/>
        <v>226.72413793103451</v>
      </c>
      <c r="R23" s="51">
        <f t="shared" si="40"/>
        <v>7.8539545239761157</v>
      </c>
      <c r="S23" s="48">
        <f t="shared" si="47"/>
        <v>245.68965517241381</v>
      </c>
      <c r="T23" s="51">
        <f t="shared" si="41"/>
        <v>8.5109393130539654</v>
      </c>
      <c r="U23" s="53">
        <v>0.22309999999999999</v>
      </c>
      <c r="V23" s="49">
        <v>0.2790711672097288</v>
      </c>
      <c r="W23" s="49">
        <v>9.0999999999999998E-2</v>
      </c>
      <c r="X23" s="49">
        <v>0.51300000000000001</v>
      </c>
      <c r="Y23" s="48">
        <f t="shared" si="42"/>
        <v>161.1637031291564</v>
      </c>
      <c r="Z23" s="137">
        <f t="shared" si="43"/>
        <v>1.8609581477043073</v>
      </c>
      <c r="AA23" s="47">
        <v>0.88616694915254235</v>
      </c>
      <c r="AB23" s="49">
        <v>0.13500000000000001</v>
      </c>
      <c r="AC23" s="49">
        <v>0.51300000000000001</v>
      </c>
      <c r="AD23" s="56">
        <f t="shared" si="44"/>
        <v>161.1637031291564</v>
      </c>
      <c r="AE23" s="51">
        <f t="shared" si="45"/>
        <v>5.5774999999999997</v>
      </c>
      <c r="AF23" s="47">
        <f t="shared" si="15"/>
        <v>6.97677918024322</v>
      </c>
      <c r="AG23" s="47">
        <f t="shared" si="15"/>
        <v>2.2749999999999999</v>
      </c>
      <c r="AH23" s="144">
        <f t="shared" si="46"/>
        <v>6.4465481251662557E-2</v>
      </c>
      <c r="AI23" s="51">
        <f t="shared" si="13"/>
        <v>22.154173728813557</v>
      </c>
      <c r="AJ23" s="47">
        <f t="shared" si="13"/>
        <v>3.375</v>
      </c>
      <c r="AK23" s="52">
        <f t="shared" si="14"/>
        <v>6.4465481251662557E-2</v>
      </c>
      <c r="AL23" s="102" t="s">
        <v>108</v>
      </c>
    </row>
    <row r="24" spans="2:38" ht="15" x14ac:dyDescent="0.25">
      <c r="B24" s="184">
        <v>20</v>
      </c>
      <c r="C24" s="45">
        <v>0.25</v>
      </c>
      <c r="D24" s="69" t="s">
        <v>11</v>
      </c>
      <c r="E24" s="46">
        <v>3</v>
      </c>
      <c r="F24" s="69" t="s">
        <v>20</v>
      </c>
      <c r="G24" s="69" t="s">
        <v>9</v>
      </c>
      <c r="H24" s="46" t="s">
        <v>10</v>
      </c>
      <c r="I24" s="48">
        <v>260</v>
      </c>
      <c r="J24" s="51">
        <f t="shared" si="37"/>
        <v>9.0066641993581609</v>
      </c>
      <c r="K24" s="48">
        <v>299</v>
      </c>
      <c r="L24" s="51">
        <f t="shared" si="38"/>
        <v>10.357663829261885</v>
      </c>
      <c r="M24" s="48">
        <v>326</v>
      </c>
      <c r="N24" s="51">
        <f t="shared" si="38"/>
        <v>11.292971265349079</v>
      </c>
      <c r="O24" s="136">
        <f t="shared" si="47"/>
        <v>224.13793103448276</v>
      </c>
      <c r="P24" s="51">
        <f t="shared" si="39"/>
        <v>7.7643656891018624</v>
      </c>
      <c r="Q24" s="48">
        <f t="shared" si="47"/>
        <v>257.75862068965517</v>
      </c>
      <c r="R24" s="51">
        <f t="shared" si="40"/>
        <v>8.9290205424671427</v>
      </c>
      <c r="S24" s="48">
        <f t="shared" si="47"/>
        <v>281.0344827586207</v>
      </c>
      <c r="T24" s="51">
        <f t="shared" si="41"/>
        <v>9.7353200563354125</v>
      </c>
      <c r="U24" s="53">
        <v>0.1777</v>
      </c>
      <c r="V24" s="49">
        <v>0.22533696731220337</v>
      </c>
      <c r="W24" s="49">
        <v>8.7999999999999995E-2</v>
      </c>
      <c r="X24" s="49">
        <v>0.55400000000000005</v>
      </c>
      <c r="Y24" s="48">
        <f t="shared" si="42"/>
        <v>174.04423300887456</v>
      </c>
      <c r="Z24" s="137">
        <f t="shared" si="43"/>
        <v>2.0096896955715136</v>
      </c>
      <c r="AA24" s="47">
        <v>0.76673728813559316</v>
      </c>
      <c r="AB24" s="49">
        <v>0.13</v>
      </c>
      <c r="AC24" s="49">
        <v>0.55400000000000005</v>
      </c>
      <c r="AD24" s="56">
        <f t="shared" si="44"/>
        <v>174.04423300887456</v>
      </c>
      <c r="AE24" s="51">
        <f t="shared" si="45"/>
        <v>4.4424999999999999</v>
      </c>
      <c r="AF24" s="47">
        <f t="shared" si="15"/>
        <v>5.6334241828050837</v>
      </c>
      <c r="AG24" s="47">
        <f t="shared" si="15"/>
        <v>2.2000000000000002</v>
      </c>
      <c r="AH24" s="144">
        <f t="shared" si="46"/>
        <v>6.9617693203549824E-2</v>
      </c>
      <c r="AI24" s="51">
        <f t="shared" si="13"/>
        <v>19.168432203389827</v>
      </c>
      <c r="AJ24" s="47">
        <f t="shared" si="13"/>
        <v>3.25</v>
      </c>
      <c r="AK24" s="52">
        <f t="shared" si="14"/>
        <v>6.9617693203549824E-2</v>
      </c>
      <c r="AL24" s="102" t="s">
        <v>108</v>
      </c>
    </row>
    <row r="25" spans="2:38" ht="15" x14ac:dyDescent="0.25">
      <c r="B25" s="184">
        <v>20</v>
      </c>
      <c r="C25" s="45">
        <v>0.3</v>
      </c>
      <c r="D25" s="69" t="s">
        <v>11</v>
      </c>
      <c r="E25" s="46">
        <v>3</v>
      </c>
      <c r="F25" s="69" t="s">
        <v>20</v>
      </c>
      <c r="G25" s="69" t="s">
        <v>9</v>
      </c>
      <c r="H25" s="46" t="s">
        <v>10</v>
      </c>
      <c r="I25" s="48">
        <v>290</v>
      </c>
      <c r="J25" s="51">
        <f t="shared" si="37"/>
        <v>10.045894683899487</v>
      </c>
      <c r="K25" s="48">
        <v>336</v>
      </c>
      <c r="L25" s="51">
        <f t="shared" si="38"/>
        <v>11.639381426862855</v>
      </c>
      <c r="M25" s="48">
        <v>367</v>
      </c>
      <c r="N25" s="51">
        <f t="shared" si="38"/>
        <v>12.713252927555557</v>
      </c>
      <c r="O25" s="138">
        <f t="shared" si="47"/>
        <v>250.00000000000003</v>
      </c>
      <c r="P25" s="51">
        <f t="shared" si="39"/>
        <v>8.6602540378443855</v>
      </c>
      <c r="Q25" s="48">
        <f t="shared" si="47"/>
        <v>289.65517241379314</v>
      </c>
      <c r="R25" s="51">
        <f t="shared" si="40"/>
        <v>10.033949505916254</v>
      </c>
      <c r="S25" s="48">
        <f t="shared" si="47"/>
        <v>316.37931034482762</v>
      </c>
      <c r="T25" s="51">
        <f t="shared" si="41"/>
        <v>10.959700799616861</v>
      </c>
      <c r="U25" s="81">
        <v>0.14480000000000001</v>
      </c>
      <c r="V25" s="49">
        <v>0.18893638028484741</v>
      </c>
      <c r="W25" s="121">
        <v>8.5999999999999993E-2</v>
      </c>
      <c r="X25" s="49">
        <v>0.59299999999999997</v>
      </c>
      <c r="Y25" s="48">
        <f t="shared" si="42"/>
        <v>186.29644435787472</v>
      </c>
      <c r="Z25" s="139">
        <f t="shared" si="43"/>
        <v>2.1511660459817823</v>
      </c>
      <c r="AA25" s="47">
        <v>0.73867203389830505</v>
      </c>
      <c r="AB25" s="49">
        <v>0.128</v>
      </c>
      <c r="AC25" s="49">
        <v>0.59299999999999997</v>
      </c>
      <c r="AD25" s="59">
        <f t="shared" si="44"/>
        <v>186.29644435787472</v>
      </c>
      <c r="AE25" s="51">
        <f t="shared" si="45"/>
        <v>3.6200000000000006</v>
      </c>
      <c r="AF25" s="47">
        <f t="shared" si="15"/>
        <v>4.7234095071211852</v>
      </c>
      <c r="AG25" s="47">
        <f t="shared" si="15"/>
        <v>2.15</v>
      </c>
      <c r="AH25" s="147">
        <f t="shared" si="46"/>
        <v>7.4518577743149877E-2</v>
      </c>
      <c r="AI25" s="51">
        <f t="shared" si="13"/>
        <v>18.466800847457627</v>
      </c>
      <c r="AJ25" s="47">
        <f t="shared" si="13"/>
        <v>3.2</v>
      </c>
      <c r="AK25" s="52">
        <f t="shared" si="14"/>
        <v>7.4518577743149877E-2</v>
      </c>
      <c r="AL25" s="103" t="s">
        <v>108</v>
      </c>
    </row>
    <row r="26" spans="2:38" ht="15" customHeight="1" x14ac:dyDescent="0.3">
      <c r="B26" s="258" t="s">
        <v>137</v>
      </c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60"/>
    </row>
    <row r="27" spans="2:38" ht="15" customHeight="1" x14ac:dyDescent="0.3">
      <c r="B27" s="261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3"/>
    </row>
    <row r="28" spans="2:38" ht="15" customHeight="1" x14ac:dyDescent="0.25">
      <c r="B28" s="184">
        <v>20</v>
      </c>
      <c r="C28" s="149">
        <v>0.04</v>
      </c>
      <c r="D28" s="49" t="s">
        <v>8</v>
      </c>
      <c r="E28" s="56">
        <v>3</v>
      </c>
      <c r="F28" s="69" t="s">
        <v>29</v>
      </c>
      <c r="G28" s="69" t="s">
        <v>9</v>
      </c>
      <c r="H28" s="46" t="s">
        <v>10</v>
      </c>
      <c r="I28" s="48">
        <v>105</v>
      </c>
      <c r="J28" s="51">
        <f t="shared" ref="J28:J34" si="48">I28*(SQRT(3)*$B28)/1000</f>
        <v>3.6373066958946421</v>
      </c>
      <c r="K28" s="48">
        <f t="shared" ref="K28:K34" si="49">1.14*I28</f>
        <v>119.69999999999999</v>
      </c>
      <c r="L28" s="51">
        <f t="shared" ref="L28:L34" si="50">K28*(SQRT(3)*$B28)/1000</f>
        <v>4.1465296333198909</v>
      </c>
      <c r="M28" s="48">
        <f t="shared" ref="M28:M34" si="51">I28*1.21</f>
        <v>127.05</v>
      </c>
      <c r="N28" s="51">
        <f t="shared" ref="N28:N34" si="52">M28*(SQRT(3)*$B28)/1000</f>
        <v>4.4011411020325166</v>
      </c>
      <c r="O28" s="133">
        <v>94</v>
      </c>
      <c r="P28" s="51">
        <f t="shared" ref="P28:P34" si="53">O28*(SQRT(3)*$B28)/1000</f>
        <v>3.256255518229489</v>
      </c>
      <c r="Q28" s="48">
        <f t="shared" ref="Q28:Q34" si="54">1.14*O28</f>
        <v>107.16</v>
      </c>
      <c r="R28" s="51">
        <f t="shared" ref="R28:R34" si="55">Q28*(SQRT(3)*$B28)/1000</f>
        <v>3.7121312907816173</v>
      </c>
      <c r="S28" s="48">
        <f t="shared" ref="S28:S34" si="56">O28*1.21</f>
        <v>113.74</v>
      </c>
      <c r="T28" s="51">
        <f t="shared" ref="T28:T34" si="57">S28*(SQRT(3)*$B28)/1000</f>
        <v>3.9400691770576812</v>
      </c>
      <c r="U28" s="53">
        <v>0.67479999999999996</v>
      </c>
      <c r="V28" s="49">
        <v>0.84399999999999997</v>
      </c>
      <c r="W28" s="140">
        <v>0.11815200000000001</v>
      </c>
      <c r="X28" s="49">
        <v>0.20786000000000002</v>
      </c>
      <c r="Y28" s="48">
        <f t="shared" ref="Y28:Y34" si="58">2*PI()*50*(X28)</f>
        <v>65.301144897517446</v>
      </c>
      <c r="Z28" s="135">
        <f t="shared" ref="Z28:Z34" si="59">2*PI()*50*(X28/1000000)*(B28*1000/SQRT(3))</f>
        <v>0.7540326716994491</v>
      </c>
      <c r="AA28" s="47">
        <v>1.7069194915254235</v>
      </c>
      <c r="AB28" s="49">
        <v>0.16168224299065417</v>
      </c>
      <c r="AC28" s="49">
        <f>X28/1.2</f>
        <v>0.17321666666666669</v>
      </c>
      <c r="AD28" s="48">
        <f t="shared" ref="AD28:AD34" si="60">2*PI()*50*(AC28)</f>
        <v>54.41762074793121</v>
      </c>
      <c r="AE28" s="151">
        <f t="shared" ref="AE28:AE34" si="61">100*100000000*U28/(($B28*1000)^2)</f>
        <v>16.87</v>
      </c>
      <c r="AF28" s="47">
        <f t="shared" ref="AF28:AF34" si="62">100*100000000*V28/(($B28*1000)^2)</f>
        <v>21.1</v>
      </c>
      <c r="AG28" s="47">
        <f t="shared" ref="AG28:AG34" si="63">100*100000000*W28/(($B28*1000)^2)</f>
        <v>2.9538000000000002</v>
      </c>
      <c r="AH28" s="143">
        <f t="shared" ref="AH28:AH34" si="64">100/100000000*(Y28/1000000)*(($B28*1000)^2)</f>
        <v>2.6120457959006978E-2</v>
      </c>
      <c r="AI28" s="51">
        <f t="shared" ref="AI28:AI34" si="65">100*100000000*AA28/(($B28*1000)^2)</f>
        <v>42.672987288135587</v>
      </c>
      <c r="AJ28" s="47">
        <f t="shared" ref="AJ28:AJ34" si="66">100*100000000*AB28/(($B28*1000)^2)</f>
        <v>4.0420560747663545</v>
      </c>
      <c r="AK28" s="52">
        <f t="shared" ref="AK28:AK34" si="67">100/100000000*(AD28/1000000)*(($B28*1000)^2)</f>
        <v>2.1767048299172486E-2</v>
      </c>
      <c r="AL28" s="101" t="s">
        <v>119</v>
      </c>
    </row>
    <row r="29" spans="2:38" ht="15" customHeight="1" x14ac:dyDescent="0.25">
      <c r="B29" s="184">
        <v>20</v>
      </c>
      <c r="C29" s="149">
        <v>0.06</v>
      </c>
      <c r="D29" s="49" t="s">
        <v>8</v>
      </c>
      <c r="E29" s="56">
        <v>3</v>
      </c>
      <c r="F29" s="69" t="s">
        <v>29</v>
      </c>
      <c r="G29" s="69" t="s">
        <v>9</v>
      </c>
      <c r="H29" s="46" t="s">
        <v>10</v>
      </c>
      <c r="I29" s="48">
        <v>130</v>
      </c>
      <c r="J29" s="51">
        <f t="shared" si="48"/>
        <v>4.5033320996790804</v>
      </c>
      <c r="K29" s="48">
        <f t="shared" si="49"/>
        <v>148.19999999999999</v>
      </c>
      <c r="L29" s="51">
        <f t="shared" si="50"/>
        <v>5.1337985936341513</v>
      </c>
      <c r="M29" s="48">
        <f t="shared" si="51"/>
        <v>157.29999999999998</v>
      </c>
      <c r="N29" s="51">
        <f t="shared" si="52"/>
        <v>5.4490318406116867</v>
      </c>
      <c r="O29" s="136">
        <v>115</v>
      </c>
      <c r="P29" s="51">
        <f t="shared" si="53"/>
        <v>3.983716857408417</v>
      </c>
      <c r="Q29" s="48">
        <f t="shared" si="54"/>
        <v>131.1</v>
      </c>
      <c r="R29" s="51">
        <f t="shared" si="55"/>
        <v>4.5414372174455959</v>
      </c>
      <c r="S29" s="48">
        <f t="shared" si="56"/>
        <v>139.15</v>
      </c>
      <c r="T29" s="51">
        <f t="shared" si="57"/>
        <v>4.8202973974641852</v>
      </c>
      <c r="U29" s="53">
        <v>0.44550000000000001</v>
      </c>
      <c r="V29" s="49">
        <v>0.54100000000000004</v>
      </c>
      <c r="W29" s="49">
        <v>0.11049400000000001</v>
      </c>
      <c r="X29" s="49">
        <v>0.24068000000000003</v>
      </c>
      <c r="Y29" s="48">
        <f t="shared" si="58"/>
        <v>75.611851986599149</v>
      </c>
      <c r="Z29" s="137">
        <f t="shared" si="59"/>
        <v>0.87309046196778306</v>
      </c>
      <c r="AA29" s="47">
        <v>1.4610144067796611</v>
      </c>
      <c r="AB29" s="49">
        <v>0.14766355140186915</v>
      </c>
      <c r="AC29" s="49">
        <f t="shared" ref="AC29:AC34" si="68">X29/1.2</f>
        <v>0.2005666666666667</v>
      </c>
      <c r="AD29" s="56">
        <f t="shared" si="60"/>
        <v>63.009876655499298</v>
      </c>
      <c r="AE29" s="51">
        <f t="shared" si="61"/>
        <v>11.137499999999999</v>
      </c>
      <c r="AF29" s="47">
        <f t="shared" si="62"/>
        <v>13.525</v>
      </c>
      <c r="AG29" s="47">
        <f t="shared" si="63"/>
        <v>2.7623500000000001</v>
      </c>
      <c r="AH29" s="144">
        <f t="shared" si="64"/>
        <v>3.0244740794639662E-2</v>
      </c>
      <c r="AI29" s="51">
        <f t="shared" si="65"/>
        <v>36.525360169491528</v>
      </c>
      <c r="AJ29" s="47">
        <f t="shared" si="66"/>
        <v>3.6915887850467288</v>
      </c>
      <c r="AK29" s="52">
        <f t="shared" si="67"/>
        <v>2.5203950662199718E-2</v>
      </c>
      <c r="AL29" s="102" t="s">
        <v>118</v>
      </c>
    </row>
    <row r="30" spans="2:38" ht="15" customHeight="1" x14ac:dyDescent="0.25">
      <c r="B30" s="184">
        <v>20</v>
      </c>
      <c r="C30" s="149">
        <v>0.1</v>
      </c>
      <c r="D30" s="49" t="s">
        <v>8</v>
      </c>
      <c r="E30" s="56">
        <v>3</v>
      </c>
      <c r="F30" s="69" t="s">
        <v>29</v>
      </c>
      <c r="G30" s="69" t="s">
        <v>9</v>
      </c>
      <c r="H30" s="46" t="s">
        <v>10</v>
      </c>
      <c r="I30" s="48">
        <v>180</v>
      </c>
      <c r="J30" s="51">
        <f t="shared" si="48"/>
        <v>6.2353829072479572</v>
      </c>
      <c r="K30" s="48">
        <f t="shared" si="49"/>
        <v>205.2</v>
      </c>
      <c r="L30" s="51">
        <f t="shared" si="50"/>
        <v>7.1083365142626711</v>
      </c>
      <c r="M30" s="48">
        <f t="shared" si="51"/>
        <v>217.79999999999998</v>
      </c>
      <c r="N30" s="51">
        <f t="shared" si="52"/>
        <v>7.5448133177700285</v>
      </c>
      <c r="O30" s="136">
        <v>160</v>
      </c>
      <c r="P30" s="51">
        <f t="shared" si="53"/>
        <v>5.5425625842204065</v>
      </c>
      <c r="Q30" s="48">
        <f t="shared" si="54"/>
        <v>182.39999999999998</v>
      </c>
      <c r="R30" s="51">
        <f t="shared" si="55"/>
        <v>6.3185213460112628</v>
      </c>
      <c r="S30" s="48">
        <f t="shared" si="56"/>
        <v>193.6</v>
      </c>
      <c r="T30" s="51">
        <f t="shared" si="57"/>
        <v>6.7065007269066914</v>
      </c>
      <c r="U30" s="53">
        <v>0.26490000000000002</v>
      </c>
      <c r="V30" s="49">
        <v>0.318</v>
      </c>
      <c r="W30" s="49">
        <v>0.10174200000000001</v>
      </c>
      <c r="X30" s="49">
        <v>0.27350000000000002</v>
      </c>
      <c r="Y30" s="48">
        <f t="shared" si="58"/>
        <v>85.922559075680851</v>
      </c>
      <c r="Z30" s="137">
        <f t="shared" si="59"/>
        <v>0.99214825223611713</v>
      </c>
      <c r="AA30" s="47">
        <v>1.1040067796610169</v>
      </c>
      <c r="AB30" s="49">
        <v>0.13831775700934579</v>
      </c>
      <c r="AC30" s="49">
        <f t="shared" si="68"/>
        <v>0.22791666666666668</v>
      </c>
      <c r="AD30" s="56">
        <f t="shared" si="60"/>
        <v>71.602132563067372</v>
      </c>
      <c r="AE30" s="51">
        <f t="shared" si="61"/>
        <v>6.6225000000000014</v>
      </c>
      <c r="AF30" s="47">
        <f t="shared" si="62"/>
        <v>7.95</v>
      </c>
      <c r="AG30" s="47">
        <f t="shared" si="63"/>
        <v>2.5435500000000002</v>
      </c>
      <c r="AH30" s="144">
        <f t="shared" si="64"/>
        <v>3.436902363027234E-2</v>
      </c>
      <c r="AI30" s="51">
        <f t="shared" si="65"/>
        <v>27.600169491525421</v>
      </c>
      <c r="AJ30" s="47">
        <f t="shared" si="66"/>
        <v>3.457943925233645</v>
      </c>
      <c r="AK30" s="52">
        <f t="shared" si="67"/>
        <v>2.8640853025226946E-2</v>
      </c>
      <c r="AL30" s="102" t="s">
        <v>118</v>
      </c>
    </row>
    <row r="31" spans="2:38" ht="15" customHeight="1" x14ac:dyDescent="0.25">
      <c r="B31" s="184">
        <v>20</v>
      </c>
      <c r="C31" s="149">
        <v>0.15</v>
      </c>
      <c r="D31" s="49" t="s">
        <v>8</v>
      </c>
      <c r="E31" s="56">
        <v>3</v>
      </c>
      <c r="F31" s="69" t="s">
        <v>29</v>
      </c>
      <c r="G31" s="69" t="s">
        <v>9</v>
      </c>
      <c r="H31" s="46" t="s">
        <v>10</v>
      </c>
      <c r="I31" s="48">
        <v>220</v>
      </c>
      <c r="J31" s="51">
        <f t="shared" si="48"/>
        <v>7.6210235533030595</v>
      </c>
      <c r="K31" s="48">
        <f t="shared" si="49"/>
        <v>250.79999999999998</v>
      </c>
      <c r="L31" s="51">
        <f t="shared" si="50"/>
        <v>8.6879668507654877</v>
      </c>
      <c r="M31" s="48">
        <f t="shared" si="51"/>
        <v>266.2</v>
      </c>
      <c r="N31" s="51">
        <f t="shared" si="52"/>
        <v>9.2214384994967027</v>
      </c>
      <c r="O31" s="136">
        <v>195</v>
      </c>
      <c r="P31" s="51">
        <f t="shared" si="53"/>
        <v>6.7549981495186202</v>
      </c>
      <c r="Q31" s="48">
        <f t="shared" si="54"/>
        <v>222.29999999999998</v>
      </c>
      <c r="R31" s="51">
        <f t="shared" si="55"/>
        <v>7.7006978904512273</v>
      </c>
      <c r="S31" s="48">
        <f t="shared" si="56"/>
        <v>235.95</v>
      </c>
      <c r="T31" s="51">
        <f t="shared" si="57"/>
        <v>8.1735477609175309</v>
      </c>
      <c r="U31" s="53">
        <v>0.18079999999999999</v>
      </c>
      <c r="V31" s="49">
        <v>0.217</v>
      </c>
      <c r="W31" s="49">
        <v>9.6271999999999996E-2</v>
      </c>
      <c r="X31" s="49">
        <v>0.30632000000000004</v>
      </c>
      <c r="Y31" s="48">
        <f t="shared" si="58"/>
        <v>96.233266164762554</v>
      </c>
      <c r="Z31" s="137">
        <f t="shared" si="59"/>
        <v>1.1112060425044514</v>
      </c>
      <c r="AA31" s="47">
        <v>0.96100762711864407</v>
      </c>
      <c r="AB31" s="49">
        <v>0.1336448598130841</v>
      </c>
      <c r="AC31" s="49">
        <f t="shared" si="68"/>
        <v>0.2552666666666667</v>
      </c>
      <c r="AD31" s="56">
        <f t="shared" si="60"/>
        <v>80.194388470635459</v>
      </c>
      <c r="AE31" s="51">
        <f t="shared" si="61"/>
        <v>4.5199999999999996</v>
      </c>
      <c r="AF31" s="47">
        <f t="shared" si="62"/>
        <v>5.4249999999999998</v>
      </c>
      <c r="AG31" s="47">
        <f t="shared" si="63"/>
        <v>2.4068000000000001</v>
      </c>
      <c r="AH31" s="144">
        <f t="shared" si="64"/>
        <v>3.8493306465905021E-2</v>
      </c>
      <c r="AI31" s="51">
        <f t="shared" si="65"/>
        <v>24.025190677966105</v>
      </c>
      <c r="AJ31" s="47">
        <f t="shared" si="66"/>
        <v>3.3411214953271027</v>
      </c>
      <c r="AK31" s="52">
        <f t="shared" si="67"/>
        <v>3.2077755388254185E-2</v>
      </c>
      <c r="AL31" s="102" t="s">
        <v>118</v>
      </c>
    </row>
    <row r="32" spans="2:38" ht="15" customHeight="1" x14ac:dyDescent="0.25">
      <c r="B32" s="184">
        <v>20</v>
      </c>
      <c r="C32" s="149">
        <v>0.2</v>
      </c>
      <c r="D32" s="49" t="s">
        <v>8</v>
      </c>
      <c r="E32" s="56">
        <v>3</v>
      </c>
      <c r="F32" s="69" t="s">
        <v>29</v>
      </c>
      <c r="G32" s="69" t="s">
        <v>9</v>
      </c>
      <c r="H32" s="46" t="s">
        <v>10</v>
      </c>
      <c r="I32" s="48">
        <v>265</v>
      </c>
      <c r="J32" s="51">
        <f t="shared" si="48"/>
        <v>9.1798692801150477</v>
      </c>
      <c r="K32" s="48">
        <f t="shared" si="49"/>
        <v>302.09999999999997</v>
      </c>
      <c r="L32" s="51">
        <f t="shared" si="50"/>
        <v>10.465050979331155</v>
      </c>
      <c r="M32" s="48">
        <f t="shared" si="51"/>
        <v>320.64999999999998</v>
      </c>
      <c r="N32" s="51">
        <f t="shared" si="52"/>
        <v>11.107641828939208</v>
      </c>
      <c r="O32" s="136">
        <v>235</v>
      </c>
      <c r="P32" s="51">
        <f t="shared" si="53"/>
        <v>8.1406387955737234</v>
      </c>
      <c r="Q32" s="48">
        <f t="shared" si="54"/>
        <v>267.89999999999998</v>
      </c>
      <c r="R32" s="51">
        <f t="shared" si="55"/>
        <v>9.2803282269540439</v>
      </c>
      <c r="S32" s="48">
        <f t="shared" si="56"/>
        <v>284.34999999999997</v>
      </c>
      <c r="T32" s="51">
        <f t="shared" si="57"/>
        <v>9.8501729426442033</v>
      </c>
      <c r="U32" s="53">
        <v>0.1361</v>
      </c>
      <c r="V32" s="49">
        <v>0.161</v>
      </c>
      <c r="W32" s="49">
        <v>9.1896000000000019E-2</v>
      </c>
      <c r="X32" s="49">
        <v>0.35008000000000006</v>
      </c>
      <c r="Y32" s="48">
        <f t="shared" si="58"/>
        <v>109.9808756168715</v>
      </c>
      <c r="Z32" s="137">
        <f t="shared" si="59"/>
        <v>1.2699497628622303</v>
      </c>
      <c r="AA32" s="47">
        <v>0.88616694915254235</v>
      </c>
      <c r="AB32" s="49">
        <v>0.12616822429906543</v>
      </c>
      <c r="AC32" s="49">
        <f t="shared" si="68"/>
        <v>0.2917333333333334</v>
      </c>
      <c r="AD32" s="56">
        <f t="shared" si="60"/>
        <v>91.650729680726258</v>
      </c>
      <c r="AE32" s="51">
        <f t="shared" si="61"/>
        <v>3.4024999999999999</v>
      </c>
      <c r="AF32" s="47">
        <f t="shared" si="62"/>
        <v>4.0250000000000004</v>
      </c>
      <c r="AG32" s="47">
        <f t="shared" si="63"/>
        <v>2.2974000000000006</v>
      </c>
      <c r="AH32" s="144">
        <f t="shared" si="64"/>
        <v>4.39923502467486E-2</v>
      </c>
      <c r="AI32" s="51">
        <f t="shared" si="65"/>
        <v>22.154173728813557</v>
      </c>
      <c r="AJ32" s="47">
        <f t="shared" si="66"/>
        <v>3.1542056074766354</v>
      </c>
      <c r="AK32" s="52">
        <f t="shared" si="67"/>
        <v>3.6660291872290501E-2</v>
      </c>
      <c r="AL32" s="102" t="s">
        <v>118</v>
      </c>
    </row>
    <row r="33" spans="2:38" ht="15" customHeight="1" x14ac:dyDescent="0.25">
      <c r="B33" s="184">
        <v>20</v>
      </c>
      <c r="C33" s="149">
        <v>0.25</v>
      </c>
      <c r="D33" s="49" t="s">
        <v>8</v>
      </c>
      <c r="E33" s="56">
        <v>3</v>
      </c>
      <c r="F33" s="69" t="s">
        <v>29</v>
      </c>
      <c r="G33" s="69" t="s">
        <v>9</v>
      </c>
      <c r="H33" s="46" t="s">
        <v>10</v>
      </c>
      <c r="I33" s="48">
        <v>300</v>
      </c>
      <c r="J33" s="51">
        <f t="shared" si="48"/>
        <v>10.392304845413262</v>
      </c>
      <c r="K33" s="48">
        <f t="shared" si="49"/>
        <v>341.99999999999994</v>
      </c>
      <c r="L33" s="51">
        <f t="shared" si="50"/>
        <v>11.847227523771119</v>
      </c>
      <c r="M33" s="48">
        <f t="shared" si="51"/>
        <v>363</v>
      </c>
      <c r="N33" s="51">
        <f t="shared" si="52"/>
        <v>12.574688862950048</v>
      </c>
      <c r="O33" s="136">
        <v>265</v>
      </c>
      <c r="P33" s="51">
        <f t="shared" si="53"/>
        <v>9.1798692801150477</v>
      </c>
      <c r="Q33" s="48">
        <f t="shared" si="54"/>
        <v>302.09999999999997</v>
      </c>
      <c r="R33" s="51">
        <f t="shared" si="55"/>
        <v>10.465050979331155</v>
      </c>
      <c r="S33" s="48">
        <f t="shared" si="56"/>
        <v>320.64999999999998</v>
      </c>
      <c r="T33" s="51">
        <f t="shared" si="57"/>
        <v>11.107641828939208</v>
      </c>
      <c r="U33" s="53">
        <v>0.1084</v>
      </c>
      <c r="V33" s="49">
        <v>0.13</v>
      </c>
      <c r="W33" s="49">
        <v>8.970800000000001E-2</v>
      </c>
      <c r="X33" s="49">
        <v>0.38290000000000002</v>
      </c>
      <c r="Y33" s="48">
        <f t="shared" si="58"/>
        <v>120.29158270595319</v>
      </c>
      <c r="Z33" s="137">
        <f t="shared" si="59"/>
        <v>1.3890075531305641</v>
      </c>
      <c r="AA33" s="47">
        <v>0.76673728813559316</v>
      </c>
      <c r="AB33" s="49">
        <v>0.12149532710280374</v>
      </c>
      <c r="AC33" s="49">
        <f t="shared" si="68"/>
        <v>0.31908333333333339</v>
      </c>
      <c r="AD33" s="56">
        <f t="shared" si="60"/>
        <v>100.24298558829433</v>
      </c>
      <c r="AE33" s="51">
        <f t="shared" si="61"/>
        <v>2.71</v>
      </c>
      <c r="AF33" s="47">
        <f t="shared" si="62"/>
        <v>3.25</v>
      </c>
      <c r="AG33" s="47">
        <f t="shared" si="63"/>
        <v>2.2427000000000001</v>
      </c>
      <c r="AH33" s="144">
        <f t="shared" si="64"/>
        <v>4.8116633082381274E-2</v>
      </c>
      <c r="AI33" s="51">
        <f t="shared" si="65"/>
        <v>19.168432203389827</v>
      </c>
      <c r="AJ33" s="47">
        <f t="shared" si="66"/>
        <v>3.0373831775700935</v>
      </c>
      <c r="AK33" s="52">
        <f t="shared" si="67"/>
        <v>4.0097194235317733E-2</v>
      </c>
      <c r="AL33" s="102" t="s">
        <v>118</v>
      </c>
    </row>
    <row r="34" spans="2:38" ht="15" customHeight="1" x14ac:dyDescent="0.25">
      <c r="B34" s="184">
        <v>20</v>
      </c>
      <c r="C34" s="149">
        <v>0.3</v>
      </c>
      <c r="D34" s="49" t="s">
        <v>8</v>
      </c>
      <c r="E34" s="56">
        <v>3</v>
      </c>
      <c r="F34" s="69" t="s">
        <v>29</v>
      </c>
      <c r="G34" s="69" t="s">
        <v>9</v>
      </c>
      <c r="H34" s="46" t="s">
        <v>10</v>
      </c>
      <c r="I34" s="48">
        <v>335</v>
      </c>
      <c r="J34" s="51">
        <f t="shared" si="48"/>
        <v>11.604740410711477</v>
      </c>
      <c r="K34" s="48">
        <f t="shared" si="49"/>
        <v>381.9</v>
      </c>
      <c r="L34" s="51">
        <f t="shared" si="50"/>
        <v>13.229404068211082</v>
      </c>
      <c r="M34" s="48">
        <f t="shared" si="51"/>
        <v>405.34999999999997</v>
      </c>
      <c r="N34" s="51">
        <f t="shared" si="52"/>
        <v>14.041735896960885</v>
      </c>
      <c r="O34" s="136">
        <v>295</v>
      </c>
      <c r="P34" s="51">
        <f t="shared" si="53"/>
        <v>10.219099764656375</v>
      </c>
      <c r="Q34" s="48">
        <f t="shared" si="54"/>
        <v>336.29999999999995</v>
      </c>
      <c r="R34" s="51">
        <f t="shared" si="55"/>
        <v>11.649773731708267</v>
      </c>
      <c r="S34" s="48">
        <f t="shared" si="56"/>
        <v>356.95</v>
      </c>
      <c r="T34" s="51">
        <f t="shared" si="57"/>
        <v>12.365110715234215</v>
      </c>
      <c r="U34" s="53">
        <v>8.8370000000000004E-2</v>
      </c>
      <c r="V34" s="49">
        <v>0.109</v>
      </c>
      <c r="W34" s="49">
        <v>8.7520000000000014E-2</v>
      </c>
      <c r="X34" s="49">
        <v>0.41572000000000003</v>
      </c>
      <c r="Y34" s="48">
        <f t="shared" si="58"/>
        <v>130.60228979503489</v>
      </c>
      <c r="Z34" s="137">
        <f t="shared" si="59"/>
        <v>1.5080653433988982</v>
      </c>
      <c r="AA34" s="47">
        <v>0.73867203389830505</v>
      </c>
      <c r="AB34" s="49">
        <v>0.11962616822429906</v>
      </c>
      <c r="AC34" s="49">
        <f t="shared" si="68"/>
        <v>0.34643333333333337</v>
      </c>
      <c r="AD34" s="56">
        <f t="shared" si="60"/>
        <v>108.83524149586242</v>
      </c>
      <c r="AE34" s="51">
        <f t="shared" si="61"/>
        <v>2.2092499999999999</v>
      </c>
      <c r="AF34" s="47">
        <f t="shared" si="62"/>
        <v>2.7250000000000001</v>
      </c>
      <c r="AG34" s="47">
        <f t="shared" si="63"/>
        <v>2.1880000000000002</v>
      </c>
      <c r="AH34" s="144">
        <f t="shared" si="64"/>
        <v>5.2240915918013955E-2</v>
      </c>
      <c r="AI34" s="51">
        <f t="shared" si="65"/>
        <v>18.466800847457627</v>
      </c>
      <c r="AJ34" s="47">
        <f t="shared" si="66"/>
        <v>2.9906542056074761</v>
      </c>
      <c r="AK34" s="52">
        <f t="shared" si="67"/>
        <v>4.3534096598344972E-2</v>
      </c>
      <c r="AL34" s="102" t="s">
        <v>118</v>
      </c>
    </row>
    <row r="35" spans="2:38" ht="15" x14ac:dyDescent="0.25">
      <c r="B35" s="184">
        <v>20</v>
      </c>
      <c r="C35" s="45">
        <v>0.04</v>
      </c>
      <c r="D35" s="69" t="s">
        <v>8</v>
      </c>
      <c r="E35" s="46">
        <v>3</v>
      </c>
      <c r="F35" s="69" t="s">
        <v>20</v>
      </c>
      <c r="G35" s="69" t="s">
        <v>9</v>
      </c>
      <c r="H35" s="46" t="s">
        <v>10</v>
      </c>
      <c r="I35" s="48">
        <v>122</v>
      </c>
      <c r="J35" s="51">
        <f t="shared" ref="J35:J41" si="69">I35*(SQRT(3)*$B35)/1000</f>
        <v>4.2262039704680605</v>
      </c>
      <c r="K35" s="48">
        <v>137</v>
      </c>
      <c r="L35" s="51">
        <f t="shared" ref="L35:L41" si="70">K35*(SQRT(3)*$B35)/1000</f>
        <v>4.7458192127387226</v>
      </c>
      <c r="M35" s="48">
        <v>146</v>
      </c>
      <c r="N35" s="51">
        <f t="shared" ref="N35:N41" si="71">M35*(SQRT(3)*$B35)/1000</f>
        <v>5.0575883581011212</v>
      </c>
      <c r="O35" s="136">
        <f>I35/1.16</f>
        <v>105.17241379310346</v>
      </c>
      <c r="P35" s="51">
        <f t="shared" ref="P35:P41" si="72">O35*(SQRT(3)*$B35)/1000</f>
        <v>3.6432792848862592</v>
      </c>
      <c r="Q35" s="48">
        <f>K35/1.16</f>
        <v>118.10344827586208</v>
      </c>
      <c r="R35" s="51">
        <f t="shared" ref="R35:R41" si="73">Q35*(SQRT(3)*$B35)/1000</f>
        <v>4.0912234592575203</v>
      </c>
      <c r="S35" s="48">
        <f>M35/1.16</f>
        <v>125.86206896551725</v>
      </c>
      <c r="T35" s="51">
        <f t="shared" ref="T35:T41" si="74">S35*(SQRT(3)*$B35)/1000</f>
        <v>4.3599899638802775</v>
      </c>
      <c r="U35" s="53">
        <v>0.67479999999999996</v>
      </c>
      <c r="V35" s="49">
        <v>0.86105301999999995</v>
      </c>
      <c r="W35" s="49">
        <v>0.13800000000000001</v>
      </c>
      <c r="X35" s="49">
        <v>0.28899999999999998</v>
      </c>
      <c r="Y35" s="48">
        <f t="shared" ref="Y35:Y48" si="75">2*PI()*50*(X35)</f>
        <v>90.792027688745023</v>
      </c>
      <c r="Z35" s="137">
        <f t="shared" ref="Z35:Z41" si="76">2*PI()*50*(X35/1000000)*(B35*1000/SQRT(3))</f>
        <v>1.0483760325273777</v>
      </c>
      <c r="AA35" s="47">
        <v>1.3524067796610169</v>
      </c>
      <c r="AB35" s="49">
        <v>0.17299999999999999</v>
      </c>
      <c r="AC35" s="49">
        <v>0.28899999999999998</v>
      </c>
      <c r="AD35" s="56">
        <f t="shared" ref="AD35:AD41" si="77">2*PI()*50*(AC35)</f>
        <v>90.792027688745023</v>
      </c>
      <c r="AE35" s="51">
        <f t="shared" ref="AE35:AE41" si="78">100*100000000*U35/(($B35*1000)^2)</f>
        <v>16.87</v>
      </c>
      <c r="AF35" s="51">
        <f t="shared" si="15"/>
        <v>21.526325499999999</v>
      </c>
      <c r="AG35" s="47">
        <f t="shared" si="15"/>
        <v>3.45</v>
      </c>
      <c r="AH35" s="144">
        <f t="shared" si="46"/>
        <v>3.6316811075498008E-2</v>
      </c>
      <c r="AI35" s="51">
        <f t="shared" si="13"/>
        <v>33.810169491525421</v>
      </c>
      <c r="AJ35" s="47">
        <f t="shared" si="13"/>
        <v>4.3249999999999993</v>
      </c>
      <c r="AK35" s="52">
        <f t="shared" si="14"/>
        <v>3.6316811075498008E-2</v>
      </c>
      <c r="AL35" s="102" t="s">
        <v>35</v>
      </c>
    </row>
    <row r="36" spans="2:38" x14ac:dyDescent="0.3">
      <c r="B36" s="184">
        <v>20</v>
      </c>
      <c r="C36" s="45">
        <v>0.06</v>
      </c>
      <c r="D36" s="69" t="s">
        <v>8</v>
      </c>
      <c r="E36" s="46">
        <v>3</v>
      </c>
      <c r="F36" s="69" t="s">
        <v>20</v>
      </c>
      <c r="G36" s="69" t="s">
        <v>9</v>
      </c>
      <c r="H36" s="46" t="s">
        <v>10</v>
      </c>
      <c r="I36" s="48">
        <v>154</v>
      </c>
      <c r="J36" s="51">
        <f t="shared" si="69"/>
        <v>5.334716487312142</v>
      </c>
      <c r="K36" s="48">
        <v>173</v>
      </c>
      <c r="L36" s="51">
        <f t="shared" si="70"/>
        <v>5.992895794188315</v>
      </c>
      <c r="M36" s="48">
        <v>185</v>
      </c>
      <c r="N36" s="51">
        <f t="shared" si="71"/>
        <v>6.4085879880048449</v>
      </c>
      <c r="O36" s="136">
        <f t="shared" ref="O36:O41" si="79">I36/1.16</f>
        <v>132.75862068965517</v>
      </c>
      <c r="P36" s="51">
        <f t="shared" si="72"/>
        <v>4.59889352354495</v>
      </c>
      <c r="Q36" s="48">
        <f t="shared" ref="Q36:Q41" si="80">K36/1.16</f>
        <v>149.13793103448276</v>
      </c>
      <c r="R36" s="51">
        <f t="shared" si="73"/>
        <v>5.1662894777485473</v>
      </c>
      <c r="S36" s="48">
        <f t="shared" ref="S36:S41" si="81">M36/1.16</f>
        <v>159.48275862068968</v>
      </c>
      <c r="T36" s="51">
        <f t="shared" si="74"/>
        <v>5.5246448172455578</v>
      </c>
      <c r="U36" s="53">
        <v>0.44550000000000001</v>
      </c>
      <c r="V36" s="49">
        <v>0.55193090500000008</v>
      </c>
      <c r="W36" s="49">
        <v>0.124</v>
      </c>
      <c r="X36" s="49">
        <v>0.33900000000000002</v>
      </c>
      <c r="Y36" s="48">
        <f t="shared" si="75"/>
        <v>106.49999095669399</v>
      </c>
      <c r="Z36" s="137">
        <f t="shared" si="76"/>
        <v>1.2297559689507997</v>
      </c>
      <c r="AA36" s="47">
        <v>1.1964745762711864</v>
      </c>
      <c r="AB36" s="49">
        <v>0.158</v>
      </c>
      <c r="AC36" s="49">
        <v>0.33900000000000002</v>
      </c>
      <c r="AD36" s="56">
        <f t="shared" si="77"/>
        <v>106.49999095669399</v>
      </c>
      <c r="AE36" s="51">
        <f t="shared" si="78"/>
        <v>11.137499999999999</v>
      </c>
      <c r="AF36" s="51">
        <f t="shared" ref="AF36:AG41" si="82">100*100000000*V36/(($B36*1000)^2)</f>
        <v>13.798272625000003</v>
      </c>
      <c r="AG36" s="47">
        <f t="shared" si="82"/>
        <v>3.1</v>
      </c>
      <c r="AH36" s="144">
        <f t="shared" si="46"/>
        <v>4.2599996382677592E-2</v>
      </c>
      <c r="AI36" s="51">
        <f t="shared" si="13"/>
        <v>29.91186440677966</v>
      </c>
      <c r="AJ36" s="47">
        <f t="shared" si="13"/>
        <v>3.95</v>
      </c>
      <c r="AK36" s="52">
        <f t="shared" si="14"/>
        <v>4.2599996382677592E-2</v>
      </c>
      <c r="AL36" s="102" t="s">
        <v>35</v>
      </c>
    </row>
    <row r="37" spans="2:38" x14ac:dyDescent="0.3">
      <c r="B37" s="184">
        <v>20</v>
      </c>
      <c r="C37" s="45">
        <v>0.1</v>
      </c>
      <c r="D37" s="69" t="s">
        <v>8</v>
      </c>
      <c r="E37" s="46">
        <v>3</v>
      </c>
      <c r="F37" s="69" t="s">
        <v>20</v>
      </c>
      <c r="G37" s="69" t="s">
        <v>9</v>
      </c>
      <c r="H37" s="46" t="s">
        <v>10</v>
      </c>
      <c r="I37" s="48">
        <v>204</v>
      </c>
      <c r="J37" s="51">
        <f t="shared" si="69"/>
        <v>7.0667672948810187</v>
      </c>
      <c r="K37" s="48">
        <v>231</v>
      </c>
      <c r="L37" s="51">
        <f t="shared" si="70"/>
        <v>8.0020747309682125</v>
      </c>
      <c r="M37" s="48">
        <v>248</v>
      </c>
      <c r="N37" s="51">
        <f t="shared" si="71"/>
        <v>8.5909720055416319</v>
      </c>
      <c r="O37" s="136">
        <f t="shared" si="79"/>
        <v>175.86206896551727</v>
      </c>
      <c r="P37" s="51">
        <f t="shared" si="72"/>
        <v>6.0920407714491551</v>
      </c>
      <c r="Q37" s="48">
        <f t="shared" si="80"/>
        <v>199.13793103448276</v>
      </c>
      <c r="R37" s="51">
        <f t="shared" si="73"/>
        <v>6.8983402853174249</v>
      </c>
      <c r="S37" s="48">
        <f t="shared" si="81"/>
        <v>213.79310344827587</v>
      </c>
      <c r="T37" s="51">
        <f t="shared" si="74"/>
        <v>7.4060103496048537</v>
      </c>
      <c r="U37" s="53">
        <v>0.26490000000000002</v>
      </c>
      <c r="V37" s="49">
        <v>0.32442519000000003</v>
      </c>
      <c r="W37" s="49">
        <v>0.104</v>
      </c>
      <c r="X37" s="49">
        <v>0.39900000000000002</v>
      </c>
      <c r="Y37" s="48">
        <f t="shared" si="75"/>
        <v>125.34954687823276</v>
      </c>
      <c r="Z37" s="137">
        <f t="shared" si="76"/>
        <v>1.4474118926589057</v>
      </c>
      <c r="AA37" s="47">
        <v>0.94557627118644072</v>
      </c>
      <c r="AB37" s="49">
        <v>0.14799999999999999</v>
      </c>
      <c r="AC37" s="49">
        <v>0.39900000000000002</v>
      </c>
      <c r="AD37" s="56">
        <f t="shared" si="77"/>
        <v>125.34954687823276</v>
      </c>
      <c r="AE37" s="51">
        <f t="shared" si="78"/>
        <v>6.6225000000000014</v>
      </c>
      <c r="AF37" s="47">
        <f t="shared" si="82"/>
        <v>8.1106297500000011</v>
      </c>
      <c r="AG37" s="47">
        <f t="shared" si="82"/>
        <v>2.6</v>
      </c>
      <c r="AH37" s="144">
        <f t="shared" si="46"/>
        <v>5.0139818751293107E-2</v>
      </c>
      <c r="AI37" s="51">
        <f t="shared" ref="AI37:AJ41" si="83">100*100000000*AA37/(($B37*1000)^2)</f>
        <v>23.639406779661016</v>
      </c>
      <c r="AJ37" s="47">
        <f t="shared" si="83"/>
        <v>3.7</v>
      </c>
      <c r="AK37" s="52">
        <f t="shared" si="14"/>
        <v>5.0139818751293107E-2</v>
      </c>
      <c r="AL37" s="102" t="s">
        <v>35</v>
      </c>
    </row>
    <row r="38" spans="2:38" x14ac:dyDescent="0.3">
      <c r="B38" s="184">
        <v>20</v>
      </c>
      <c r="C38" s="45">
        <v>0.15</v>
      </c>
      <c r="D38" s="69" t="s">
        <v>8</v>
      </c>
      <c r="E38" s="46">
        <v>3</v>
      </c>
      <c r="F38" s="69" t="s">
        <v>20</v>
      </c>
      <c r="G38" s="69" t="s">
        <v>9</v>
      </c>
      <c r="H38" s="46" t="s">
        <v>10</v>
      </c>
      <c r="I38" s="48">
        <v>251</v>
      </c>
      <c r="J38" s="51">
        <f t="shared" si="69"/>
        <v>8.6948950539957615</v>
      </c>
      <c r="K38" s="48">
        <v>286</v>
      </c>
      <c r="L38" s="51">
        <f t="shared" si="70"/>
        <v>9.9073306192939761</v>
      </c>
      <c r="M38" s="48">
        <v>309</v>
      </c>
      <c r="N38" s="51">
        <f t="shared" si="71"/>
        <v>10.70407399077566</v>
      </c>
      <c r="O38" s="136">
        <f t="shared" si="79"/>
        <v>216.37931034482759</v>
      </c>
      <c r="P38" s="51">
        <f t="shared" si="72"/>
        <v>7.4955991844791061</v>
      </c>
      <c r="Q38" s="48">
        <f t="shared" si="80"/>
        <v>246.55172413793105</v>
      </c>
      <c r="R38" s="51">
        <f t="shared" si="73"/>
        <v>8.5408022580120484</v>
      </c>
      <c r="S38" s="48">
        <f t="shared" si="81"/>
        <v>266.37931034482762</v>
      </c>
      <c r="T38" s="51">
        <f t="shared" si="74"/>
        <v>9.2276499920479829</v>
      </c>
      <c r="U38" s="53">
        <v>0.18079999999999999</v>
      </c>
      <c r="V38" s="49">
        <v>0.22138448499999999</v>
      </c>
      <c r="W38" s="49">
        <v>9.5000000000000001E-2</v>
      </c>
      <c r="X38" s="49">
        <v>0.45900000000000002</v>
      </c>
      <c r="Y38" s="48">
        <f t="shared" si="75"/>
        <v>144.19910279977151</v>
      </c>
      <c r="Z38" s="137">
        <f t="shared" si="76"/>
        <v>1.6650678163670121</v>
      </c>
      <c r="AA38" s="47">
        <v>0.85489830508474585</v>
      </c>
      <c r="AB38" s="49">
        <v>0.14299999999999999</v>
      </c>
      <c r="AC38" s="49">
        <v>0.45900000000000002</v>
      </c>
      <c r="AD38" s="56">
        <f t="shared" si="77"/>
        <v>144.19910279977151</v>
      </c>
      <c r="AE38" s="51">
        <f t="shared" si="78"/>
        <v>4.5199999999999996</v>
      </c>
      <c r="AF38" s="47">
        <f t="shared" si="82"/>
        <v>5.5346121249999998</v>
      </c>
      <c r="AG38" s="47">
        <f t="shared" si="82"/>
        <v>2.375</v>
      </c>
      <c r="AH38" s="144">
        <f t="shared" si="46"/>
        <v>5.7679641119908601E-2</v>
      </c>
      <c r="AI38" s="51">
        <f t="shared" si="83"/>
        <v>21.372457627118646</v>
      </c>
      <c r="AJ38" s="47">
        <f t="shared" si="83"/>
        <v>3.5750000000000002</v>
      </c>
      <c r="AK38" s="52">
        <f t="shared" si="14"/>
        <v>5.7679641119908601E-2</v>
      </c>
      <c r="AL38" s="102" t="s">
        <v>35</v>
      </c>
    </row>
    <row r="39" spans="2:38" x14ac:dyDescent="0.3">
      <c r="B39" s="184">
        <v>20</v>
      </c>
      <c r="C39" s="45">
        <v>0.2</v>
      </c>
      <c r="D39" s="69" t="s">
        <v>8</v>
      </c>
      <c r="E39" s="46">
        <v>3</v>
      </c>
      <c r="F39" s="69" t="s">
        <v>20</v>
      </c>
      <c r="G39" s="69" t="s">
        <v>9</v>
      </c>
      <c r="H39" s="46" t="s">
        <v>10</v>
      </c>
      <c r="I39" s="48">
        <v>294</v>
      </c>
      <c r="J39" s="51">
        <f t="shared" si="69"/>
        <v>10.184458748504998</v>
      </c>
      <c r="K39" s="48">
        <v>337</v>
      </c>
      <c r="L39" s="51">
        <f t="shared" si="70"/>
        <v>11.674022443014232</v>
      </c>
      <c r="M39" s="48">
        <v>366</v>
      </c>
      <c r="N39" s="51">
        <f t="shared" si="71"/>
        <v>12.678611911404181</v>
      </c>
      <c r="O39" s="136">
        <f t="shared" si="79"/>
        <v>253.44827586206898</v>
      </c>
      <c r="P39" s="51">
        <f t="shared" si="72"/>
        <v>8.7797058176767226</v>
      </c>
      <c r="Q39" s="48">
        <f t="shared" si="80"/>
        <v>290.51724137931035</v>
      </c>
      <c r="R39" s="51">
        <f t="shared" si="73"/>
        <v>10.063812450874339</v>
      </c>
      <c r="S39" s="48">
        <f t="shared" si="81"/>
        <v>315.51724137931035</v>
      </c>
      <c r="T39" s="51">
        <f t="shared" si="74"/>
        <v>10.929837854658775</v>
      </c>
      <c r="U39" s="53">
        <v>0.1361</v>
      </c>
      <c r="V39" s="49">
        <v>0.16425300500000001</v>
      </c>
      <c r="W39" s="49">
        <v>9.0999999999999998E-2</v>
      </c>
      <c r="X39" s="49">
        <v>0.51300000000000001</v>
      </c>
      <c r="Y39" s="48">
        <f t="shared" si="75"/>
        <v>161.1637031291564</v>
      </c>
      <c r="Z39" s="137">
        <f t="shared" si="76"/>
        <v>1.8609581477043073</v>
      </c>
      <c r="AA39" s="47">
        <v>0.80744067796610175</v>
      </c>
      <c r="AB39" s="49">
        <v>0.13500000000000001</v>
      </c>
      <c r="AC39" s="49">
        <v>0.51300000000000001</v>
      </c>
      <c r="AD39" s="56">
        <f t="shared" si="77"/>
        <v>161.1637031291564</v>
      </c>
      <c r="AE39" s="51">
        <f t="shared" si="78"/>
        <v>3.4024999999999999</v>
      </c>
      <c r="AF39" s="47">
        <f t="shared" si="82"/>
        <v>4.1063251249999997</v>
      </c>
      <c r="AG39" s="47">
        <f t="shared" si="82"/>
        <v>2.2749999999999999</v>
      </c>
      <c r="AH39" s="144">
        <f t="shared" si="46"/>
        <v>6.4465481251662557E-2</v>
      </c>
      <c r="AI39" s="51">
        <f t="shared" si="83"/>
        <v>20.186016949152542</v>
      </c>
      <c r="AJ39" s="47">
        <f t="shared" si="83"/>
        <v>3.375</v>
      </c>
      <c r="AK39" s="52">
        <f t="shared" si="14"/>
        <v>6.4465481251662557E-2</v>
      </c>
      <c r="AL39" s="102" t="s">
        <v>35</v>
      </c>
    </row>
    <row r="40" spans="2:38" x14ac:dyDescent="0.3">
      <c r="B40" s="184">
        <v>20</v>
      </c>
      <c r="C40" s="45">
        <v>0.25</v>
      </c>
      <c r="D40" s="69" t="s">
        <v>8</v>
      </c>
      <c r="E40" s="46">
        <v>3</v>
      </c>
      <c r="F40" s="69" t="s">
        <v>20</v>
      </c>
      <c r="G40" s="69" t="s">
        <v>9</v>
      </c>
      <c r="H40" s="46" t="s">
        <v>10</v>
      </c>
      <c r="I40" s="48">
        <v>332</v>
      </c>
      <c r="J40" s="51">
        <f t="shared" si="69"/>
        <v>11.500817362257344</v>
      </c>
      <c r="K40" s="48">
        <v>382</v>
      </c>
      <c r="L40" s="51">
        <f t="shared" si="70"/>
        <v>13.23286816982622</v>
      </c>
      <c r="M40" s="48">
        <v>416</v>
      </c>
      <c r="N40" s="51">
        <f t="shared" si="71"/>
        <v>14.410662718973057</v>
      </c>
      <c r="O40" s="136">
        <f t="shared" si="79"/>
        <v>286.20689655172418</v>
      </c>
      <c r="P40" s="51">
        <f t="shared" si="72"/>
        <v>9.9144977260839191</v>
      </c>
      <c r="Q40" s="48">
        <f t="shared" si="80"/>
        <v>329.31034482758622</v>
      </c>
      <c r="R40" s="51">
        <f t="shared" si="73"/>
        <v>11.407644973988123</v>
      </c>
      <c r="S40" s="48">
        <f t="shared" si="81"/>
        <v>358.62068965517244</v>
      </c>
      <c r="T40" s="51">
        <f t="shared" si="74"/>
        <v>12.422985102562981</v>
      </c>
      <c r="U40" s="53">
        <v>0.1084</v>
      </c>
      <c r="V40" s="49">
        <v>0.13262665000000001</v>
      </c>
      <c r="W40" s="49">
        <v>8.7999999999999995E-2</v>
      </c>
      <c r="X40" s="49">
        <v>0.55400000000000005</v>
      </c>
      <c r="Y40" s="48">
        <f t="shared" si="75"/>
        <v>174.04423300887456</v>
      </c>
      <c r="Z40" s="137">
        <f t="shared" si="76"/>
        <v>2.0096896955715136</v>
      </c>
      <c r="AA40" s="47">
        <v>0.70316949152542374</v>
      </c>
      <c r="AB40" s="49">
        <v>0.13</v>
      </c>
      <c r="AC40" s="49">
        <v>0.55400000000000005</v>
      </c>
      <c r="AD40" s="56">
        <f t="shared" si="77"/>
        <v>174.04423300887456</v>
      </c>
      <c r="AE40" s="51">
        <f t="shared" si="78"/>
        <v>2.71</v>
      </c>
      <c r="AF40" s="47">
        <f t="shared" si="82"/>
        <v>3.3156662500000005</v>
      </c>
      <c r="AG40" s="47">
        <f t="shared" si="82"/>
        <v>2.2000000000000002</v>
      </c>
      <c r="AH40" s="144">
        <f t="shared" si="46"/>
        <v>6.9617693203549824E-2</v>
      </c>
      <c r="AI40" s="51">
        <f t="shared" si="83"/>
        <v>17.579237288135594</v>
      </c>
      <c r="AJ40" s="47">
        <f t="shared" si="83"/>
        <v>3.25</v>
      </c>
      <c r="AK40" s="52">
        <f t="shared" si="14"/>
        <v>6.9617693203549824E-2</v>
      </c>
      <c r="AL40" s="102" t="s">
        <v>35</v>
      </c>
    </row>
    <row r="41" spans="2:38" x14ac:dyDescent="0.3">
      <c r="B41" s="184">
        <v>20</v>
      </c>
      <c r="C41" s="45">
        <v>0.3</v>
      </c>
      <c r="D41" s="69" t="s">
        <v>8</v>
      </c>
      <c r="E41" s="46">
        <v>3</v>
      </c>
      <c r="F41" s="69" t="s">
        <v>20</v>
      </c>
      <c r="G41" s="69" t="s">
        <v>9</v>
      </c>
      <c r="H41" s="46" t="s">
        <v>10</v>
      </c>
      <c r="I41" s="48">
        <v>370</v>
      </c>
      <c r="J41" s="51">
        <f t="shared" si="69"/>
        <v>12.81717597600969</v>
      </c>
      <c r="K41" s="48">
        <v>428</v>
      </c>
      <c r="L41" s="51">
        <f t="shared" si="70"/>
        <v>14.826354912789588</v>
      </c>
      <c r="M41" s="48">
        <v>468</v>
      </c>
      <c r="N41" s="51">
        <f t="shared" si="71"/>
        <v>16.211995558844691</v>
      </c>
      <c r="O41" s="138">
        <f t="shared" si="79"/>
        <v>318.96551724137936</v>
      </c>
      <c r="P41" s="51">
        <f t="shared" si="72"/>
        <v>11.049289634491116</v>
      </c>
      <c r="Q41" s="48">
        <f t="shared" si="80"/>
        <v>368.96551724137936</v>
      </c>
      <c r="R41" s="51">
        <f t="shared" si="73"/>
        <v>12.781340442059991</v>
      </c>
      <c r="S41" s="48">
        <f t="shared" si="81"/>
        <v>403.44827586206901</v>
      </c>
      <c r="T41" s="51">
        <f t="shared" si="74"/>
        <v>13.975858240383355</v>
      </c>
      <c r="U41" s="53">
        <v>8.8370000000000004E-2</v>
      </c>
      <c r="V41" s="49">
        <v>0.11120234500000001</v>
      </c>
      <c r="W41" s="121">
        <v>8.5999999999999993E-2</v>
      </c>
      <c r="X41" s="49">
        <v>0.59299999999999997</v>
      </c>
      <c r="Y41" s="48">
        <f t="shared" si="75"/>
        <v>186.29644435787472</v>
      </c>
      <c r="Z41" s="139">
        <f t="shared" si="76"/>
        <v>2.1511660459817823</v>
      </c>
      <c r="AA41" s="47">
        <v>0.68537288135593222</v>
      </c>
      <c r="AB41" s="49">
        <v>0.128</v>
      </c>
      <c r="AC41" s="49">
        <v>0.59299999999999997</v>
      </c>
      <c r="AD41" s="59">
        <f t="shared" si="77"/>
        <v>186.29644435787472</v>
      </c>
      <c r="AE41" s="51">
        <f t="shared" si="78"/>
        <v>2.2092499999999999</v>
      </c>
      <c r="AF41" s="47">
        <f t="shared" si="82"/>
        <v>2.7800586250000001</v>
      </c>
      <c r="AG41" s="47">
        <f t="shared" si="82"/>
        <v>2.15</v>
      </c>
      <c r="AH41" s="147">
        <f t="shared" si="46"/>
        <v>7.4518577743149877E-2</v>
      </c>
      <c r="AI41" s="51">
        <f t="shared" si="83"/>
        <v>17.134322033898307</v>
      </c>
      <c r="AJ41" s="47">
        <f t="shared" si="83"/>
        <v>3.2</v>
      </c>
      <c r="AK41" s="52">
        <f t="shared" si="14"/>
        <v>7.4518577743149877E-2</v>
      </c>
      <c r="AL41" s="103" t="s">
        <v>35</v>
      </c>
    </row>
    <row r="42" spans="2:38" ht="15" customHeight="1" x14ac:dyDescent="0.3">
      <c r="B42" s="258" t="s">
        <v>154</v>
      </c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60"/>
    </row>
    <row r="43" spans="2:38" ht="15" customHeight="1" x14ac:dyDescent="0.3">
      <c r="B43" s="261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77"/>
    </row>
    <row r="44" spans="2:38" ht="15" customHeight="1" x14ac:dyDescent="0.3">
      <c r="B44" s="199">
        <v>20</v>
      </c>
      <c r="C44" s="67">
        <v>95</v>
      </c>
      <c r="D44" s="68" t="s">
        <v>11</v>
      </c>
      <c r="E44" s="70">
        <v>1</v>
      </c>
      <c r="F44" s="67" t="s">
        <v>12</v>
      </c>
      <c r="G44" s="198"/>
      <c r="H44" s="70" t="s">
        <v>16</v>
      </c>
      <c r="I44" s="68">
        <v>245</v>
      </c>
      <c r="J44" s="141">
        <f t="shared" ref="J44:J57" si="84">I44*(SQRT(3)*$B44)/1000</f>
        <v>8.4870489570874987</v>
      </c>
      <c r="K44" s="68">
        <f t="shared" ref="K44:K48" si="85">1.14*I44</f>
        <v>279.29999999999995</v>
      </c>
      <c r="L44" s="141">
        <f t="shared" ref="L44:L48" si="86">K44*(SQRT(3)*$B44)/1000</f>
        <v>9.6752358110797463</v>
      </c>
      <c r="M44" s="68">
        <f t="shared" ref="M44:M48" si="87">I44*1.21</f>
        <v>296.45</v>
      </c>
      <c r="N44" s="141">
        <f t="shared" ref="N44:N48" si="88">M44*(SQRT(3)*$B44)/1000</f>
        <v>10.269329238075873</v>
      </c>
      <c r="O44" s="133">
        <v>205</v>
      </c>
      <c r="P44" s="141">
        <f t="shared" ref="P44:P48" si="89">O44*(SQRT(3)*$B44)/1000</f>
        <v>7.1014083110323964</v>
      </c>
      <c r="Q44" s="57">
        <f t="shared" ref="Q44:Q48" si="90">1.14*O44</f>
        <v>233.7</v>
      </c>
      <c r="R44" s="141">
        <f t="shared" ref="R44:R48" si="91">Q44*(SQRT(3)*$B44)/1000</f>
        <v>8.0956054745769315</v>
      </c>
      <c r="S44" s="57">
        <f t="shared" ref="S44:S48" si="92">O44*1.21</f>
        <v>248.04999999999998</v>
      </c>
      <c r="T44" s="141">
        <f t="shared" ref="T44:T48" si="93">S44*(SQRT(3)*$B44)/1000</f>
        <v>8.5927040563491985</v>
      </c>
      <c r="U44" s="50">
        <v>0.32</v>
      </c>
      <c r="V44" s="140">
        <v>0.41099999999999998</v>
      </c>
      <c r="W44" s="68">
        <v>0.129</v>
      </c>
      <c r="X44" s="140">
        <v>0.219</v>
      </c>
      <c r="Y44" s="57">
        <f t="shared" ref="Y44:Y45" si="94">2*PI()*50*(X44)</f>
        <v>68.800879113616475</v>
      </c>
      <c r="Z44" s="135">
        <f>2*PI()*50*(X44/1000000)*(B44*1000/SQRT(3))</f>
        <v>0.79444412153458732</v>
      </c>
      <c r="AA44" s="140">
        <v>0.86199999999999999</v>
      </c>
      <c r="AB44" s="140">
        <v>7.0000000000000007E-2</v>
      </c>
      <c r="AC44" s="140">
        <v>0.219</v>
      </c>
      <c r="AD44" s="58">
        <f t="shared" ref="AD44:AD48" si="95">2*PI()*50*(AC44)</f>
        <v>68.800879113616475</v>
      </c>
      <c r="AE44" s="141">
        <f t="shared" ref="AE44:AE48" si="96">100*100000000*U44/(($B44*1000)^2)</f>
        <v>8</v>
      </c>
      <c r="AF44" s="141">
        <f t="shared" ref="AF44:AG57" si="97">100*100000000*V44/(($B44*1000)^2)</f>
        <v>10.275</v>
      </c>
      <c r="AG44" s="134">
        <f t="shared" si="97"/>
        <v>3.2250000000000001</v>
      </c>
      <c r="AH44" s="143">
        <f t="shared" ref="AH44:AH57" si="98">100/100000000*(Y44/1000000)*(($B44*1000)^2)</f>
        <v>2.7520351645446587E-2</v>
      </c>
      <c r="AI44" s="141">
        <f t="shared" ref="AI44:AJ57" si="99">100*100000000*AA44/(($B44*1000)^2)</f>
        <v>21.55</v>
      </c>
      <c r="AJ44" s="134">
        <f t="shared" si="99"/>
        <v>1.7500000000000002</v>
      </c>
      <c r="AK44" s="142">
        <f t="shared" ref="AK44:AK57" si="100">100/100000000*(AD44/1000000)*(($B44*1000)^2)</f>
        <v>2.7520351645446587E-2</v>
      </c>
      <c r="AL44" s="101" t="s">
        <v>109</v>
      </c>
    </row>
    <row r="45" spans="2:38" ht="15" customHeight="1" x14ac:dyDescent="0.3">
      <c r="B45" s="184">
        <v>20</v>
      </c>
      <c r="C45" s="45">
        <v>150</v>
      </c>
      <c r="D45" s="69" t="s">
        <v>11</v>
      </c>
      <c r="E45" s="46">
        <v>1</v>
      </c>
      <c r="F45" s="45" t="s">
        <v>12</v>
      </c>
      <c r="G45" s="185"/>
      <c r="H45" s="46" t="s">
        <v>50</v>
      </c>
      <c r="I45" s="69">
        <v>310</v>
      </c>
      <c r="J45" s="51">
        <f t="shared" si="84"/>
        <v>10.738715006927038</v>
      </c>
      <c r="K45" s="69">
        <f t="shared" si="85"/>
        <v>353.4</v>
      </c>
      <c r="L45" s="51">
        <f t="shared" si="86"/>
        <v>12.242135107896821</v>
      </c>
      <c r="M45" s="69">
        <f t="shared" si="87"/>
        <v>375.09999999999997</v>
      </c>
      <c r="N45" s="51">
        <f t="shared" si="88"/>
        <v>12.993845158381715</v>
      </c>
      <c r="O45" s="136">
        <v>265</v>
      </c>
      <c r="P45" s="51">
        <f t="shared" si="89"/>
        <v>9.1798692801150477</v>
      </c>
      <c r="Q45" s="48">
        <f t="shared" si="90"/>
        <v>302.09999999999997</v>
      </c>
      <c r="R45" s="51">
        <f t="shared" si="91"/>
        <v>10.465050979331155</v>
      </c>
      <c r="S45" s="48">
        <f t="shared" si="92"/>
        <v>320.64999999999998</v>
      </c>
      <c r="T45" s="51">
        <f t="shared" si="93"/>
        <v>11.107641828939208</v>
      </c>
      <c r="U45" s="53">
        <v>0.20599999999999999</v>
      </c>
      <c r="V45" s="49">
        <v>0.26500000000000001</v>
      </c>
      <c r="W45" s="69">
        <v>0.12</v>
      </c>
      <c r="X45" s="49">
        <v>0.254</v>
      </c>
      <c r="Y45" s="48">
        <f t="shared" si="94"/>
        <v>79.796453401180756</v>
      </c>
      <c r="Z45" s="137">
        <f>2*PI()*50*(X45/1000000)*(B45*1000/SQRT(3))</f>
        <v>0.92141007703098277</v>
      </c>
      <c r="AA45" s="49">
        <v>0.748</v>
      </c>
      <c r="AB45" s="49">
        <v>6.2E-2</v>
      </c>
      <c r="AC45" s="49">
        <v>0.254</v>
      </c>
      <c r="AD45" s="56">
        <f t="shared" si="95"/>
        <v>79.796453401180756</v>
      </c>
      <c r="AE45" s="51">
        <f t="shared" si="96"/>
        <v>5.15</v>
      </c>
      <c r="AF45" s="47">
        <f t="shared" si="97"/>
        <v>6.625</v>
      </c>
      <c r="AG45" s="47">
        <f t="shared" si="97"/>
        <v>3</v>
      </c>
      <c r="AH45" s="144">
        <f t="shared" si="98"/>
        <v>3.1918581360472299E-2</v>
      </c>
      <c r="AI45" s="51">
        <f t="shared" si="99"/>
        <v>18.7</v>
      </c>
      <c r="AJ45" s="47">
        <f t="shared" si="99"/>
        <v>1.55</v>
      </c>
      <c r="AK45" s="52">
        <f t="shared" si="100"/>
        <v>3.1918581360472299E-2</v>
      </c>
      <c r="AL45" s="102" t="s">
        <v>110</v>
      </c>
    </row>
    <row r="46" spans="2:38" ht="15" customHeight="1" x14ac:dyDescent="0.3">
      <c r="B46" s="184">
        <v>20</v>
      </c>
      <c r="C46" s="45">
        <v>185</v>
      </c>
      <c r="D46" s="69" t="s">
        <v>11</v>
      </c>
      <c r="E46" s="46">
        <v>1</v>
      </c>
      <c r="F46" s="45" t="s">
        <v>12</v>
      </c>
      <c r="G46" s="185"/>
      <c r="H46" s="46" t="s">
        <v>16</v>
      </c>
      <c r="I46" s="69">
        <v>355</v>
      </c>
      <c r="J46" s="51">
        <f t="shared" si="84"/>
        <v>12.297560733739026</v>
      </c>
      <c r="K46" s="69">
        <f t="shared" si="85"/>
        <v>404.7</v>
      </c>
      <c r="L46" s="51">
        <f t="shared" si="86"/>
        <v>14.019219236462492</v>
      </c>
      <c r="M46" s="69">
        <f t="shared" si="87"/>
        <v>429.55</v>
      </c>
      <c r="N46" s="51">
        <f t="shared" si="88"/>
        <v>14.880048487824224</v>
      </c>
      <c r="O46" s="136">
        <v>295</v>
      </c>
      <c r="P46" s="51">
        <f t="shared" si="89"/>
        <v>10.219099764656375</v>
      </c>
      <c r="Q46" s="48">
        <f t="shared" si="90"/>
        <v>336.29999999999995</v>
      </c>
      <c r="R46" s="51">
        <f t="shared" si="91"/>
        <v>11.649773731708267</v>
      </c>
      <c r="S46" s="48">
        <f t="shared" si="92"/>
        <v>356.95</v>
      </c>
      <c r="T46" s="51">
        <f t="shared" si="93"/>
        <v>12.365110715234215</v>
      </c>
      <c r="U46" s="53">
        <v>0.16400000000000001</v>
      </c>
      <c r="V46" s="49">
        <v>0.21099999999999999</v>
      </c>
      <c r="W46" s="69">
        <v>0.11600000000000001</v>
      </c>
      <c r="X46" s="49">
        <v>0.27400000000000002</v>
      </c>
      <c r="Y46" s="48">
        <f t="shared" si="75"/>
        <v>86.079638708360335</v>
      </c>
      <c r="Z46" s="137">
        <f>2*PI()*50*(X46/1000000)*(B46*1000/SQRT(3))</f>
        <v>0.99396205160035145</v>
      </c>
      <c r="AA46" s="49">
        <v>0.70599999999999996</v>
      </c>
      <c r="AB46" s="49">
        <v>5.8999999999999997E-2</v>
      </c>
      <c r="AC46" s="49">
        <v>0.27400000000000002</v>
      </c>
      <c r="AD46" s="56">
        <f t="shared" si="95"/>
        <v>86.079638708360335</v>
      </c>
      <c r="AE46" s="51">
        <f t="shared" si="96"/>
        <v>4.0999999999999996</v>
      </c>
      <c r="AF46" s="47">
        <f t="shared" si="97"/>
        <v>5.2750000000000004</v>
      </c>
      <c r="AG46" s="47">
        <f t="shared" si="97"/>
        <v>2.9</v>
      </c>
      <c r="AH46" s="144">
        <f t="shared" si="98"/>
        <v>3.4431855483344133E-2</v>
      </c>
      <c r="AI46" s="51">
        <f t="shared" si="99"/>
        <v>17.649999999999999</v>
      </c>
      <c r="AJ46" s="47">
        <f t="shared" si="99"/>
        <v>1.4750000000000001</v>
      </c>
      <c r="AK46" s="52">
        <f t="shared" si="100"/>
        <v>3.4431855483344133E-2</v>
      </c>
      <c r="AL46" s="102" t="s">
        <v>111</v>
      </c>
    </row>
    <row r="47" spans="2:38" ht="15" customHeight="1" x14ac:dyDescent="0.3">
      <c r="B47" s="184">
        <v>20</v>
      </c>
      <c r="C47" s="45">
        <v>240</v>
      </c>
      <c r="D47" s="69" t="s">
        <v>11</v>
      </c>
      <c r="E47" s="46">
        <v>1</v>
      </c>
      <c r="F47" s="45" t="s">
        <v>12</v>
      </c>
      <c r="G47" s="185"/>
      <c r="H47" s="46" t="s">
        <v>16</v>
      </c>
      <c r="I47" s="69">
        <v>410</v>
      </c>
      <c r="J47" s="51">
        <f t="shared" si="84"/>
        <v>14.202816622064793</v>
      </c>
      <c r="K47" s="69">
        <f t="shared" si="85"/>
        <v>467.4</v>
      </c>
      <c r="L47" s="51">
        <f t="shared" si="86"/>
        <v>16.191210949153863</v>
      </c>
      <c r="M47" s="69">
        <f t="shared" si="87"/>
        <v>496.09999999999997</v>
      </c>
      <c r="N47" s="51">
        <f t="shared" si="88"/>
        <v>17.185408112698397</v>
      </c>
      <c r="O47" s="136">
        <v>355</v>
      </c>
      <c r="P47" s="51">
        <f t="shared" si="89"/>
        <v>12.297560733739026</v>
      </c>
      <c r="Q47" s="48">
        <f t="shared" si="90"/>
        <v>404.7</v>
      </c>
      <c r="R47" s="51">
        <f t="shared" si="91"/>
        <v>14.019219236462492</v>
      </c>
      <c r="S47" s="48">
        <f t="shared" si="92"/>
        <v>429.55</v>
      </c>
      <c r="T47" s="51">
        <f t="shared" si="93"/>
        <v>14.880048487824224</v>
      </c>
      <c r="U47" s="53">
        <v>0.125</v>
      </c>
      <c r="V47" s="49">
        <v>0.161</v>
      </c>
      <c r="W47" s="69">
        <v>0.111</v>
      </c>
      <c r="X47" s="49">
        <v>0.30299999999999999</v>
      </c>
      <c r="Y47" s="48">
        <f t="shared" si="75"/>
        <v>95.19025740377073</v>
      </c>
      <c r="Z47" s="137">
        <f>2*PI()*50*(X47/1000000)*(B47*1000/SQRT(3))</f>
        <v>1.099162414725936</v>
      </c>
      <c r="AA47" s="49">
        <v>0.66700000000000004</v>
      </c>
      <c r="AB47" s="49">
        <v>5.3999999999999999E-2</v>
      </c>
      <c r="AC47" s="49">
        <v>0.30299999999999999</v>
      </c>
      <c r="AD47" s="56">
        <f t="shared" si="95"/>
        <v>95.19025740377073</v>
      </c>
      <c r="AE47" s="51">
        <f t="shared" si="96"/>
        <v>3.125</v>
      </c>
      <c r="AF47" s="47">
        <f t="shared" si="97"/>
        <v>4.0250000000000004</v>
      </c>
      <c r="AG47" s="47">
        <f t="shared" si="97"/>
        <v>2.7749999999999999</v>
      </c>
      <c r="AH47" s="144">
        <f t="shared" si="98"/>
        <v>3.807610296150829E-2</v>
      </c>
      <c r="AI47" s="51">
        <f t="shared" si="99"/>
        <v>16.675000000000001</v>
      </c>
      <c r="AJ47" s="47">
        <f t="shared" si="99"/>
        <v>1.35</v>
      </c>
      <c r="AK47" s="52">
        <f t="shared" si="100"/>
        <v>3.807610296150829E-2</v>
      </c>
      <c r="AL47" s="102" t="s">
        <v>112</v>
      </c>
    </row>
    <row r="48" spans="2:38" ht="15" customHeight="1" x14ac:dyDescent="0.3">
      <c r="B48" s="184">
        <v>20</v>
      </c>
      <c r="C48" s="45">
        <v>300</v>
      </c>
      <c r="D48" s="69" t="s">
        <v>11</v>
      </c>
      <c r="E48" s="46">
        <v>1</v>
      </c>
      <c r="F48" s="45" t="s">
        <v>12</v>
      </c>
      <c r="G48" s="185"/>
      <c r="H48" s="46" t="s">
        <v>16</v>
      </c>
      <c r="I48" s="69">
        <v>460</v>
      </c>
      <c r="J48" s="51">
        <f t="shared" si="84"/>
        <v>15.934867429633668</v>
      </c>
      <c r="K48" s="69">
        <f t="shared" si="85"/>
        <v>524.4</v>
      </c>
      <c r="L48" s="51">
        <f t="shared" si="86"/>
        <v>18.165748869782384</v>
      </c>
      <c r="M48" s="69">
        <f t="shared" si="87"/>
        <v>556.6</v>
      </c>
      <c r="N48" s="51">
        <f t="shared" si="88"/>
        <v>19.281189589856741</v>
      </c>
      <c r="O48" s="138">
        <v>400</v>
      </c>
      <c r="P48" s="51">
        <f t="shared" si="89"/>
        <v>13.856406460551018</v>
      </c>
      <c r="Q48" s="48">
        <f t="shared" si="90"/>
        <v>455.99999999999994</v>
      </c>
      <c r="R48" s="51">
        <f t="shared" si="91"/>
        <v>15.796303365028157</v>
      </c>
      <c r="S48" s="48">
        <f t="shared" si="92"/>
        <v>484</v>
      </c>
      <c r="T48" s="51">
        <f t="shared" si="93"/>
        <v>16.766251817266731</v>
      </c>
      <c r="U48" s="81">
        <v>0.1</v>
      </c>
      <c r="V48" s="49">
        <v>0.129</v>
      </c>
      <c r="W48" s="72">
        <v>0.107</v>
      </c>
      <c r="X48" s="121">
        <v>0.33</v>
      </c>
      <c r="Y48" s="48">
        <f t="shared" si="75"/>
        <v>103.67255756846318</v>
      </c>
      <c r="Z48" s="139">
        <f>2*PI()*50*(X48/1000000)*(B48*1000/SQRT(3))</f>
        <v>1.1971075803945839</v>
      </c>
      <c r="AA48" s="49">
        <v>0.64200000000000002</v>
      </c>
      <c r="AB48" s="49">
        <v>5.0999999999999997E-2</v>
      </c>
      <c r="AC48" s="49">
        <v>0.33</v>
      </c>
      <c r="AD48" s="59">
        <f t="shared" si="95"/>
        <v>103.67255756846318</v>
      </c>
      <c r="AE48" s="51">
        <f t="shared" si="96"/>
        <v>2.5</v>
      </c>
      <c r="AF48" s="47">
        <f t="shared" si="97"/>
        <v>3.2250000000000001</v>
      </c>
      <c r="AG48" s="47">
        <f t="shared" si="97"/>
        <v>2.6749999999999998</v>
      </c>
      <c r="AH48" s="147">
        <f t="shared" si="98"/>
        <v>4.1469023027385268E-2</v>
      </c>
      <c r="AI48" s="51">
        <f t="shared" si="99"/>
        <v>16.05</v>
      </c>
      <c r="AJ48" s="47">
        <f t="shared" si="99"/>
        <v>1.2749999999999999</v>
      </c>
      <c r="AK48" s="52">
        <f t="shared" si="100"/>
        <v>4.1469023027385268E-2</v>
      </c>
      <c r="AL48" s="103" t="s">
        <v>113</v>
      </c>
    </row>
    <row r="49" spans="1:38" ht="15" customHeight="1" x14ac:dyDescent="0.3">
      <c r="B49" s="258" t="s">
        <v>138</v>
      </c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60"/>
    </row>
    <row r="50" spans="1:38" ht="15" customHeight="1" x14ac:dyDescent="0.3">
      <c r="B50" s="261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3"/>
    </row>
    <row r="51" spans="1:38" ht="15" customHeight="1" x14ac:dyDescent="0.3">
      <c r="B51" s="184">
        <v>20</v>
      </c>
      <c r="C51" s="45">
        <v>150</v>
      </c>
      <c r="D51" s="69" t="s">
        <v>8</v>
      </c>
      <c r="E51" s="46">
        <v>1</v>
      </c>
      <c r="F51" s="69" t="s">
        <v>12</v>
      </c>
      <c r="G51" s="185"/>
      <c r="H51" s="46" t="s">
        <v>16</v>
      </c>
      <c r="I51" s="69">
        <v>405</v>
      </c>
      <c r="J51" s="51">
        <f t="shared" si="84"/>
        <v>14.029611541307904</v>
      </c>
      <c r="K51" s="48">
        <f t="shared" ref="K51:K57" si="101">1.14*I51</f>
        <v>461.7</v>
      </c>
      <c r="L51" s="51">
        <f t="shared" ref="L51:L57" si="102">K51*(SQRT(3)*$B51)/1000</f>
        <v>15.993757157091011</v>
      </c>
      <c r="M51" s="48">
        <f t="shared" ref="M51:M57" si="103">I51*1.21</f>
        <v>490.05</v>
      </c>
      <c r="N51" s="51">
        <f t="shared" ref="N51:N57" si="104">M51*(SQRT(3)*$B51)/1000</f>
        <v>16.975829964982562</v>
      </c>
      <c r="O51" s="136">
        <v>340</v>
      </c>
      <c r="P51" s="51">
        <f t="shared" ref="P51:P57" si="105">O51*(SQRT(3)*$B51)/1000</f>
        <v>11.777945491468365</v>
      </c>
      <c r="Q51" s="48">
        <f t="shared" ref="Q51:Q57" si="106">1.14*O51</f>
        <v>387.59999999999997</v>
      </c>
      <c r="R51" s="51">
        <f t="shared" ref="R51:R57" si="107">Q51*(SQRT(3)*$B51)/1000</f>
        <v>13.426857860273934</v>
      </c>
      <c r="S51" s="48">
        <f t="shared" ref="S51:S57" si="108">O51*1.21</f>
        <v>411.4</v>
      </c>
      <c r="T51" s="51">
        <f t="shared" ref="T51:T57" si="109">S51*(SQRT(3)*$B51)/1000</f>
        <v>14.25131404467672</v>
      </c>
      <c r="U51" s="45">
        <v>0.124</v>
      </c>
      <c r="V51" s="69">
        <v>0.159</v>
      </c>
      <c r="W51" s="69">
        <v>0.11899999999999999</v>
      </c>
      <c r="X51" s="49">
        <v>0.26500000000000001</v>
      </c>
      <c r="Y51" s="48">
        <f t="shared" ref="Y51:Y57" si="110">2*PI()*50*(X51)</f>
        <v>83.252205320129519</v>
      </c>
      <c r="Z51" s="135">
        <f t="shared" ref="Z51:Z57" si="111">2*PI()*50*(X51/1000000)*(B51*1000/SQRT(3))</f>
        <v>0.96131366304413546</v>
      </c>
      <c r="AA51" s="49">
        <v>0.66600000000000004</v>
      </c>
      <c r="AB51" s="49">
        <v>6.0999999999999999E-2</v>
      </c>
      <c r="AC51" s="49">
        <v>0.26500000000000001</v>
      </c>
      <c r="AD51" s="58">
        <f t="shared" ref="AD51:AD57" si="112">2*PI()*50*(AC51)</f>
        <v>83.252205320129519</v>
      </c>
      <c r="AE51" s="51">
        <f t="shared" ref="AE51:AE57" si="113">100*100000000*U51/(($B51*1000)^2)</f>
        <v>3.1</v>
      </c>
      <c r="AF51" s="47">
        <f t="shared" si="97"/>
        <v>3.9750000000000001</v>
      </c>
      <c r="AG51" s="47">
        <f t="shared" si="97"/>
        <v>2.9750000000000001</v>
      </c>
      <c r="AH51" s="143">
        <f t="shared" si="98"/>
        <v>3.3300882128051809E-2</v>
      </c>
      <c r="AI51" s="51">
        <f t="shared" si="99"/>
        <v>16.649999999999999</v>
      </c>
      <c r="AJ51" s="47">
        <f t="shared" si="99"/>
        <v>1.5249999999999999</v>
      </c>
      <c r="AK51" s="52">
        <f t="shared" si="100"/>
        <v>3.3300882128051809E-2</v>
      </c>
      <c r="AL51" s="102" t="s">
        <v>120</v>
      </c>
    </row>
    <row r="52" spans="1:38" ht="15" customHeight="1" x14ac:dyDescent="0.3">
      <c r="B52" s="184">
        <v>20</v>
      </c>
      <c r="C52" s="45">
        <v>185</v>
      </c>
      <c r="D52" s="69" t="s">
        <v>8</v>
      </c>
      <c r="E52" s="46">
        <v>1</v>
      </c>
      <c r="F52" s="69" t="s">
        <v>12</v>
      </c>
      <c r="G52" s="185"/>
      <c r="H52" s="46" t="s">
        <v>16</v>
      </c>
      <c r="I52" s="69">
        <v>455</v>
      </c>
      <c r="J52" s="51">
        <f t="shared" si="84"/>
        <v>15.761662348876781</v>
      </c>
      <c r="K52" s="48">
        <f t="shared" si="101"/>
        <v>518.69999999999993</v>
      </c>
      <c r="L52" s="51">
        <f t="shared" si="102"/>
        <v>17.968295077719528</v>
      </c>
      <c r="M52" s="48">
        <f t="shared" si="103"/>
        <v>550.54999999999995</v>
      </c>
      <c r="N52" s="51">
        <f t="shared" si="104"/>
        <v>19.071611442140902</v>
      </c>
      <c r="O52" s="136">
        <v>385</v>
      </c>
      <c r="P52" s="51">
        <f t="shared" si="105"/>
        <v>13.336791218280354</v>
      </c>
      <c r="Q52" s="48">
        <f t="shared" si="106"/>
        <v>438.9</v>
      </c>
      <c r="R52" s="51">
        <f t="shared" si="107"/>
        <v>15.203941988839603</v>
      </c>
      <c r="S52" s="48">
        <f t="shared" si="108"/>
        <v>465.84999999999997</v>
      </c>
      <c r="T52" s="51">
        <f t="shared" si="109"/>
        <v>16.137517374119227</v>
      </c>
      <c r="U52" s="45">
        <v>9.9099999999999994E-2</v>
      </c>
      <c r="V52" s="69">
        <v>0.128</v>
      </c>
      <c r="W52" s="69">
        <v>0.115</v>
      </c>
      <c r="X52" s="49">
        <v>0.28699999999999998</v>
      </c>
      <c r="Y52" s="48">
        <f t="shared" si="110"/>
        <v>90.163709158027061</v>
      </c>
      <c r="Z52" s="137">
        <f t="shared" si="111"/>
        <v>1.0411208350704408</v>
      </c>
      <c r="AA52" s="49">
        <v>0.64100000000000001</v>
      </c>
      <c r="AB52" s="49">
        <v>5.7000000000000002E-2</v>
      </c>
      <c r="AC52" s="49">
        <v>0.28699999999999998</v>
      </c>
      <c r="AD52" s="56">
        <f t="shared" si="112"/>
        <v>90.163709158027061</v>
      </c>
      <c r="AE52" s="51">
        <f t="shared" si="113"/>
        <v>2.4774999999999996</v>
      </c>
      <c r="AF52" s="47">
        <f t="shared" si="97"/>
        <v>3.2</v>
      </c>
      <c r="AG52" s="47">
        <f t="shared" si="97"/>
        <v>2.875</v>
      </c>
      <c r="AH52" s="144">
        <f t="shared" si="98"/>
        <v>3.6065483663210822E-2</v>
      </c>
      <c r="AI52" s="51">
        <f t="shared" si="99"/>
        <v>16.024999999999999</v>
      </c>
      <c r="AJ52" s="47">
        <f t="shared" si="99"/>
        <v>1.425</v>
      </c>
      <c r="AK52" s="52">
        <f t="shared" si="100"/>
        <v>3.6065483663210822E-2</v>
      </c>
      <c r="AL52" s="102" t="s">
        <v>114</v>
      </c>
    </row>
    <row r="53" spans="1:38" ht="15" customHeight="1" x14ac:dyDescent="0.3">
      <c r="B53" s="184">
        <v>20</v>
      </c>
      <c r="C53" s="45">
        <v>240</v>
      </c>
      <c r="D53" s="69" t="s">
        <v>8</v>
      </c>
      <c r="E53" s="46">
        <v>1</v>
      </c>
      <c r="F53" s="69" t="s">
        <v>12</v>
      </c>
      <c r="G53" s="185"/>
      <c r="H53" s="46" t="s">
        <v>16</v>
      </c>
      <c r="I53" s="69">
        <v>525</v>
      </c>
      <c r="J53" s="51">
        <f t="shared" si="84"/>
        <v>18.186533479473209</v>
      </c>
      <c r="K53" s="48">
        <f t="shared" si="101"/>
        <v>598.5</v>
      </c>
      <c r="L53" s="51">
        <f t="shared" si="102"/>
        <v>20.732648166599457</v>
      </c>
      <c r="M53" s="48">
        <f t="shared" si="103"/>
        <v>635.25</v>
      </c>
      <c r="N53" s="51">
        <f t="shared" si="104"/>
        <v>22.005705510162585</v>
      </c>
      <c r="O53" s="136">
        <v>455</v>
      </c>
      <c r="P53" s="51">
        <f t="shared" si="105"/>
        <v>15.761662348876781</v>
      </c>
      <c r="Q53" s="48">
        <f t="shared" si="106"/>
        <v>518.69999999999993</v>
      </c>
      <c r="R53" s="51">
        <f t="shared" si="107"/>
        <v>17.968295077719528</v>
      </c>
      <c r="S53" s="48">
        <f t="shared" si="108"/>
        <v>550.54999999999995</v>
      </c>
      <c r="T53" s="51">
        <f t="shared" si="109"/>
        <v>19.071611442140902</v>
      </c>
      <c r="U53" s="45">
        <v>7.5399999999999995E-2</v>
      </c>
      <c r="V53" s="69">
        <v>9.8000000000000004E-2</v>
      </c>
      <c r="W53" s="69">
        <v>0.111</v>
      </c>
      <c r="X53" s="49">
        <v>0.314</v>
      </c>
      <c r="Y53" s="48">
        <f t="shared" si="110"/>
        <v>98.646009322719507</v>
      </c>
      <c r="Z53" s="137">
        <f t="shared" si="111"/>
        <v>1.1390660007390887</v>
      </c>
      <c r="AA53" s="49">
        <v>0.61799999999999999</v>
      </c>
      <c r="AB53" s="49">
        <v>5.3999999999999999E-2</v>
      </c>
      <c r="AC53" s="49">
        <v>0.314</v>
      </c>
      <c r="AD53" s="56">
        <f t="shared" si="112"/>
        <v>98.646009322719507</v>
      </c>
      <c r="AE53" s="51">
        <f t="shared" si="113"/>
        <v>1.885</v>
      </c>
      <c r="AF53" s="47">
        <f t="shared" si="97"/>
        <v>2.4500000000000002</v>
      </c>
      <c r="AG53" s="47">
        <f t="shared" si="97"/>
        <v>2.7749999999999999</v>
      </c>
      <c r="AH53" s="144">
        <f t="shared" si="98"/>
        <v>3.94584037290878E-2</v>
      </c>
      <c r="AI53" s="51">
        <f t="shared" si="99"/>
        <v>15.45</v>
      </c>
      <c r="AJ53" s="47">
        <f t="shared" si="99"/>
        <v>1.35</v>
      </c>
      <c r="AK53" s="52">
        <f t="shared" si="100"/>
        <v>3.94584037290878E-2</v>
      </c>
      <c r="AL53" s="102" t="s">
        <v>121</v>
      </c>
    </row>
    <row r="54" spans="1:38" ht="15" customHeight="1" x14ac:dyDescent="0.3">
      <c r="B54" s="184">
        <v>20</v>
      </c>
      <c r="C54" s="45">
        <v>300</v>
      </c>
      <c r="D54" s="69" t="s">
        <v>8</v>
      </c>
      <c r="E54" s="46">
        <v>1</v>
      </c>
      <c r="F54" s="69" t="s">
        <v>12</v>
      </c>
      <c r="G54" s="185"/>
      <c r="H54" s="46" t="s">
        <v>16</v>
      </c>
      <c r="I54" s="69">
        <v>590</v>
      </c>
      <c r="J54" s="51">
        <f t="shared" si="84"/>
        <v>20.438199529312751</v>
      </c>
      <c r="K54" s="48">
        <f t="shared" si="101"/>
        <v>672.59999999999991</v>
      </c>
      <c r="L54" s="51">
        <f t="shared" si="102"/>
        <v>23.299547463416534</v>
      </c>
      <c r="M54" s="48">
        <f t="shared" si="103"/>
        <v>713.9</v>
      </c>
      <c r="N54" s="51">
        <f t="shared" si="104"/>
        <v>24.730221430468429</v>
      </c>
      <c r="O54" s="136">
        <v>510</v>
      </c>
      <c r="P54" s="51">
        <f t="shared" si="105"/>
        <v>17.666918237202545</v>
      </c>
      <c r="Q54" s="48">
        <f t="shared" si="106"/>
        <v>581.4</v>
      </c>
      <c r="R54" s="51">
        <f t="shared" si="107"/>
        <v>20.140286790410901</v>
      </c>
      <c r="S54" s="48">
        <f t="shared" si="108"/>
        <v>617.1</v>
      </c>
      <c r="T54" s="51">
        <f t="shared" si="109"/>
        <v>21.376971067015081</v>
      </c>
      <c r="U54" s="45">
        <v>6.0100000000000001E-2</v>
      </c>
      <c r="V54" s="69">
        <v>7.9000000000000001E-2</v>
      </c>
      <c r="W54" s="69">
        <v>0.106</v>
      </c>
      <c r="X54" s="49">
        <v>0.34399999999999997</v>
      </c>
      <c r="Y54" s="48">
        <f t="shared" si="110"/>
        <v>108.07078728348888</v>
      </c>
      <c r="Z54" s="137">
        <f t="shared" si="111"/>
        <v>1.2478939625931418</v>
      </c>
      <c r="AA54" s="49">
        <v>0.60299999999999998</v>
      </c>
      <c r="AB54" s="49">
        <v>0.05</v>
      </c>
      <c r="AC54" s="49">
        <v>0.34399999999999997</v>
      </c>
      <c r="AD54" s="56">
        <f t="shared" si="112"/>
        <v>108.07078728348888</v>
      </c>
      <c r="AE54" s="51">
        <f t="shared" si="113"/>
        <v>1.5024999999999999</v>
      </c>
      <c r="AF54" s="47">
        <f t="shared" si="97"/>
        <v>1.9750000000000001</v>
      </c>
      <c r="AG54" s="47">
        <f t="shared" si="97"/>
        <v>2.65</v>
      </c>
      <c r="AH54" s="144">
        <f t="shared" si="98"/>
        <v>4.3228314913395557E-2</v>
      </c>
      <c r="AI54" s="51">
        <f t="shared" si="99"/>
        <v>15.074999999999999</v>
      </c>
      <c r="AJ54" s="47">
        <f t="shared" si="99"/>
        <v>1.25</v>
      </c>
      <c r="AK54" s="52">
        <f t="shared" si="100"/>
        <v>4.3228314913395557E-2</v>
      </c>
      <c r="AL54" s="102" t="s">
        <v>122</v>
      </c>
    </row>
    <row r="55" spans="1:38" x14ac:dyDescent="0.3">
      <c r="B55" s="184">
        <v>20</v>
      </c>
      <c r="C55" s="45">
        <v>400</v>
      </c>
      <c r="D55" s="69" t="s">
        <v>8</v>
      </c>
      <c r="E55" s="46">
        <v>1</v>
      </c>
      <c r="F55" s="69" t="s">
        <v>12</v>
      </c>
      <c r="G55" s="185"/>
      <c r="H55" s="46" t="s">
        <v>16</v>
      </c>
      <c r="I55" s="69">
        <v>670</v>
      </c>
      <c r="J55" s="51">
        <f t="shared" si="84"/>
        <v>23.209480821422954</v>
      </c>
      <c r="K55" s="48">
        <f t="shared" si="101"/>
        <v>763.8</v>
      </c>
      <c r="L55" s="51">
        <f t="shared" si="102"/>
        <v>26.458808136422164</v>
      </c>
      <c r="M55" s="48">
        <f t="shared" si="103"/>
        <v>810.69999999999993</v>
      </c>
      <c r="N55" s="51">
        <f t="shared" si="104"/>
        <v>28.08347179392177</v>
      </c>
      <c r="O55" s="136">
        <v>540</v>
      </c>
      <c r="P55" s="51">
        <f t="shared" si="105"/>
        <v>18.706148721743872</v>
      </c>
      <c r="Q55" s="48">
        <f t="shared" si="106"/>
        <v>615.59999999999991</v>
      </c>
      <c r="R55" s="51">
        <f t="shared" si="107"/>
        <v>21.32500954278801</v>
      </c>
      <c r="S55" s="48">
        <f t="shared" si="108"/>
        <v>653.4</v>
      </c>
      <c r="T55" s="51">
        <f t="shared" si="109"/>
        <v>22.634439953310086</v>
      </c>
      <c r="U55" s="45">
        <v>4.7E-2</v>
      </c>
      <c r="V55" s="49">
        <v>6.2700000000000006E-2</v>
      </c>
      <c r="W55" s="69">
        <v>0.10199999999999999</v>
      </c>
      <c r="X55" s="49">
        <v>0.38500000000000001</v>
      </c>
      <c r="Y55" s="48">
        <f t="shared" si="110"/>
        <v>120.95131716320704</v>
      </c>
      <c r="Z55" s="137">
        <f t="shared" si="111"/>
        <v>1.3966255104603478</v>
      </c>
      <c r="AA55" s="49">
        <v>0.59</v>
      </c>
      <c r="AB55" s="49">
        <v>4.7E-2</v>
      </c>
      <c r="AC55" s="49">
        <v>0.38500000000000001</v>
      </c>
      <c r="AD55" s="56">
        <f t="shared" si="112"/>
        <v>120.95131716320704</v>
      </c>
      <c r="AE55" s="51">
        <f t="shared" si="113"/>
        <v>1.175</v>
      </c>
      <c r="AF55" s="47">
        <f t="shared" si="97"/>
        <v>1.5674999999999999</v>
      </c>
      <c r="AG55" s="47">
        <f t="shared" si="97"/>
        <v>2.5499999999999998</v>
      </c>
      <c r="AH55" s="144">
        <f t="shared" si="98"/>
        <v>4.8380526865282818E-2</v>
      </c>
      <c r="AI55" s="51">
        <f t="shared" si="99"/>
        <v>14.75</v>
      </c>
      <c r="AJ55" s="47">
        <f t="shared" si="99"/>
        <v>1.175</v>
      </c>
      <c r="AK55" s="52">
        <f t="shared" si="100"/>
        <v>4.8380526865282818E-2</v>
      </c>
      <c r="AL55" s="102" t="s">
        <v>123</v>
      </c>
    </row>
    <row r="56" spans="1:38" x14ac:dyDescent="0.3">
      <c r="B56" s="184">
        <v>20</v>
      </c>
      <c r="C56" s="45">
        <v>500</v>
      </c>
      <c r="D56" s="69" t="s">
        <v>8</v>
      </c>
      <c r="E56" s="46">
        <v>1</v>
      </c>
      <c r="F56" s="69" t="s">
        <v>12</v>
      </c>
      <c r="G56" s="187" t="s">
        <v>126</v>
      </c>
      <c r="H56" s="46" t="s">
        <v>16</v>
      </c>
      <c r="I56" s="69">
        <v>755</v>
      </c>
      <c r="J56" s="51">
        <f t="shared" si="84"/>
        <v>26.153967194290047</v>
      </c>
      <c r="K56" s="48">
        <f t="shared" si="101"/>
        <v>860.69999999999993</v>
      </c>
      <c r="L56" s="51">
        <f t="shared" si="102"/>
        <v>29.815522601490649</v>
      </c>
      <c r="M56" s="48">
        <f t="shared" si="103"/>
        <v>913.55</v>
      </c>
      <c r="N56" s="51">
        <f t="shared" si="104"/>
        <v>31.646300305090953</v>
      </c>
      <c r="O56" s="136">
        <v>665</v>
      </c>
      <c r="P56" s="51">
        <f t="shared" si="105"/>
        <v>23.036275740666063</v>
      </c>
      <c r="Q56" s="48">
        <f t="shared" si="106"/>
        <v>758.09999999999991</v>
      </c>
      <c r="R56" s="51">
        <f t="shared" si="107"/>
        <v>26.261354344359312</v>
      </c>
      <c r="S56" s="48">
        <f t="shared" si="108"/>
        <v>804.65</v>
      </c>
      <c r="T56" s="51">
        <f t="shared" si="109"/>
        <v>27.873893646205939</v>
      </c>
      <c r="U56" s="45">
        <v>3.6600000000000001E-2</v>
      </c>
      <c r="V56" s="69">
        <v>5.0299999999999997E-2</v>
      </c>
      <c r="W56" s="69">
        <v>9.9000000000000005E-2</v>
      </c>
      <c r="X56" s="49">
        <v>0.434</v>
      </c>
      <c r="Y56" s="48">
        <f t="shared" si="110"/>
        <v>136.34512116579702</v>
      </c>
      <c r="Z56" s="137">
        <f t="shared" si="111"/>
        <v>1.574377848155301</v>
      </c>
      <c r="AA56" s="49">
        <v>0.57999999999999996</v>
      </c>
      <c r="AB56" s="49">
        <v>4.3999999999999997E-2</v>
      </c>
      <c r="AC56" s="49">
        <v>0.434</v>
      </c>
      <c r="AD56" s="56">
        <f t="shared" si="112"/>
        <v>136.34512116579702</v>
      </c>
      <c r="AE56" s="51">
        <f t="shared" si="113"/>
        <v>0.91500000000000004</v>
      </c>
      <c r="AF56" s="47">
        <f t="shared" si="97"/>
        <v>1.2575000000000001</v>
      </c>
      <c r="AG56" s="47">
        <f t="shared" si="97"/>
        <v>2.4750000000000001</v>
      </c>
      <c r="AH56" s="144">
        <f t="shared" si="98"/>
        <v>5.4538048466318809E-2</v>
      </c>
      <c r="AI56" s="51">
        <f t="shared" si="99"/>
        <v>14.5</v>
      </c>
      <c r="AJ56" s="47">
        <f t="shared" si="99"/>
        <v>1.1000000000000001</v>
      </c>
      <c r="AK56" s="52">
        <f t="shared" si="100"/>
        <v>5.4538048466318809E-2</v>
      </c>
      <c r="AL56" s="102" t="s">
        <v>124</v>
      </c>
    </row>
    <row r="57" spans="1:38" ht="15" thickBot="1" x14ac:dyDescent="0.35">
      <c r="B57" s="188">
        <v>20</v>
      </c>
      <c r="C57" s="165">
        <v>630</v>
      </c>
      <c r="D57" s="94" t="s">
        <v>8</v>
      </c>
      <c r="E57" s="95">
        <v>1</v>
      </c>
      <c r="F57" s="94" t="s">
        <v>12</v>
      </c>
      <c r="G57" s="189" t="s">
        <v>126</v>
      </c>
      <c r="H57" s="95" t="s">
        <v>16</v>
      </c>
      <c r="I57" s="94">
        <v>845</v>
      </c>
      <c r="J57" s="170">
        <f t="shared" si="84"/>
        <v>29.271658647914023</v>
      </c>
      <c r="K57" s="96">
        <f t="shared" si="101"/>
        <v>963.3</v>
      </c>
      <c r="L57" s="170">
        <f t="shared" si="102"/>
        <v>33.369690858621986</v>
      </c>
      <c r="M57" s="96">
        <f t="shared" si="103"/>
        <v>1022.4499999999999</v>
      </c>
      <c r="N57" s="170">
        <f t="shared" si="104"/>
        <v>35.418706963975964</v>
      </c>
      <c r="O57" s="166">
        <v>740</v>
      </c>
      <c r="P57" s="170">
        <f t="shared" si="105"/>
        <v>25.634351952019379</v>
      </c>
      <c r="Q57" s="96">
        <f t="shared" si="106"/>
        <v>843.59999999999991</v>
      </c>
      <c r="R57" s="170">
        <f t="shared" si="107"/>
        <v>29.223161225302089</v>
      </c>
      <c r="S57" s="96">
        <f t="shared" si="108"/>
        <v>895.4</v>
      </c>
      <c r="T57" s="170">
        <f t="shared" si="109"/>
        <v>31.017565861943449</v>
      </c>
      <c r="U57" s="165">
        <v>2.8299999999999999E-2</v>
      </c>
      <c r="V57" s="94">
        <v>4.0800000000000003E-2</v>
      </c>
      <c r="W57" s="94">
        <v>9.5000000000000001E-2</v>
      </c>
      <c r="X57" s="168">
        <v>0.48399999999999999</v>
      </c>
      <c r="Y57" s="96">
        <f t="shared" si="110"/>
        <v>152.05308443374599</v>
      </c>
      <c r="Z57" s="167">
        <f t="shared" si="111"/>
        <v>1.7557577845787227</v>
      </c>
      <c r="AA57" s="168">
        <v>0.57199999999999995</v>
      </c>
      <c r="AB57" s="168">
        <v>4.1000000000000002E-2</v>
      </c>
      <c r="AC57" s="168">
        <v>0.48399999999999999</v>
      </c>
      <c r="AD57" s="97">
        <f t="shared" si="112"/>
        <v>152.05308443374599</v>
      </c>
      <c r="AE57" s="170">
        <f t="shared" si="113"/>
        <v>0.70750000000000002</v>
      </c>
      <c r="AF57" s="98">
        <f t="shared" si="97"/>
        <v>1.02</v>
      </c>
      <c r="AG57" s="98">
        <f t="shared" si="97"/>
        <v>2.375</v>
      </c>
      <c r="AH57" s="173">
        <f t="shared" si="98"/>
        <v>6.0821233773498393E-2</v>
      </c>
      <c r="AI57" s="170">
        <f t="shared" si="99"/>
        <v>14.3</v>
      </c>
      <c r="AJ57" s="98">
        <f t="shared" si="99"/>
        <v>1.0249999999999999</v>
      </c>
      <c r="AK57" s="171">
        <f t="shared" si="100"/>
        <v>6.0821233773498393E-2</v>
      </c>
      <c r="AL57" s="107" t="s">
        <v>125</v>
      </c>
    </row>
    <row r="58" spans="1:38" x14ac:dyDescent="0.3">
      <c r="B58" s="14"/>
      <c r="C58" s="14"/>
      <c r="D58" s="14"/>
      <c r="E58" s="14"/>
      <c r="F58" s="14"/>
      <c r="H58" s="14"/>
      <c r="I58" s="14"/>
      <c r="J58" s="30"/>
      <c r="K58" s="11"/>
      <c r="L58" s="30"/>
      <c r="M58" s="11"/>
      <c r="N58" s="30"/>
      <c r="O58" s="11"/>
      <c r="P58" s="30"/>
      <c r="Q58" s="11"/>
      <c r="R58" s="30"/>
      <c r="S58" s="11"/>
      <c r="T58" s="30"/>
      <c r="U58" s="14"/>
      <c r="V58" s="14"/>
      <c r="W58" s="14"/>
      <c r="X58" s="4"/>
      <c r="Y58" s="11"/>
      <c r="Z58" s="19"/>
      <c r="AA58" s="4"/>
      <c r="AB58" s="4"/>
      <c r="AC58" s="4"/>
      <c r="AD58" s="11"/>
      <c r="AE58" s="51"/>
      <c r="AF58" s="47"/>
      <c r="AG58" s="47"/>
      <c r="AH58" s="52"/>
      <c r="AI58" s="51"/>
      <c r="AJ58" s="47"/>
      <c r="AK58" s="52"/>
      <c r="AL58" s="22"/>
    </row>
    <row r="59" spans="1:38" x14ac:dyDescent="0.3">
      <c r="A59" s="49"/>
      <c r="B59" s="14"/>
      <c r="C59" s="47"/>
      <c r="D59" s="49"/>
      <c r="E59" s="48"/>
      <c r="F59" s="14"/>
      <c r="G59" s="14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11"/>
      <c r="Z59" s="19"/>
      <c r="AA59" s="19"/>
      <c r="AB59" s="19"/>
      <c r="AC59" s="19"/>
      <c r="AD59" s="11"/>
      <c r="AE59" s="51"/>
      <c r="AF59" s="47"/>
      <c r="AG59" s="47"/>
      <c r="AH59" s="52"/>
      <c r="AI59" s="51"/>
      <c r="AJ59" s="47"/>
      <c r="AK59" s="52"/>
      <c r="AL59" s="22"/>
    </row>
    <row r="60" spans="1:38" x14ac:dyDescent="0.3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AA60" s="37"/>
    </row>
  </sheetData>
  <sheetProtection password="8B24" sheet="1" objects="1" scenarios="1" autoFilter="0"/>
  <mergeCells count="19">
    <mergeCell ref="B1:N1"/>
    <mergeCell ref="S4:T4"/>
    <mergeCell ref="F3:H3"/>
    <mergeCell ref="I3:N3"/>
    <mergeCell ref="O3:T3"/>
    <mergeCell ref="U3:Z3"/>
    <mergeCell ref="AA3:AD3"/>
    <mergeCell ref="AE3:AH3"/>
    <mergeCell ref="AI3:AK3"/>
    <mergeCell ref="I4:J4"/>
    <mergeCell ref="K4:L4"/>
    <mergeCell ref="M4:N4"/>
    <mergeCell ref="O4:P4"/>
    <mergeCell ref="Q4:R4"/>
    <mergeCell ref="B10:AL11"/>
    <mergeCell ref="B6:AL7"/>
    <mergeCell ref="B26:AL27"/>
    <mergeCell ref="B42:AL43"/>
    <mergeCell ref="B49:AL50"/>
  </mergeCells>
  <pageMargins left="0.70866141732283472" right="0.70866141732283472" top="0.74803149606299213" bottom="0.74803149606299213" header="0.31496062992125984" footer="0.31496062992125984"/>
  <pageSetup paperSize="8"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8"/>
  <sheetViews>
    <sheetView zoomScale="70" zoomScaleNormal="70" workbookViewId="0">
      <pane xSplit="1" ySplit="5" topLeftCell="B75" activePane="bottomRight" state="frozen"/>
      <selection activeCell="F19" sqref="F19"/>
      <selection pane="topRight" activeCell="F19" sqref="F19"/>
      <selection pane="bottomLeft" activeCell="F19" sqref="F19"/>
      <selection pane="bottomRight" activeCell="U24" sqref="U24"/>
    </sheetView>
  </sheetViews>
  <sheetFormatPr defaultColWidth="9.109375" defaultRowHeight="14.4" x14ac:dyDescent="0.3"/>
  <cols>
    <col min="1" max="1" width="6" style="12" customWidth="1"/>
    <col min="2" max="2" width="8.88671875" style="12" customWidth="1"/>
    <col min="3" max="3" width="5.88671875" style="12" customWidth="1"/>
    <col min="4" max="4" width="4" style="12" customWidth="1"/>
    <col min="5" max="5" width="4.33203125" style="12" customWidth="1"/>
    <col min="6" max="6" width="11.88671875" style="12" customWidth="1"/>
    <col min="7" max="7" width="5.109375" style="12" customWidth="1"/>
    <col min="8" max="8" width="7.109375" style="12" customWidth="1"/>
    <col min="9" max="20" width="7.6640625" style="12" customWidth="1"/>
    <col min="21" max="25" width="7.6640625" style="13" customWidth="1"/>
    <col min="26" max="37" width="7.6640625" style="12" customWidth="1"/>
    <col min="38" max="38" width="82.6640625" style="1" customWidth="1"/>
    <col min="39" max="39" width="9.109375" style="12" customWidth="1"/>
    <col min="40" max="16384" width="9.109375" style="12"/>
  </cols>
  <sheetData>
    <row r="1" spans="1:39" ht="58.5" customHeight="1" x14ac:dyDescent="0.25">
      <c r="B1" s="256" t="s">
        <v>131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157"/>
      <c r="P1" s="157"/>
      <c r="Q1" s="157"/>
      <c r="R1" s="157"/>
      <c r="S1" s="157"/>
      <c r="T1" s="157"/>
      <c r="U1" s="156"/>
      <c r="V1" s="156"/>
      <c r="W1" s="156"/>
      <c r="X1" s="156"/>
      <c r="Y1" s="156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11"/>
    </row>
    <row r="2" spans="1:39" ht="15.75" x14ac:dyDescent="0.25">
      <c r="B2" s="116" t="s">
        <v>95</v>
      </c>
      <c r="C2" s="206">
        <f>'Version Control'!D1</f>
        <v>1.2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8"/>
      <c r="P2" s="18"/>
      <c r="Q2" s="18"/>
      <c r="R2" s="18"/>
      <c r="S2" s="18"/>
      <c r="T2" s="18"/>
      <c r="U2" s="159"/>
      <c r="V2" s="159"/>
      <c r="W2" s="159"/>
      <c r="X2" s="159"/>
      <c r="Y2" s="159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13"/>
    </row>
    <row r="3" spans="1:39" ht="30.75" customHeight="1" x14ac:dyDescent="0.25">
      <c r="B3" s="161"/>
      <c r="C3" s="125" t="s">
        <v>0</v>
      </c>
      <c r="D3" s="125"/>
      <c r="E3" s="125"/>
      <c r="F3" s="287" t="s">
        <v>1</v>
      </c>
      <c r="G3" s="287"/>
      <c r="H3" s="287"/>
      <c r="I3" s="287" t="s">
        <v>48</v>
      </c>
      <c r="J3" s="287"/>
      <c r="K3" s="287"/>
      <c r="L3" s="287"/>
      <c r="M3" s="287"/>
      <c r="N3" s="287"/>
      <c r="O3" s="287" t="s">
        <v>55</v>
      </c>
      <c r="P3" s="287"/>
      <c r="Q3" s="287"/>
      <c r="R3" s="287"/>
      <c r="S3" s="287"/>
      <c r="T3" s="287"/>
      <c r="U3" s="287" t="s">
        <v>60</v>
      </c>
      <c r="V3" s="287"/>
      <c r="W3" s="287"/>
      <c r="X3" s="287"/>
      <c r="Y3" s="287"/>
      <c r="Z3" s="287"/>
      <c r="AA3" s="286" t="s">
        <v>61</v>
      </c>
      <c r="AB3" s="286"/>
      <c r="AC3" s="286"/>
      <c r="AD3" s="286"/>
      <c r="AE3" s="287" t="s">
        <v>66</v>
      </c>
      <c r="AF3" s="287"/>
      <c r="AG3" s="287"/>
      <c r="AH3" s="287"/>
      <c r="AI3" s="286" t="s">
        <v>67</v>
      </c>
      <c r="AJ3" s="286"/>
      <c r="AK3" s="286"/>
      <c r="AL3" s="175"/>
    </row>
    <row r="4" spans="1:39" ht="109.5" customHeight="1" x14ac:dyDescent="0.3">
      <c r="B4" s="207" t="s">
        <v>82</v>
      </c>
      <c r="C4" s="60" t="s">
        <v>161</v>
      </c>
      <c r="D4" s="204" t="s">
        <v>24</v>
      </c>
      <c r="E4" s="204" t="s">
        <v>4</v>
      </c>
      <c r="F4" s="204" t="s">
        <v>5</v>
      </c>
      <c r="G4" s="204" t="s">
        <v>6</v>
      </c>
      <c r="H4" s="204" t="s">
        <v>7</v>
      </c>
      <c r="I4" s="288" t="s">
        <v>17</v>
      </c>
      <c r="J4" s="289"/>
      <c r="K4" s="290" t="s">
        <v>18</v>
      </c>
      <c r="L4" s="290"/>
      <c r="M4" s="288" t="s">
        <v>56</v>
      </c>
      <c r="N4" s="289"/>
      <c r="O4" s="288" t="s">
        <v>17</v>
      </c>
      <c r="P4" s="290"/>
      <c r="Q4" s="288" t="s">
        <v>18</v>
      </c>
      <c r="R4" s="290"/>
      <c r="S4" s="288" t="s">
        <v>22</v>
      </c>
      <c r="T4" s="289"/>
      <c r="U4" s="60" t="s">
        <v>33</v>
      </c>
      <c r="V4" s="60" t="s">
        <v>32</v>
      </c>
      <c r="W4" s="60" t="s">
        <v>31</v>
      </c>
      <c r="X4" s="60" t="s">
        <v>80</v>
      </c>
      <c r="Y4" s="60" t="s">
        <v>34</v>
      </c>
      <c r="Z4" s="60" t="s">
        <v>28</v>
      </c>
      <c r="AA4" s="60" t="s">
        <v>27</v>
      </c>
      <c r="AB4" s="60" t="s">
        <v>30</v>
      </c>
      <c r="AC4" s="60" t="s">
        <v>80</v>
      </c>
      <c r="AD4" s="60" t="s">
        <v>34</v>
      </c>
      <c r="AE4" s="60" t="s">
        <v>62</v>
      </c>
      <c r="AF4" s="60" t="s">
        <v>63</v>
      </c>
      <c r="AG4" s="60" t="s">
        <v>64</v>
      </c>
      <c r="AH4" s="60" t="s">
        <v>65</v>
      </c>
      <c r="AI4" s="60" t="s">
        <v>68</v>
      </c>
      <c r="AJ4" s="60" t="s">
        <v>64</v>
      </c>
      <c r="AK4" s="60" t="s">
        <v>69</v>
      </c>
      <c r="AL4" s="175"/>
    </row>
    <row r="5" spans="1:39" ht="48" customHeight="1" x14ac:dyDescent="0.3">
      <c r="B5" s="210" t="s">
        <v>81</v>
      </c>
      <c r="C5" s="61"/>
      <c r="D5" s="62"/>
      <c r="E5" s="62"/>
      <c r="F5" s="61"/>
      <c r="G5" s="62"/>
      <c r="H5" s="63"/>
      <c r="I5" s="43" t="s">
        <v>53</v>
      </c>
      <c r="J5" s="43" t="s">
        <v>25</v>
      </c>
      <c r="K5" s="43" t="s">
        <v>53</v>
      </c>
      <c r="L5" s="43" t="s">
        <v>25</v>
      </c>
      <c r="M5" s="43" t="s">
        <v>53</v>
      </c>
      <c r="N5" s="43" t="s">
        <v>25</v>
      </c>
      <c r="O5" s="43" t="s">
        <v>53</v>
      </c>
      <c r="P5" s="43" t="s">
        <v>25</v>
      </c>
      <c r="Q5" s="43" t="s">
        <v>53</v>
      </c>
      <c r="R5" s="43" t="s">
        <v>25</v>
      </c>
      <c r="S5" s="210" t="s">
        <v>53</v>
      </c>
      <c r="T5" s="250" t="s">
        <v>25</v>
      </c>
      <c r="U5" s="181" t="s">
        <v>70</v>
      </c>
      <c r="V5" s="181" t="s">
        <v>71</v>
      </c>
      <c r="W5" s="181" t="s">
        <v>72</v>
      </c>
      <c r="X5" s="181" t="s">
        <v>73</v>
      </c>
      <c r="Y5" s="181" t="s">
        <v>74</v>
      </c>
      <c r="Z5" s="181" t="s">
        <v>75</v>
      </c>
      <c r="AA5" s="181" t="s">
        <v>76</v>
      </c>
      <c r="AB5" s="181" t="s">
        <v>77</v>
      </c>
      <c r="AC5" s="181" t="s">
        <v>78</v>
      </c>
      <c r="AD5" s="181" t="s">
        <v>79</v>
      </c>
      <c r="AE5" s="181" t="s">
        <v>70</v>
      </c>
      <c r="AF5" s="181" t="s">
        <v>71</v>
      </c>
      <c r="AG5" s="181" t="s">
        <v>72</v>
      </c>
      <c r="AH5" s="181" t="s">
        <v>74</v>
      </c>
      <c r="AI5" s="181" t="s">
        <v>76</v>
      </c>
      <c r="AJ5" s="181" t="s">
        <v>77</v>
      </c>
      <c r="AK5" s="181" t="s">
        <v>79</v>
      </c>
      <c r="AL5" s="251" t="s">
        <v>21</v>
      </c>
    </row>
    <row r="6" spans="1:39" s="13" customFormat="1" ht="15" customHeight="1" x14ac:dyDescent="0.3">
      <c r="A6" s="49"/>
      <c r="B6" s="283" t="s">
        <v>150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5"/>
      <c r="AM6" s="12"/>
    </row>
    <row r="7" spans="1:39" s="13" customFormat="1" ht="15" customHeight="1" x14ac:dyDescent="0.3">
      <c r="A7" s="49"/>
      <c r="B7" s="283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5"/>
      <c r="AM7" s="12"/>
    </row>
    <row r="8" spans="1:39" s="13" customFormat="1" ht="15" x14ac:dyDescent="0.25">
      <c r="A8" s="49"/>
      <c r="B8" s="44">
        <v>33</v>
      </c>
      <c r="C8" s="45">
        <v>120</v>
      </c>
      <c r="D8" s="69" t="s">
        <v>11</v>
      </c>
      <c r="E8" s="46">
        <v>1</v>
      </c>
      <c r="F8" s="69" t="s">
        <v>12</v>
      </c>
      <c r="G8" s="69" t="s">
        <v>37</v>
      </c>
      <c r="H8" s="46"/>
      <c r="I8" s="69">
        <v>285</v>
      </c>
      <c r="J8" s="51">
        <f t="shared" ref="J8:T16" si="0">I8*(SQRT(3)*$B8)/1000</f>
        <v>16.289937845185289</v>
      </c>
      <c r="K8" s="48">
        <f t="shared" ref="K8:K16" si="1">1.14*I8</f>
        <v>324.89999999999998</v>
      </c>
      <c r="L8" s="51">
        <f t="shared" si="0"/>
        <v>18.57052914351123</v>
      </c>
      <c r="M8" s="48">
        <f t="shared" ref="M8:M16" si="2">I8*1.21</f>
        <v>344.84999999999997</v>
      </c>
      <c r="N8" s="200">
        <f t="shared" si="0"/>
        <v>19.710824792674195</v>
      </c>
      <c r="O8" s="48">
        <v>270</v>
      </c>
      <c r="P8" s="51">
        <f t="shared" si="0"/>
        <v>15.432572695438695</v>
      </c>
      <c r="Q8" s="48">
        <f t="shared" ref="Q8:Q16" si="3">1.14*O8</f>
        <v>307.79999999999995</v>
      </c>
      <c r="R8" s="51">
        <f t="shared" si="0"/>
        <v>17.593132872800108</v>
      </c>
      <c r="S8" s="48">
        <f t="shared" ref="S8:S16" si="4">O8*1.21</f>
        <v>326.7</v>
      </c>
      <c r="T8" s="201">
        <f t="shared" si="0"/>
        <v>18.673412961480818</v>
      </c>
      <c r="U8" s="49">
        <v>0.253</v>
      </c>
      <c r="V8" s="49">
        <v>0.32500000000000001</v>
      </c>
      <c r="W8" s="49">
        <v>0.13800000000000001</v>
      </c>
      <c r="X8" s="49">
        <v>0.188</v>
      </c>
      <c r="Y8" s="48">
        <f t="shared" ref="Y8:Y16" si="5">2*PI()*50*(X8)</f>
        <v>59.061941887488111</v>
      </c>
      <c r="Z8" s="135">
        <f>2*PI()*50*(X8/1000000)*(B8*1000/SQRT(3))</f>
        <v>1.1252811255709088</v>
      </c>
      <c r="AA8" s="47">
        <v>1.1000000000000001</v>
      </c>
      <c r="AB8" s="49">
        <v>8.2000000000000003E-2</v>
      </c>
      <c r="AC8" s="47">
        <v>0.188</v>
      </c>
      <c r="AD8" s="58">
        <f t="shared" ref="AD8:AD16" si="6">2*PI()*50*(AC8)</f>
        <v>59.061941887488111</v>
      </c>
      <c r="AE8" s="51">
        <f t="shared" ref="AE8:AG8" si="7">100*100000000*U8/(($B8*1000)^2)</f>
        <v>2.3232323232323231</v>
      </c>
      <c r="AF8" s="47">
        <f t="shared" si="7"/>
        <v>2.9843893480257115</v>
      </c>
      <c r="AG8" s="47">
        <f t="shared" si="7"/>
        <v>1.2672176308539944</v>
      </c>
      <c r="AH8" s="143">
        <f>100/100000000*(Y8/1000000)*(($B8*1000)^2)</f>
        <v>6.4318454715474552E-2</v>
      </c>
      <c r="AI8" s="51">
        <f t="shared" ref="AI8:AJ8" si="8">100*100000000*AA8/(($B8*1000)^2)</f>
        <v>10.1010101010101</v>
      </c>
      <c r="AJ8" s="49">
        <f t="shared" si="8"/>
        <v>0.7529843893480257</v>
      </c>
      <c r="AK8" s="143">
        <f t="shared" ref="AK8" si="9">100/100000000*(AD8/1000000)*(($B8*1000)^2)</f>
        <v>6.4318454715474552E-2</v>
      </c>
      <c r="AL8" s="91" t="s">
        <v>38</v>
      </c>
      <c r="AM8" s="12"/>
    </row>
    <row r="9" spans="1:39" s="13" customFormat="1" ht="15" x14ac:dyDescent="0.25">
      <c r="A9" s="49"/>
      <c r="B9" s="44">
        <v>33</v>
      </c>
      <c r="C9" s="45">
        <v>150</v>
      </c>
      <c r="D9" s="69" t="s">
        <v>11</v>
      </c>
      <c r="E9" s="46">
        <v>1</v>
      </c>
      <c r="F9" s="69" t="s">
        <v>12</v>
      </c>
      <c r="G9" s="69" t="s">
        <v>37</v>
      </c>
      <c r="H9" s="46"/>
      <c r="I9" s="69">
        <v>320</v>
      </c>
      <c r="J9" s="51">
        <f t="shared" si="0"/>
        <v>18.29045652792734</v>
      </c>
      <c r="K9" s="48">
        <f t="shared" si="1"/>
        <v>364.79999999999995</v>
      </c>
      <c r="L9" s="51">
        <f t="shared" si="0"/>
        <v>20.851120441837168</v>
      </c>
      <c r="M9" s="48">
        <f t="shared" si="2"/>
        <v>387.2</v>
      </c>
      <c r="N9" s="201">
        <f t="shared" si="0"/>
        <v>22.131452398792085</v>
      </c>
      <c r="O9" s="48">
        <v>300</v>
      </c>
      <c r="P9" s="51">
        <f t="shared" si="0"/>
        <v>17.147302994931884</v>
      </c>
      <c r="Q9" s="48">
        <f t="shared" si="3"/>
        <v>341.99999999999994</v>
      </c>
      <c r="R9" s="51">
        <f t="shared" si="0"/>
        <v>19.547925414222345</v>
      </c>
      <c r="S9" s="48">
        <f t="shared" si="4"/>
        <v>363</v>
      </c>
      <c r="T9" s="201">
        <f t="shared" si="0"/>
        <v>20.74823662386758</v>
      </c>
      <c r="U9" s="49">
        <v>0.20599999999999999</v>
      </c>
      <c r="V9" s="49">
        <v>0.26500000000000001</v>
      </c>
      <c r="W9" s="49">
        <v>0.13300000000000001</v>
      </c>
      <c r="X9" s="49">
        <v>0.2</v>
      </c>
      <c r="Y9" s="48">
        <f t="shared" si="5"/>
        <v>62.831853071795869</v>
      </c>
      <c r="Z9" s="137">
        <f t="shared" ref="Z9:Z16" si="10">2*PI()*50*(X9/1000000)*(B9*1000/SQRT(3))</f>
        <v>1.1971075803945839</v>
      </c>
      <c r="AA9" s="47">
        <v>1.0640000000000001</v>
      </c>
      <c r="AB9" s="49">
        <v>7.8E-2</v>
      </c>
      <c r="AC9" s="47">
        <v>0.2</v>
      </c>
      <c r="AD9" s="56">
        <f t="shared" si="6"/>
        <v>62.831853071795869</v>
      </c>
      <c r="AE9" s="51">
        <f t="shared" ref="AE9:AE16" si="11">100*100000000*U9/(($B9*1000)^2)</f>
        <v>1.8916437098255281</v>
      </c>
      <c r="AF9" s="47">
        <f t="shared" ref="AF9:AF16" si="12">100*100000000*V9/(($B9*1000)^2)</f>
        <v>2.4334251606978881</v>
      </c>
      <c r="AG9" s="47">
        <f t="shared" ref="AG9:AG16" si="13">100*100000000*W9/(($B9*1000)^2)</f>
        <v>1.2213039485766759</v>
      </c>
      <c r="AH9" s="144">
        <f t="shared" ref="AH9:AH16" si="14">100/100000000*(Y9/1000000)*(($B9*1000)^2)</f>
        <v>6.84238879951857E-2</v>
      </c>
      <c r="AI9" s="47">
        <f t="shared" ref="AI9:AI16" si="15">100*100000000*AA9/(($B9*1000)^2)</f>
        <v>9.7704315886134072</v>
      </c>
      <c r="AJ9" s="49">
        <f t="shared" ref="AJ9:AJ16" si="16">100*100000000*AB9/(($B9*1000)^2)</f>
        <v>0.71625344352617082</v>
      </c>
      <c r="AK9" s="144">
        <f t="shared" ref="AK9:AK16" si="17">100/100000000*(AD9/1000000)*(($B9*1000)^2)</f>
        <v>6.84238879951857E-2</v>
      </c>
      <c r="AL9" s="91" t="s">
        <v>38</v>
      </c>
      <c r="AM9" s="12"/>
    </row>
    <row r="10" spans="1:39" s="13" customFormat="1" ht="15" x14ac:dyDescent="0.25">
      <c r="A10" s="49"/>
      <c r="B10" s="44">
        <v>33</v>
      </c>
      <c r="C10" s="45">
        <v>185</v>
      </c>
      <c r="D10" s="69" t="s">
        <v>11</v>
      </c>
      <c r="E10" s="46">
        <v>1</v>
      </c>
      <c r="F10" s="69" t="s">
        <v>12</v>
      </c>
      <c r="G10" s="69" t="s">
        <v>37</v>
      </c>
      <c r="H10" s="46"/>
      <c r="I10" s="69">
        <v>360</v>
      </c>
      <c r="J10" s="51">
        <f t="shared" si="0"/>
        <v>20.576763593918262</v>
      </c>
      <c r="K10" s="48">
        <f t="shared" si="1"/>
        <v>410.4</v>
      </c>
      <c r="L10" s="51">
        <f t="shared" si="0"/>
        <v>23.457510497066814</v>
      </c>
      <c r="M10" s="48">
        <f t="shared" si="2"/>
        <v>435.59999999999997</v>
      </c>
      <c r="N10" s="201">
        <f t="shared" si="0"/>
        <v>24.897883948641095</v>
      </c>
      <c r="O10" s="48">
        <v>340</v>
      </c>
      <c r="P10" s="51">
        <f t="shared" si="0"/>
        <v>19.433610060922803</v>
      </c>
      <c r="Q10" s="48">
        <f t="shared" si="3"/>
        <v>387.59999999999997</v>
      </c>
      <c r="R10" s="51">
        <f t="shared" si="0"/>
        <v>22.154315469451991</v>
      </c>
      <c r="S10" s="48">
        <f t="shared" si="4"/>
        <v>411.4</v>
      </c>
      <c r="T10" s="201">
        <f t="shared" si="0"/>
        <v>23.51466817371659</v>
      </c>
      <c r="U10" s="49">
        <v>0.16400000000000001</v>
      </c>
      <c r="V10" s="49">
        <v>0.21099999999999999</v>
      </c>
      <c r="W10" s="49">
        <v>0.128</v>
      </c>
      <c r="X10" s="49">
        <v>0.216</v>
      </c>
      <c r="Y10" s="48">
        <f t="shared" si="5"/>
        <v>67.858401317539531</v>
      </c>
      <c r="Z10" s="137">
        <f t="shared" si="10"/>
        <v>1.2928761868261505</v>
      </c>
      <c r="AA10" s="47">
        <v>1.0289999999999999</v>
      </c>
      <c r="AB10" s="49">
        <v>7.2999999999999995E-2</v>
      </c>
      <c r="AC10" s="47">
        <v>0.216</v>
      </c>
      <c r="AD10" s="56">
        <f t="shared" si="6"/>
        <v>67.858401317539531</v>
      </c>
      <c r="AE10" s="51">
        <f t="shared" si="11"/>
        <v>1.5059687786960514</v>
      </c>
      <c r="AF10" s="47">
        <f t="shared" si="12"/>
        <v>1.9375573921028466</v>
      </c>
      <c r="AG10" s="47">
        <f t="shared" si="13"/>
        <v>1.1753902662993572</v>
      </c>
      <c r="AH10" s="144">
        <f t="shared" si="14"/>
        <v>7.3897799034800551E-2</v>
      </c>
      <c r="AI10" s="47">
        <f t="shared" si="15"/>
        <v>9.449035812672177</v>
      </c>
      <c r="AJ10" s="49">
        <f t="shared" si="16"/>
        <v>0.6703397612488522</v>
      </c>
      <c r="AK10" s="144">
        <f t="shared" si="17"/>
        <v>7.3897799034800551E-2</v>
      </c>
      <c r="AL10" s="91" t="s">
        <v>38</v>
      </c>
      <c r="AM10" s="12"/>
    </row>
    <row r="11" spans="1:39" s="13" customFormat="1" ht="15" x14ac:dyDescent="0.25">
      <c r="A11" s="49"/>
      <c r="B11" s="44">
        <v>33</v>
      </c>
      <c r="C11" s="69">
        <v>240</v>
      </c>
      <c r="D11" s="69" t="s">
        <v>11</v>
      </c>
      <c r="E11" s="46">
        <v>1</v>
      </c>
      <c r="F11" s="69" t="s">
        <v>12</v>
      </c>
      <c r="G11" s="69" t="s">
        <v>37</v>
      </c>
      <c r="H11" s="46"/>
      <c r="I11" s="69">
        <v>420</v>
      </c>
      <c r="J11" s="51">
        <f t="shared" si="0"/>
        <v>24.006224192904636</v>
      </c>
      <c r="K11" s="48">
        <f t="shared" si="1"/>
        <v>478.79999999999995</v>
      </c>
      <c r="L11" s="51">
        <f t="shared" si="0"/>
        <v>27.367095579911286</v>
      </c>
      <c r="M11" s="48">
        <f t="shared" si="2"/>
        <v>508.2</v>
      </c>
      <c r="N11" s="201">
        <f t="shared" si="0"/>
        <v>29.047531273414609</v>
      </c>
      <c r="O11" s="48">
        <v>390</v>
      </c>
      <c r="P11" s="51">
        <f t="shared" si="0"/>
        <v>22.291493893411449</v>
      </c>
      <c r="Q11" s="48">
        <f t="shared" si="3"/>
        <v>444.59999999999997</v>
      </c>
      <c r="R11" s="51">
        <f t="shared" si="0"/>
        <v>25.41230303848905</v>
      </c>
      <c r="S11" s="48">
        <f t="shared" si="4"/>
        <v>471.9</v>
      </c>
      <c r="T11" s="201">
        <f t="shared" si="0"/>
        <v>26.97270761102785</v>
      </c>
      <c r="U11" s="49">
        <v>0.125</v>
      </c>
      <c r="V11" s="49">
        <v>0.161</v>
      </c>
      <c r="W11" s="49">
        <v>0.122</v>
      </c>
      <c r="X11" s="49">
        <v>0.23899999999999999</v>
      </c>
      <c r="Y11" s="48">
        <f t="shared" si="5"/>
        <v>75.084064420796054</v>
      </c>
      <c r="Z11" s="137">
        <f t="shared" si="10"/>
        <v>1.4305435585715278</v>
      </c>
      <c r="AA11" s="47">
        <v>0.98199999999999998</v>
      </c>
      <c r="AB11" s="49">
        <v>6.7000000000000004E-2</v>
      </c>
      <c r="AC11" s="47">
        <v>0.23899999999999999</v>
      </c>
      <c r="AD11" s="56">
        <f t="shared" si="6"/>
        <v>75.084064420796054</v>
      </c>
      <c r="AE11" s="51">
        <f t="shared" si="11"/>
        <v>1.1478420569329659</v>
      </c>
      <c r="AF11" s="47">
        <f t="shared" si="12"/>
        <v>1.4784205693296602</v>
      </c>
      <c r="AG11" s="47">
        <f t="shared" si="13"/>
        <v>1.1202938475665749</v>
      </c>
      <c r="AH11" s="144">
        <f t="shared" si="14"/>
        <v>8.1766546154246902E-2</v>
      </c>
      <c r="AI11" s="47">
        <f t="shared" si="15"/>
        <v>9.0174471992653817</v>
      </c>
      <c r="AJ11" s="49">
        <f t="shared" si="16"/>
        <v>0.61524334251606982</v>
      </c>
      <c r="AK11" s="144">
        <f t="shared" si="17"/>
        <v>8.1766546154246902E-2</v>
      </c>
      <c r="AL11" s="91" t="s">
        <v>38</v>
      </c>
      <c r="AM11" s="12"/>
    </row>
    <row r="12" spans="1:39" s="13" customFormat="1" ht="15" x14ac:dyDescent="0.25">
      <c r="A12" s="49"/>
      <c r="B12" s="44">
        <v>33</v>
      </c>
      <c r="C12" s="69">
        <v>300</v>
      </c>
      <c r="D12" s="69" t="s">
        <v>11</v>
      </c>
      <c r="E12" s="46">
        <v>1</v>
      </c>
      <c r="F12" s="69" t="s">
        <v>12</v>
      </c>
      <c r="G12" s="69" t="s">
        <v>37</v>
      </c>
      <c r="H12" s="46"/>
      <c r="I12" s="69">
        <v>475</v>
      </c>
      <c r="J12" s="51">
        <f t="shared" si="0"/>
        <v>27.149896408642146</v>
      </c>
      <c r="K12" s="48">
        <f t="shared" si="1"/>
        <v>541.5</v>
      </c>
      <c r="L12" s="51">
        <f t="shared" si="0"/>
        <v>30.95088190585205</v>
      </c>
      <c r="M12" s="48">
        <f t="shared" si="2"/>
        <v>574.75</v>
      </c>
      <c r="N12" s="201">
        <f t="shared" si="0"/>
        <v>32.851374654457004</v>
      </c>
      <c r="O12" s="48">
        <v>440</v>
      </c>
      <c r="P12" s="51">
        <f t="shared" si="0"/>
        <v>25.149377725900095</v>
      </c>
      <c r="Q12" s="48">
        <f t="shared" si="3"/>
        <v>501.59999999999997</v>
      </c>
      <c r="R12" s="51">
        <f t="shared" si="0"/>
        <v>28.670290607526109</v>
      </c>
      <c r="S12" s="48">
        <f t="shared" si="4"/>
        <v>532.4</v>
      </c>
      <c r="T12" s="201">
        <f t="shared" si="0"/>
        <v>30.430747048339114</v>
      </c>
      <c r="U12" s="49">
        <v>1</v>
      </c>
      <c r="V12" s="49">
        <v>0.129</v>
      </c>
      <c r="W12" s="49">
        <v>0.11799999999999999</v>
      </c>
      <c r="X12" s="49">
        <v>0.255</v>
      </c>
      <c r="Y12" s="48">
        <f t="shared" si="5"/>
        <v>80.110612666539723</v>
      </c>
      <c r="Z12" s="137">
        <f t="shared" si="10"/>
        <v>1.5263121650030942</v>
      </c>
      <c r="AA12" s="47">
        <v>0.878</v>
      </c>
      <c r="AB12" s="49">
        <v>6.4000000000000001E-2</v>
      </c>
      <c r="AC12" s="47">
        <v>0.255</v>
      </c>
      <c r="AD12" s="56">
        <f t="shared" si="6"/>
        <v>80.110612666539723</v>
      </c>
      <c r="AE12" s="51">
        <f t="shared" si="11"/>
        <v>9.1827364554637274</v>
      </c>
      <c r="AF12" s="47">
        <f t="shared" si="12"/>
        <v>1.1845730027548209</v>
      </c>
      <c r="AG12" s="47">
        <f t="shared" si="13"/>
        <v>1.0835629017447199</v>
      </c>
      <c r="AH12" s="144">
        <f t="shared" si="14"/>
        <v>8.7240457193861753E-2</v>
      </c>
      <c r="AI12" s="47">
        <f t="shared" si="15"/>
        <v>8.0624426078971538</v>
      </c>
      <c r="AJ12" s="49">
        <f t="shared" si="16"/>
        <v>0.58769513314967858</v>
      </c>
      <c r="AK12" s="144">
        <f t="shared" si="17"/>
        <v>8.7240457193861753E-2</v>
      </c>
      <c r="AL12" s="91" t="s">
        <v>38</v>
      </c>
      <c r="AM12" s="12"/>
    </row>
    <row r="13" spans="1:39" s="13" customFormat="1" ht="15" x14ac:dyDescent="0.25">
      <c r="A13" s="49"/>
      <c r="B13" s="44">
        <v>33</v>
      </c>
      <c r="C13" s="69">
        <v>400</v>
      </c>
      <c r="D13" s="69" t="s">
        <v>11</v>
      </c>
      <c r="E13" s="46">
        <v>1</v>
      </c>
      <c r="F13" s="69" t="s">
        <v>12</v>
      </c>
      <c r="G13" s="69" t="s">
        <v>37</v>
      </c>
      <c r="H13" s="46"/>
      <c r="I13" s="69">
        <v>540</v>
      </c>
      <c r="J13" s="51">
        <f t="shared" si="0"/>
        <v>30.865145390877391</v>
      </c>
      <c r="K13" s="48">
        <f t="shared" si="1"/>
        <v>615.59999999999991</v>
      </c>
      <c r="L13" s="51">
        <f t="shared" si="0"/>
        <v>35.186265745600217</v>
      </c>
      <c r="M13" s="48">
        <f t="shared" si="2"/>
        <v>653.4</v>
      </c>
      <c r="N13" s="201">
        <f t="shared" si="0"/>
        <v>37.346825922961635</v>
      </c>
      <c r="O13" s="48">
        <v>495</v>
      </c>
      <c r="P13" s="51">
        <f t="shared" si="0"/>
        <v>28.293049941637609</v>
      </c>
      <c r="Q13" s="48">
        <f t="shared" si="3"/>
        <v>564.29999999999995</v>
      </c>
      <c r="R13" s="51">
        <f t="shared" si="0"/>
        <v>32.25407693346687</v>
      </c>
      <c r="S13" s="48">
        <f t="shared" si="4"/>
        <v>598.94999999999993</v>
      </c>
      <c r="T13" s="201">
        <f t="shared" si="0"/>
        <v>34.234590429381505</v>
      </c>
      <c r="U13" s="49">
        <v>7.8E-2</v>
      </c>
      <c r="V13" s="49">
        <v>0.10100000000000001</v>
      </c>
      <c r="W13" s="49">
        <v>0.113</v>
      </c>
      <c r="X13" s="49">
        <v>0.28499999999999998</v>
      </c>
      <c r="Y13" s="48">
        <f t="shared" si="5"/>
        <v>89.535390627309098</v>
      </c>
      <c r="Z13" s="137">
        <f t="shared" si="10"/>
        <v>1.7058783020622816</v>
      </c>
      <c r="AA13" s="47">
        <v>0.8</v>
      </c>
      <c r="AB13" s="49">
        <v>5.8999999999999997E-2</v>
      </c>
      <c r="AC13" s="47">
        <v>0.28499999999999998</v>
      </c>
      <c r="AD13" s="56">
        <f t="shared" si="6"/>
        <v>89.535390627309098</v>
      </c>
      <c r="AE13" s="51">
        <f t="shared" si="11"/>
        <v>0.71625344352617082</v>
      </c>
      <c r="AF13" s="49">
        <f t="shared" si="12"/>
        <v>0.92745638200183667</v>
      </c>
      <c r="AG13" s="47">
        <f t="shared" si="13"/>
        <v>1.0376492194674012</v>
      </c>
      <c r="AH13" s="144">
        <f t="shared" si="14"/>
        <v>9.750404039313959E-2</v>
      </c>
      <c r="AI13" s="47">
        <f t="shared" si="15"/>
        <v>7.3461891643709825</v>
      </c>
      <c r="AJ13" s="49">
        <f t="shared" si="16"/>
        <v>0.54178145087235996</v>
      </c>
      <c r="AK13" s="144">
        <f t="shared" si="17"/>
        <v>9.750404039313959E-2</v>
      </c>
      <c r="AL13" s="91" t="s">
        <v>38</v>
      </c>
      <c r="AM13" s="12"/>
    </row>
    <row r="14" spans="1:39" s="13" customFormat="1" ht="15" x14ac:dyDescent="0.25">
      <c r="A14" s="49"/>
      <c r="B14" s="44">
        <v>33</v>
      </c>
      <c r="C14" s="69">
        <v>500</v>
      </c>
      <c r="D14" s="69" t="s">
        <v>11</v>
      </c>
      <c r="E14" s="46">
        <v>1</v>
      </c>
      <c r="F14" s="69" t="s">
        <v>12</v>
      </c>
      <c r="G14" s="69" t="s">
        <v>37</v>
      </c>
      <c r="H14" s="46"/>
      <c r="I14" s="69">
        <v>620</v>
      </c>
      <c r="J14" s="51">
        <f t="shared" si="0"/>
        <v>35.437759522859224</v>
      </c>
      <c r="K14" s="48">
        <f t="shared" si="1"/>
        <v>706.8</v>
      </c>
      <c r="L14" s="51">
        <f t="shared" si="0"/>
        <v>40.399045856059516</v>
      </c>
      <c r="M14" s="48">
        <f t="shared" si="2"/>
        <v>750.19999999999993</v>
      </c>
      <c r="N14" s="201">
        <f t="shared" si="0"/>
        <v>42.879689022659662</v>
      </c>
      <c r="O14" s="48">
        <v>560</v>
      </c>
      <c r="P14" s="51">
        <f t="shared" si="0"/>
        <v>32.00829892387285</v>
      </c>
      <c r="Q14" s="48">
        <f t="shared" si="3"/>
        <v>638.4</v>
      </c>
      <c r="R14" s="51">
        <f t="shared" si="0"/>
        <v>36.48946077321505</v>
      </c>
      <c r="S14" s="48">
        <f t="shared" si="4"/>
        <v>677.6</v>
      </c>
      <c r="T14" s="201">
        <f t="shared" si="0"/>
        <v>38.730041697886143</v>
      </c>
      <c r="U14" s="49">
        <v>6.0999999999999999E-2</v>
      </c>
      <c r="V14" s="49">
        <v>0.08</v>
      </c>
      <c r="W14" s="49">
        <v>0.11</v>
      </c>
      <c r="X14" s="49">
        <v>0.32800000000000001</v>
      </c>
      <c r="Y14" s="48">
        <f t="shared" si="5"/>
        <v>103.04423903774523</v>
      </c>
      <c r="Z14" s="137">
        <f t="shared" si="10"/>
        <v>1.9632564318471177</v>
      </c>
      <c r="AA14" s="47">
        <v>0.68300000000000005</v>
      </c>
      <c r="AB14" s="49">
        <v>5.7000000000000002E-2</v>
      </c>
      <c r="AC14" s="47">
        <v>0.32800000000000001</v>
      </c>
      <c r="AD14" s="56">
        <f t="shared" si="6"/>
        <v>103.04423903774523</v>
      </c>
      <c r="AE14" s="51">
        <f t="shared" si="11"/>
        <v>0.56014692378328745</v>
      </c>
      <c r="AF14" s="49">
        <f t="shared" si="12"/>
        <v>0.7346189164370982</v>
      </c>
      <c r="AG14" s="47">
        <f t="shared" si="13"/>
        <v>1.0101010101010102</v>
      </c>
      <c r="AH14" s="54">
        <f t="shared" si="14"/>
        <v>0.11221517631210454</v>
      </c>
      <c r="AI14" s="47">
        <f t="shared" si="15"/>
        <v>6.2718089990817276</v>
      </c>
      <c r="AJ14" s="49">
        <f t="shared" si="16"/>
        <v>0.52341597796143247</v>
      </c>
      <c r="AK14" s="54">
        <f t="shared" si="17"/>
        <v>0.11221517631210454</v>
      </c>
      <c r="AL14" s="91" t="s">
        <v>38</v>
      </c>
      <c r="AM14" s="12"/>
    </row>
    <row r="15" spans="1:39" s="13" customFormat="1" ht="15" x14ac:dyDescent="0.25">
      <c r="A15" s="49"/>
      <c r="B15" s="44">
        <v>33</v>
      </c>
      <c r="C15" s="69">
        <v>630</v>
      </c>
      <c r="D15" s="69" t="s">
        <v>11</v>
      </c>
      <c r="E15" s="46">
        <v>1</v>
      </c>
      <c r="F15" s="69" t="s">
        <v>12</v>
      </c>
      <c r="G15" s="69" t="s">
        <v>37</v>
      </c>
      <c r="H15" s="46"/>
      <c r="I15" s="69">
        <v>700</v>
      </c>
      <c r="J15" s="51">
        <f t="shared" si="0"/>
        <v>40.010373654841061</v>
      </c>
      <c r="K15" s="48">
        <f t="shared" si="1"/>
        <v>797.99999999999989</v>
      </c>
      <c r="L15" s="51">
        <f t="shared" si="0"/>
        <v>45.611825966518801</v>
      </c>
      <c r="M15" s="48">
        <f t="shared" si="2"/>
        <v>847</v>
      </c>
      <c r="N15" s="201">
        <f t="shared" si="0"/>
        <v>48.412552122357688</v>
      </c>
      <c r="O15" s="48">
        <v>630</v>
      </c>
      <c r="P15" s="51">
        <f t="shared" si="0"/>
        <v>36.009336289356959</v>
      </c>
      <c r="Q15" s="48">
        <f t="shared" si="3"/>
        <v>718.19999999999993</v>
      </c>
      <c r="R15" s="51">
        <f t="shared" si="0"/>
        <v>41.050643369866926</v>
      </c>
      <c r="S15" s="48">
        <f t="shared" si="4"/>
        <v>762.3</v>
      </c>
      <c r="T15" s="201">
        <f t="shared" si="0"/>
        <v>43.571296910121916</v>
      </c>
      <c r="U15" s="49">
        <v>4.7E-2</v>
      </c>
      <c r="V15" s="49">
        <v>6.3E-2</v>
      </c>
      <c r="W15" s="49">
        <v>0.107</v>
      </c>
      <c r="X15" s="49">
        <v>0.36</v>
      </c>
      <c r="Y15" s="48">
        <f t="shared" si="5"/>
        <v>113.09733552923255</v>
      </c>
      <c r="Z15" s="137">
        <f t="shared" si="10"/>
        <v>2.1547936447102507</v>
      </c>
      <c r="AA15" s="47">
        <v>0.57699999999999996</v>
      </c>
      <c r="AB15" s="49">
        <v>5.2999999999999999E-2</v>
      </c>
      <c r="AC15" s="47">
        <v>0.36</v>
      </c>
      <c r="AD15" s="56">
        <f t="shared" si="6"/>
        <v>113.09733552923255</v>
      </c>
      <c r="AE15" s="51">
        <f t="shared" si="11"/>
        <v>0.43158861340679522</v>
      </c>
      <c r="AF15" s="49">
        <f t="shared" si="12"/>
        <v>0.57851239669421484</v>
      </c>
      <c r="AG15" s="49">
        <f t="shared" si="13"/>
        <v>0.98255280073461893</v>
      </c>
      <c r="AH15" s="54">
        <f t="shared" si="14"/>
        <v>0.12316299839133424</v>
      </c>
      <c r="AI15" s="47">
        <f t="shared" si="15"/>
        <v>5.2984389348025713</v>
      </c>
      <c r="AJ15" s="49">
        <f t="shared" si="16"/>
        <v>0.48668503213957759</v>
      </c>
      <c r="AK15" s="54">
        <f t="shared" si="17"/>
        <v>0.12316299839133424</v>
      </c>
      <c r="AL15" s="91" t="s">
        <v>38</v>
      </c>
      <c r="AM15" s="12"/>
    </row>
    <row r="16" spans="1:39" s="13" customFormat="1" ht="15" x14ac:dyDescent="0.25">
      <c r="A16" s="49"/>
      <c r="B16" s="44">
        <v>33</v>
      </c>
      <c r="C16" s="69">
        <v>800</v>
      </c>
      <c r="D16" s="69" t="s">
        <v>11</v>
      </c>
      <c r="E16" s="46">
        <v>1</v>
      </c>
      <c r="F16" s="69" t="s">
        <v>12</v>
      </c>
      <c r="G16" s="69" t="s">
        <v>37</v>
      </c>
      <c r="H16" s="46"/>
      <c r="I16" s="69">
        <v>785</v>
      </c>
      <c r="J16" s="51">
        <f t="shared" si="0"/>
        <v>44.868776170071762</v>
      </c>
      <c r="K16" s="48">
        <f t="shared" si="1"/>
        <v>894.9</v>
      </c>
      <c r="L16" s="51">
        <f t="shared" si="0"/>
        <v>51.150404833881808</v>
      </c>
      <c r="M16" s="48">
        <f t="shared" si="2"/>
        <v>949.85</v>
      </c>
      <c r="N16" s="202">
        <f t="shared" si="0"/>
        <v>54.291219165786835</v>
      </c>
      <c r="O16" s="48">
        <v>695</v>
      </c>
      <c r="P16" s="51">
        <f t="shared" si="0"/>
        <v>39.724585271592197</v>
      </c>
      <c r="Q16" s="48">
        <f t="shared" si="3"/>
        <v>792.3</v>
      </c>
      <c r="R16" s="51">
        <f t="shared" si="0"/>
        <v>45.286027209615099</v>
      </c>
      <c r="S16" s="48">
        <f t="shared" si="4"/>
        <v>840.94999999999993</v>
      </c>
      <c r="T16" s="201">
        <f t="shared" si="0"/>
        <v>48.066748178626554</v>
      </c>
      <c r="U16" s="49">
        <v>3.6999999999999998E-2</v>
      </c>
      <c r="V16" s="49">
        <v>0.05</v>
      </c>
      <c r="W16" s="49">
        <v>0.10299999999999999</v>
      </c>
      <c r="X16" s="49">
        <v>0.39800000000000002</v>
      </c>
      <c r="Y16" s="48">
        <f t="shared" si="5"/>
        <v>125.03538761287378</v>
      </c>
      <c r="Z16" s="139">
        <f t="shared" si="10"/>
        <v>2.382244084985222</v>
      </c>
      <c r="AA16" s="47">
        <v>0.52900000000000003</v>
      </c>
      <c r="AB16" s="49">
        <v>0.05</v>
      </c>
      <c r="AC16" s="47">
        <v>0.39800000000000002</v>
      </c>
      <c r="AD16" s="59">
        <f t="shared" si="6"/>
        <v>125.03538761287378</v>
      </c>
      <c r="AE16" s="51">
        <f t="shared" si="11"/>
        <v>0.33976124885215792</v>
      </c>
      <c r="AF16" s="49">
        <f t="shared" si="12"/>
        <v>0.4591368227731864</v>
      </c>
      <c r="AG16" s="49">
        <f t="shared" si="13"/>
        <v>0.94582185491276405</v>
      </c>
      <c r="AH16" s="155">
        <f t="shared" si="14"/>
        <v>0.13616353711041954</v>
      </c>
      <c r="AI16" s="47">
        <f t="shared" si="15"/>
        <v>4.8576675849403124</v>
      </c>
      <c r="AJ16" s="49">
        <f t="shared" si="16"/>
        <v>0.4591368227731864</v>
      </c>
      <c r="AK16" s="155">
        <f t="shared" si="17"/>
        <v>0.13616353711041954</v>
      </c>
      <c r="AL16" s="91" t="s">
        <v>38</v>
      </c>
      <c r="AM16" s="12"/>
    </row>
    <row r="17" spans="1:39" s="13" customFormat="1" ht="15" customHeight="1" x14ac:dyDescent="0.3">
      <c r="A17" s="49"/>
      <c r="B17" s="283" t="s">
        <v>149</v>
      </c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5"/>
      <c r="AM17" s="12"/>
    </row>
    <row r="18" spans="1:39" s="13" customFormat="1" ht="15" customHeight="1" x14ac:dyDescent="0.3">
      <c r="A18" s="49"/>
      <c r="B18" s="283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285"/>
      <c r="AM18" s="12"/>
    </row>
    <row r="19" spans="1:39" s="13" customFormat="1" ht="15" x14ac:dyDescent="0.25">
      <c r="A19" s="49"/>
      <c r="B19" s="44">
        <v>33</v>
      </c>
      <c r="C19" s="45">
        <v>120</v>
      </c>
      <c r="D19" s="69" t="s">
        <v>8</v>
      </c>
      <c r="E19" s="46">
        <v>1</v>
      </c>
      <c r="F19" s="69" t="s">
        <v>12</v>
      </c>
      <c r="G19" s="69" t="s">
        <v>37</v>
      </c>
      <c r="H19" s="203"/>
      <c r="I19" s="69">
        <v>365</v>
      </c>
      <c r="J19" s="51">
        <f t="shared" ref="J19:T28" si="18">I19*(SQRT(3)*$B19)/1000</f>
        <v>20.862551977167126</v>
      </c>
      <c r="K19" s="48">
        <f t="shared" ref="K19:K28" si="19">1.14*I19</f>
        <v>416.09999999999997</v>
      </c>
      <c r="L19" s="51">
        <f t="shared" si="18"/>
        <v>23.783309253970522</v>
      </c>
      <c r="M19" s="48">
        <f t="shared" ref="M19:M28" si="20">I19*1.21</f>
        <v>441.65</v>
      </c>
      <c r="N19" s="200">
        <f t="shared" si="18"/>
        <v>25.243687892372222</v>
      </c>
      <c r="O19" s="48">
        <v>345</v>
      </c>
      <c r="P19" s="51">
        <f t="shared" si="18"/>
        <v>19.719398444171667</v>
      </c>
      <c r="Q19" s="48">
        <f t="shared" ref="Q19:Q28" si="21">1.14*O19</f>
        <v>393.29999999999995</v>
      </c>
      <c r="R19" s="51">
        <f t="shared" si="18"/>
        <v>22.480114226355699</v>
      </c>
      <c r="S19" s="48">
        <f t="shared" ref="S19:S28" si="22">O19*1.21</f>
        <v>417.45</v>
      </c>
      <c r="T19" s="201">
        <f t="shared" si="18"/>
        <v>23.860472117447717</v>
      </c>
      <c r="U19" s="49">
        <v>0.153</v>
      </c>
      <c r="V19" s="49">
        <v>0.19570000000000001</v>
      </c>
      <c r="W19" s="49">
        <v>0.13800000000000001</v>
      </c>
      <c r="X19" s="49">
        <v>0.188</v>
      </c>
      <c r="Y19" s="48">
        <f t="shared" ref="Y19:Y28" si="23">2*PI()*50*(X19)</f>
        <v>59.061941887488111</v>
      </c>
      <c r="Z19" s="135">
        <f t="shared" ref="Z19:Z28" si="24">2*PI()*50*(X19/1000000)*(B19*1000/SQRT(3))</f>
        <v>1.1252811255709088</v>
      </c>
      <c r="AA19" s="49">
        <v>1.002</v>
      </c>
      <c r="AB19" s="49">
        <v>8.2000000000000003E-2</v>
      </c>
      <c r="AC19" s="47">
        <v>0.188</v>
      </c>
      <c r="AD19" s="58">
        <f t="shared" ref="AD19:AD28" si="25">2*PI()*50*(AC19)</f>
        <v>59.061941887488111</v>
      </c>
      <c r="AE19" s="51">
        <f t="shared" ref="AE19:AE27" si="26">100*100000000*U19/(($B19*1000)^2)</f>
        <v>1.4049586776859504</v>
      </c>
      <c r="AF19" s="47">
        <f t="shared" ref="AF19:AF27" si="27">100*100000000*V19/(($B19*1000)^2)</f>
        <v>1.7970615243342518</v>
      </c>
      <c r="AG19" s="47">
        <f t="shared" ref="AG19:AG27" si="28">100*100000000*W19/(($B19*1000)^2)</f>
        <v>1.2672176308539944</v>
      </c>
      <c r="AH19" s="143">
        <f>100/100000000*(Y19/1000000)*(($B19*1000)^2)</f>
        <v>6.4318454715474552E-2</v>
      </c>
      <c r="AI19" s="47">
        <f t="shared" ref="AI19:AI27" si="29">100*100000000*AA19/(($B19*1000)^2)</f>
        <v>9.2011019283746549</v>
      </c>
      <c r="AJ19" s="49">
        <f t="shared" ref="AJ19:AJ27" si="30">100*100000000*AB19/(($B19*1000)^2)</f>
        <v>0.7529843893480257</v>
      </c>
      <c r="AK19" s="143">
        <f t="shared" ref="AK19:AK27" si="31">100/100000000*(AD19/1000000)*(($B19*1000)^2)</f>
        <v>6.4318454715474552E-2</v>
      </c>
      <c r="AL19" s="91" t="s">
        <v>39</v>
      </c>
      <c r="AM19" s="12"/>
    </row>
    <row r="20" spans="1:39" s="13" customFormat="1" ht="15" x14ac:dyDescent="0.25">
      <c r="A20" s="49"/>
      <c r="B20" s="44">
        <v>33</v>
      </c>
      <c r="C20" s="45">
        <v>150</v>
      </c>
      <c r="D20" s="69" t="s">
        <v>8</v>
      </c>
      <c r="E20" s="46">
        <v>1</v>
      </c>
      <c r="F20" s="69" t="s">
        <v>12</v>
      </c>
      <c r="G20" s="69" t="s">
        <v>37</v>
      </c>
      <c r="H20" s="203"/>
      <c r="I20" s="69">
        <v>410</v>
      </c>
      <c r="J20" s="51">
        <f t="shared" si="18"/>
        <v>23.434647426406908</v>
      </c>
      <c r="K20" s="48">
        <f t="shared" si="19"/>
        <v>467.4</v>
      </c>
      <c r="L20" s="51">
        <f t="shared" si="18"/>
        <v>26.715498066103873</v>
      </c>
      <c r="M20" s="48">
        <f t="shared" si="20"/>
        <v>496.09999999999997</v>
      </c>
      <c r="N20" s="201">
        <f t="shared" si="18"/>
        <v>28.355923385952355</v>
      </c>
      <c r="O20" s="48">
        <v>385</v>
      </c>
      <c r="P20" s="51">
        <f t="shared" si="18"/>
        <v>22.005705510162585</v>
      </c>
      <c r="Q20" s="48">
        <f t="shared" si="21"/>
        <v>438.9</v>
      </c>
      <c r="R20" s="51">
        <f t="shared" si="18"/>
        <v>25.086504281585345</v>
      </c>
      <c r="S20" s="48">
        <f t="shared" si="22"/>
        <v>465.84999999999997</v>
      </c>
      <c r="T20" s="201">
        <f t="shared" si="18"/>
        <v>26.626903667296723</v>
      </c>
      <c r="U20" s="49">
        <v>0.124</v>
      </c>
      <c r="V20" s="49">
        <v>0.15890000000000001</v>
      </c>
      <c r="W20" s="49">
        <v>0.13300000000000001</v>
      </c>
      <c r="X20" s="49">
        <v>0.2</v>
      </c>
      <c r="Y20" s="48">
        <f t="shared" si="23"/>
        <v>62.831853071795869</v>
      </c>
      <c r="Z20" s="137">
        <f t="shared" si="24"/>
        <v>1.1971075803945839</v>
      </c>
      <c r="AA20" s="49">
        <v>0.98299999999999998</v>
      </c>
      <c r="AB20" s="49">
        <v>7.8E-2</v>
      </c>
      <c r="AC20" s="47">
        <v>0.2</v>
      </c>
      <c r="AD20" s="56">
        <f t="shared" si="25"/>
        <v>62.831853071795869</v>
      </c>
      <c r="AE20" s="51">
        <f t="shared" si="26"/>
        <v>1.1386593204775024</v>
      </c>
      <c r="AF20" s="47">
        <f t="shared" si="27"/>
        <v>1.4591368227731867</v>
      </c>
      <c r="AG20" s="47">
        <f t="shared" si="28"/>
        <v>1.2213039485766759</v>
      </c>
      <c r="AH20" s="144">
        <f t="shared" ref="AH20:AH27" si="32">100/100000000*(Y20/1000000)*(($B20*1000)^2)</f>
        <v>6.84238879951857E-2</v>
      </c>
      <c r="AI20" s="47">
        <f t="shared" si="29"/>
        <v>9.0266299357208446</v>
      </c>
      <c r="AJ20" s="49">
        <f t="shared" si="30"/>
        <v>0.71625344352617082</v>
      </c>
      <c r="AK20" s="144">
        <f t="shared" si="31"/>
        <v>6.84238879951857E-2</v>
      </c>
      <c r="AL20" s="91" t="s">
        <v>39</v>
      </c>
      <c r="AM20" s="12"/>
    </row>
    <row r="21" spans="1:39" s="13" customFormat="1" ht="15" x14ac:dyDescent="0.25">
      <c r="A21" s="49"/>
      <c r="B21" s="44">
        <v>33</v>
      </c>
      <c r="C21" s="45">
        <v>185</v>
      </c>
      <c r="D21" s="69" t="s">
        <v>8</v>
      </c>
      <c r="E21" s="46">
        <v>1</v>
      </c>
      <c r="F21" s="69" t="s">
        <v>12</v>
      </c>
      <c r="G21" s="69" t="s">
        <v>37</v>
      </c>
      <c r="H21" s="203"/>
      <c r="I21" s="69">
        <v>465</v>
      </c>
      <c r="J21" s="51">
        <f t="shared" si="18"/>
        <v>26.578319642144418</v>
      </c>
      <c r="K21" s="48">
        <f t="shared" si="19"/>
        <v>530.09999999999991</v>
      </c>
      <c r="L21" s="51">
        <f t="shared" si="18"/>
        <v>30.299284392044633</v>
      </c>
      <c r="M21" s="48">
        <f t="shared" si="20"/>
        <v>562.65</v>
      </c>
      <c r="N21" s="201">
        <f t="shared" si="18"/>
        <v>32.15976676699475</v>
      </c>
      <c r="O21" s="48">
        <v>430</v>
      </c>
      <c r="P21" s="51">
        <f t="shared" si="18"/>
        <v>24.577800959402367</v>
      </c>
      <c r="Q21" s="48">
        <f t="shared" si="21"/>
        <v>490.19999999999993</v>
      </c>
      <c r="R21" s="51">
        <f t="shared" si="18"/>
        <v>28.018693093718696</v>
      </c>
      <c r="S21" s="48">
        <f t="shared" si="22"/>
        <v>520.29999999999995</v>
      </c>
      <c r="T21" s="201">
        <f t="shared" si="18"/>
        <v>29.73913916087686</v>
      </c>
      <c r="U21" s="49">
        <v>9.9099999999999994E-2</v>
      </c>
      <c r="V21" s="49">
        <v>0.1273</v>
      </c>
      <c r="W21" s="49">
        <v>0.128</v>
      </c>
      <c r="X21" s="49">
        <v>0.216</v>
      </c>
      <c r="Y21" s="48">
        <f t="shared" si="23"/>
        <v>67.858401317539531</v>
      </c>
      <c r="Z21" s="137">
        <f t="shared" si="24"/>
        <v>1.2928761868261505</v>
      </c>
      <c r="AA21" s="49">
        <v>0.96399999999999997</v>
      </c>
      <c r="AB21" s="49">
        <v>7.2999999999999995E-2</v>
      </c>
      <c r="AC21" s="47">
        <v>0.216</v>
      </c>
      <c r="AD21" s="56">
        <f t="shared" si="25"/>
        <v>67.858401317539531</v>
      </c>
      <c r="AE21" s="51">
        <f t="shared" si="26"/>
        <v>0.91000918273645537</v>
      </c>
      <c r="AF21" s="47">
        <f t="shared" si="27"/>
        <v>1.1689623507805327</v>
      </c>
      <c r="AG21" s="47">
        <f t="shared" si="28"/>
        <v>1.1753902662993572</v>
      </c>
      <c r="AH21" s="144">
        <f t="shared" si="32"/>
        <v>7.3897799034800551E-2</v>
      </c>
      <c r="AI21" s="47">
        <f t="shared" si="29"/>
        <v>8.8521579430670343</v>
      </c>
      <c r="AJ21" s="49">
        <f t="shared" si="30"/>
        <v>0.6703397612488522</v>
      </c>
      <c r="AK21" s="144">
        <f t="shared" si="31"/>
        <v>7.3897799034800551E-2</v>
      </c>
      <c r="AL21" s="91" t="s">
        <v>39</v>
      </c>
      <c r="AM21" s="12"/>
    </row>
    <row r="22" spans="1:39" ht="15" x14ac:dyDescent="0.25">
      <c r="B22" s="44">
        <v>33</v>
      </c>
      <c r="C22" s="69">
        <v>240</v>
      </c>
      <c r="D22" s="69" t="s">
        <v>8</v>
      </c>
      <c r="E22" s="46">
        <v>1</v>
      </c>
      <c r="F22" s="69" t="s">
        <v>12</v>
      </c>
      <c r="G22" s="69" t="s">
        <v>37</v>
      </c>
      <c r="H22" s="203"/>
      <c r="I22" s="69">
        <v>535</v>
      </c>
      <c r="J22" s="51">
        <f t="shared" si="18"/>
        <v>30.579357007628523</v>
      </c>
      <c r="K22" s="48">
        <f t="shared" si="19"/>
        <v>609.9</v>
      </c>
      <c r="L22" s="51">
        <f t="shared" si="18"/>
        <v>34.860466988696523</v>
      </c>
      <c r="M22" s="48">
        <f t="shared" si="20"/>
        <v>647.35</v>
      </c>
      <c r="N22" s="201">
        <f t="shared" si="18"/>
        <v>37.001021979230515</v>
      </c>
      <c r="O22" s="48">
        <v>495</v>
      </c>
      <c r="P22" s="51">
        <f t="shared" si="18"/>
        <v>28.293049941637609</v>
      </c>
      <c r="Q22" s="48">
        <f t="shared" si="21"/>
        <v>564.29999999999995</v>
      </c>
      <c r="R22" s="51">
        <f t="shared" si="18"/>
        <v>32.25407693346687</v>
      </c>
      <c r="S22" s="48">
        <f t="shared" si="22"/>
        <v>598.94999999999993</v>
      </c>
      <c r="T22" s="201">
        <f t="shared" si="18"/>
        <v>34.234590429381505</v>
      </c>
      <c r="U22" s="49">
        <v>7.5399999999999995E-2</v>
      </c>
      <c r="V22" s="49">
        <v>9.7500000000000003E-2</v>
      </c>
      <c r="W22" s="49">
        <v>0.123</v>
      </c>
      <c r="X22" s="49">
        <v>0.23400000000000001</v>
      </c>
      <c r="Y22" s="48">
        <f t="shared" si="23"/>
        <v>73.513268094001162</v>
      </c>
      <c r="Z22" s="137">
        <f t="shared" si="24"/>
        <v>1.4006158690616632</v>
      </c>
      <c r="AA22" s="49">
        <v>0.94299999999999995</v>
      </c>
      <c r="AB22" s="49">
        <v>6.8000000000000005E-2</v>
      </c>
      <c r="AC22" s="47">
        <v>0.23400000000000001</v>
      </c>
      <c r="AD22" s="56">
        <f t="shared" si="25"/>
        <v>73.513268094001162</v>
      </c>
      <c r="AE22" s="51">
        <f t="shared" si="26"/>
        <v>0.69237832874196514</v>
      </c>
      <c r="AF22" s="47">
        <f t="shared" si="27"/>
        <v>0.89531680440771355</v>
      </c>
      <c r="AG22" s="47">
        <f t="shared" si="28"/>
        <v>1.1294765840220387</v>
      </c>
      <c r="AH22" s="144">
        <f t="shared" si="32"/>
        <v>8.0055948954367268E-2</v>
      </c>
      <c r="AI22" s="47">
        <f t="shared" si="29"/>
        <v>8.6593204775022965</v>
      </c>
      <c r="AJ22" s="49">
        <f t="shared" si="30"/>
        <v>0.62442607897153357</v>
      </c>
      <c r="AK22" s="144">
        <f t="shared" si="31"/>
        <v>8.0055948954367268E-2</v>
      </c>
      <c r="AL22" s="91" t="s">
        <v>39</v>
      </c>
    </row>
    <row r="23" spans="1:39" ht="15" x14ac:dyDescent="0.25">
      <c r="B23" s="44">
        <v>33</v>
      </c>
      <c r="C23" s="69">
        <v>300</v>
      </c>
      <c r="D23" s="69" t="s">
        <v>8</v>
      </c>
      <c r="E23" s="46">
        <v>1</v>
      </c>
      <c r="F23" s="69" t="s">
        <v>12</v>
      </c>
      <c r="G23" s="69" t="s">
        <v>37</v>
      </c>
      <c r="H23" s="203"/>
      <c r="I23" s="69">
        <v>605</v>
      </c>
      <c r="J23" s="51">
        <f t="shared" si="18"/>
        <v>34.580394373112632</v>
      </c>
      <c r="K23" s="48">
        <f t="shared" si="19"/>
        <v>689.69999999999993</v>
      </c>
      <c r="L23" s="51">
        <f t="shared" si="18"/>
        <v>39.421649585348391</v>
      </c>
      <c r="M23" s="48">
        <f t="shared" si="20"/>
        <v>732.05</v>
      </c>
      <c r="N23" s="201">
        <f t="shared" si="18"/>
        <v>41.84227719146628</v>
      </c>
      <c r="O23" s="48">
        <v>550</v>
      </c>
      <c r="P23" s="51">
        <f t="shared" si="18"/>
        <v>31.436722157375119</v>
      </c>
      <c r="Q23" s="48">
        <f t="shared" si="21"/>
        <v>627</v>
      </c>
      <c r="R23" s="51">
        <f t="shared" si="18"/>
        <v>35.837863259407634</v>
      </c>
      <c r="S23" s="48">
        <f t="shared" si="22"/>
        <v>665.5</v>
      </c>
      <c r="T23" s="201">
        <f t="shared" si="18"/>
        <v>38.038433810423889</v>
      </c>
      <c r="U23" s="49">
        <v>6.0100000000000001E-2</v>
      </c>
      <c r="V23" s="49">
        <v>7.8399999999999997E-2</v>
      </c>
      <c r="W23" s="49">
        <v>0.11799999999999999</v>
      </c>
      <c r="X23" s="49">
        <v>0.255</v>
      </c>
      <c r="Y23" s="48">
        <f t="shared" si="23"/>
        <v>80.110612666539723</v>
      </c>
      <c r="Z23" s="137">
        <f t="shared" si="24"/>
        <v>1.5263121650030942</v>
      </c>
      <c r="AA23" s="49">
        <v>0.83899999999999997</v>
      </c>
      <c r="AB23" s="49">
        <v>6.4000000000000001E-2</v>
      </c>
      <c r="AC23" s="47">
        <v>0.255</v>
      </c>
      <c r="AD23" s="56">
        <f t="shared" si="25"/>
        <v>80.110612666539723</v>
      </c>
      <c r="AE23" s="51">
        <f t="shared" si="26"/>
        <v>0.55188246097337001</v>
      </c>
      <c r="AF23" s="47">
        <f t="shared" si="27"/>
        <v>0.71992653810835627</v>
      </c>
      <c r="AG23" s="47">
        <f t="shared" si="28"/>
        <v>1.0835629017447199</v>
      </c>
      <c r="AH23" s="144">
        <f t="shared" si="32"/>
        <v>8.7240457193861753E-2</v>
      </c>
      <c r="AI23" s="47">
        <f t="shared" si="29"/>
        <v>7.7043158861340677</v>
      </c>
      <c r="AJ23" s="49">
        <f t="shared" si="30"/>
        <v>0.58769513314967858</v>
      </c>
      <c r="AK23" s="144">
        <f t="shared" si="31"/>
        <v>8.7240457193861753E-2</v>
      </c>
      <c r="AL23" s="91" t="s">
        <v>39</v>
      </c>
    </row>
    <row r="24" spans="1:39" ht="15" x14ac:dyDescent="0.25">
      <c r="B24" s="44">
        <v>33</v>
      </c>
      <c r="C24" s="69">
        <v>400</v>
      </c>
      <c r="D24" s="69" t="s">
        <v>8</v>
      </c>
      <c r="E24" s="46">
        <v>1</v>
      </c>
      <c r="F24" s="69" t="s">
        <v>12</v>
      </c>
      <c r="G24" s="69" t="s">
        <v>37</v>
      </c>
      <c r="H24" s="203"/>
      <c r="I24" s="69">
        <v>685</v>
      </c>
      <c r="J24" s="51">
        <f t="shared" si="18"/>
        <v>39.153008505094469</v>
      </c>
      <c r="K24" s="48">
        <f t="shared" si="19"/>
        <v>780.9</v>
      </c>
      <c r="L24" s="51">
        <f t="shared" si="18"/>
        <v>44.63442969580769</v>
      </c>
      <c r="M24" s="48">
        <f t="shared" si="20"/>
        <v>828.85</v>
      </c>
      <c r="N24" s="201">
        <f t="shared" si="18"/>
        <v>47.375140291164307</v>
      </c>
      <c r="O24" s="48">
        <v>620</v>
      </c>
      <c r="P24" s="51">
        <f t="shared" si="18"/>
        <v>35.437759522859224</v>
      </c>
      <c r="Q24" s="48">
        <f t="shared" si="21"/>
        <v>706.8</v>
      </c>
      <c r="R24" s="51">
        <f t="shared" si="18"/>
        <v>40.399045856059516</v>
      </c>
      <c r="S24" s="48">
        <f t="shared" si="22"/>
        <v>750.19999999999993</v>
      </c>
      <c r="T24" s="201">
        <f t="shared" si="18"/>
        <v>42.879689022659662</v>
      </c>
      <c r="U24" s="49">
        <v>4.7E-2</v>
      </c>
      <c r="V24" s="49">
        <v>6.2300000000000001E-2</v>
      </c>
      <c r="W24" s="49">
        <v>0.113</v>
      </c>
      <c r="X24" s="49">
        <v>0.28299999999999997</v>
      </c>
      <c r="Y24" s="48">
        <f t="shared" si="23"/>
        <v>88.907072096591136</v>
      </c>
      <c r="Z24" s="137">
        <f t="shared" si="24"/>
        <v>1.6939072262583359</v>
      </c>
      <c r="AA24" s="49">
        <v>0.77300000000000002</v>
      </c>
      <c r="AB24" s="49">
        <v>5.8999999999999997E-2</v>
      </c>
      <c r="AC24" s="47">
        <v>0.28299999999999997</v>
      </c>
      <c r="AD24" s="56">
        <f t="shared" si="25"/>
        <v>88.907072096591136</v>
      </c>
      <c r="AE24" s="51">
        <f t="shared" si="26"/>
        <v>0.43158861340679522</v>
      </c>
      <c r="AF24" s="47">
        <f t="shared" si="27"/>
        <v>0.57208448117539024</v>
      </c>
      <c r="AG24" s="47">
        <f t="shared" si="28"/>
        <v>1.0376492194674012</v>
      </c>
      <c r="AH24" s="144">
        <f t="shared" si="32"/>
        <v>9.6819801513187753E-2</v>
      </c>
      <c r="AI24" s="47">
        <f t="shared" si="29"/>
        <v>7.0982552800734622</v>
      </c>
      <c r="AJ24" s="49">
        <f t="shared" si="30"/>
        <v>0.54178145087235996</v>
      </c>
      <c r="AK24" s="144">
        <f t="shared" si="31"/>
        <v>9.6819801513187753E-2</v>
      </c>
      <c r="AL24" s="91" t="s">
        <v>39</v>
      </c>
    </row>
    <row r="25" spans="1:39" ht="15" x14ac:dyDescent="0.25">
      <c r="B25" s="44">
        <v>33</v>
      </c>
      <c r="C25" s="69">
        <v>500</v>
      </c>
      <c r="D25" s="69" t="s">
        <v>8</v>
      </c>
      <c r="E25" s="46">
        <v>1</v>
      </c>
      <c r="F25" s="69" t="s">
        <v>12</v>
      </c>
      <c r="G25" s="69" t="s">
        <v>37</v>
      </c>
      <c r="H25" s="203"/>
      <c r="I25" s="69">
        <v>770</v>
      </c>
      <c r="J25" s="51">
        <f t="shared" si="18"/>
        <v>44.01141102032517</v>
      </c>
      <c r="K25" s="48">
        <f t="shared" si="19"/>
        <v>877.8</v>
      </c>
      <c r="L25" s="51">
        <f t="shared" si="18"/>
        <v>50.17300856317069</v>
      </c>
      <c r="M25" s="48">
        <f t="shared" si="20"/>
        <v>931.69999999999993</v>
      </c>
      <c r="N25" s="201">
        <f t="shared" si="18"/>
        <v>53.253807334593446</v>
      </c>
      <c r="O25" s="48">
        <v>690</v>
      </c>
      <c r="P25" s="51">
        <f t="shared" si="18"/>
        <v>39.438796888343333</v>
      </c>
      <c r="Q25" s="48">
        <f t="shared" si="21"/>
        <v>786.59999999999991</v>
      </c>
      <c r="R25" s="51">
        <f t="shared" si="18"/>
        <v>44.960228452711398</v>
      </c>
      <c r="S25" s="48">
        <f t="shared" si="22"/>
        <v>834.9</v>
      </c>
      <c r="T25" s="201">
        <f t="shared" si="18"/>
        <v>47.720944234895434</v>
      </c>
      <c r="U25" s="49">
        <v>3.6600000000000001E-2</v>
      </c>
      <c r="V25" s="49">
        <v>4.9700000000000001E-2</v>
      </c>
      <c r="W25" s="49">
        <v>0.111</v>
      </c>
      <c r="X25" s="49">
        <v>0.32600000000000001</v>
      </c>
      <c r="Y25" s="48">
        <f t="shared" si="23"/>
        <v>102.41592050702727</v>
      </c>
      <c r="Z25" s="137">
        <f t="shared" si="24"/>
        <v>1.9512853560431718</v>
      </c>
      <c r="AA25" s="49">
        <v>0.66300000000000003</v>
      </c>
      <c r="AB25" s="49">
        <v>5.7000000000000002E-2</v>
      </c>
      <c r="AC25" s="47">
        <v>0.32600000000000001</v>
      </c>
      <c r="AD25" s="56">
        <f t="shared" si="25"/>
        <v>102.41592050702727</v>
      </c>
      <c r="AE25" s="51">
        <f t="shared" si="26"/>
        <v>0.33608815426997246</v>
      </c>
      <c r="AF25" s="47">
        <f t="shared" si="27"/>
        <v>0.45638200183654731</v>
      </c>
      <c r="AG25" s="47">
        <f t="shared" si="28"/>
        <v>1.0192837465564739</v>
      </c>
      <c r="AH25" s="54">
        <f t="shared" si="32"/>
        <v>0.11153093743215269</v>
      </c>
      <c r="AI25" s="47">
        <f t="shared" si="29"/>
        <v>6.0881542699724518</v>
      </c>
      <c r="AJ25" s="49">
        <f t="shared" si="30"/>
        <v>0.52341597796143247</v>
      </c>
      <c r="AK25" s="54">
        <f t="shared" si="31"/>
        <v>0.11153093743215269</v>
      </c>
      <c r="AL25" s="91" t="s">
        <v>39</v>
      </c>
    </row>
    <row r="26" spans="1:39" ht="15" x14ac:dyDescent="0.25">
      <c r="B26" s="44">
        <v>33</v>
      </c>
      <c r="C26" s="69">
        <v>630</v>
      </c>
      <c r="D26" s="69" t="s">
        <v>8</v>
      </c>
      <c r="E26" s="46">
        <v>1</v>
      </c>
      <c r="F26" s="69" t="s">
        <v>12</v>
      </c>
      <c r="G26" s="69" t="s">
        <v>37</v>
      </c>
      <c r="H26" s="203"/>
      <c r="I26" s="69">
        <v>965</v>
      </c>
      <c r="J26" s="51">
        <f t="shared" si="18"/>
        <v>55.157157967030891</v>
      </c>
      <c r="K26" s="48">
        <f t="shared" si="19"/>
        <v>1100.0999999999999</v>
      </c>
      <c r="L26" s="51">
        <f t="shared" si="18"/>
        <v>62.879160082415211</v>
      </c>
      <c r="M26" s="48">
        <f t="shared" si="20"/>
        <v>1167.6499999999999</v>
      </c>
      <c r="N26" s="201">
        <f t="shared" si="18"/>
        <v>66.740161140107375</v>
      </c>
      <c r="O26" s="48">
        <v>755</v>
      </c>
      <c r="P26" s="51">
        <f t="shared" si="18"/>
        <v>43.154045870578571</v>
      </c>
      <c r="Q26" s="48">
        <f t="shared" si="21"/>
        <v>860.69999999999993</v>
      </c>
      <c r="R26" s="51">
        <f t="shared" si="18"/>
        <v>49.195612292459572</v>
      </c>
      <c r="S26" s="48">
        <f t="shared" si="22"/>
        <v>913.55</v>
      </c>
      <c r="T26" s="201">
        <f t="shared" si="18"/>
        <v>52.216395503400065</v>
      </c>
      <c r="U26" s="49">
        <v>2.8299999999999999E-2</v>
      </c>
      <c r="V26" s="49">
        <v>0.04</v>
      </c>
      <c r="W26" s="49">
        <v>0.107</v>
      </c>
      <c r="X26" s="49">
        <v>0.36</v>
      </c>
      <c r="Y26" s="48">
        <f t="shared" si="23"/>
        <v>113.09733552923255</v>
      </c>
      <c r="Z26" s="137">
        <f t="shared" si="24"/>
        <v>2.1547936447102507</v>
      </c>
      <c r="AA26" s="49">
        <v>0.55900000000000005</v>
      </c>
      <c r="AB26" s="49">
        <v>5.2999999999999999E-2</v>
      </c>
      <c r="AC26" s="47">
        <v>0.36</v>
      </c>
      <c r="AD26" s="56">
        <f t="shared" si="25"/>
        <v>113.09733552923255</v>
      </c>
      <c r="AE26" s="51">
        <f t="shared" si="26"/>
        <v>0.25987144168962351</v>
      </c>
      <c r="AF26" s="47">
        <f t="shared" si="27"/>
        <v>0.3673094582185491</v>
      </c>
      <c r="AG26" s="49">
        <f t="shared" si="28"/>
        <v>0.98255280073461893</v>
      </c>
      <c r="AH26" s="54">
        <f t="shared" si="32"/>
        <v>0.12316299839133424</v>
      </c>
      <c r="AI26" s="47">
        <f t="shared" si="29"/>
        <v>5.1331496786042248</v>
      </c>
      <c r="AJ26" s="49">
        <f t="shared" si="30"/>
        <v>0.48668503213957759</v>
      </c>
      <c r="AK26" s="54">
        <f t="shared" si="31"/>
        <v>0.12316299839133424</v>
      </c>
      <c r="AL26" s="91" t="s">
        <v>39</v>
      </c>
    </row>
    <row r="27" spans="1:39" ht="15" x14ac:dyDescent="0.25">
      <c r="B27" s="44">
        <v>33</v>
      </c>
      <c r="C27" s="69">
        <v>800</v>
      </c>
      <c r="D27" s="69" t="s">
        <v>8</v>
      </c>
      <c r="E27" s="46">
        <v>1</v>
      </c>
      <c r="F27" s="69" t="s">
        <v>12</v>
      </c>
      <c r="G27" s="69" t="s">
        <v>37</v>
      </c>
      <c r="H27" s="203"/>
      <c r="I27" s="69">
        <v>955</v>
      </c>
      <c r="J27" s="51">
        <f t="shared" si="18"/>
        <v>54.585581200533163</v>
      </c>
      <c r="K27" s="48">
        <f t="shared" si="19"/>
        <v>1088.6999999999998</v>
      </c>
      <c r="L27" s="51">
        <f t="shared" si="18"/>
        <v>62.227562568607802</v>
      </c>
      <c r="M27" s="48">
        <f t="shared" si="20"/>
        <v>1155.55</v>
      </c>
      <c r="N27" s="201">
        <f t="shared" si="18"/>
        <v>66.048553252645121</v>
      </c>
      <c r="O27" s="48">
        <v>820</v>
      </c>
      <c r="P27" s="51">
        <f t="shared" si="18"/>
        <v>46.869294852813816</v>
      </c>
      <c r="Q27" s="48">
        <f t="shared" si="21"/>
        <v>934.8</v>
      </c>
      <c r="R27" s="51">
        <f t="shared" si="18"/>
        <v>53.430996132207746</v>
      </c>
      <c r="S27" s="48">
        <f t="shared" si="22"/>
        <v>992.19999999999993</v>
      </c>
      <c r="T27" s="201">
        <f t="shared" si="18"/>
        <v>56.71184677190471</v>
      </c>
      <c r="U27" s="49">
        <v>2.2100000000000002E-2</v>
      </c>
      <c r="V27" s="49">
        <v>3.32E-2</v>
      </c>
      <c r="W27" s="49">
        <v>0.10299999999999999</v>
      </c>
      <c r="X27" s="49">
        <v>0.39800000000000002</v>
      </c>
      <c r="Y27" s="48">
        <f t="shared" si="23"/>
        <v>125.03538761287378</v>
      </c>
      <c r="Z27" s="137">
        <f t="shared" si="24"/>
        <v>2.382244084985222</v>
      </c>
      <c r="AA27" s="49">
        <v>0.51500000000000001</v>
      </c>
      <c r="AB27" s="49">
        <v>0.05</v>
      </c>
      <c r="AC27" s="47">
        <v>0.39800000000000002</v>
      </c>
      <c r="AD27" s="56">
        <f t="shared" si="25"/>
        <v>125.03538761287378</v>
      </c>
      <c r="AE27" s="51">
        <f t="shared" si="26"/>
        <v>0.20293847566574841</v>
      </c>
      <c r="AF27" s="47">
        <f t="shared" si="27"/>
        <v>0.30486685032139577</v>
      </c>
      <c r="AG27" s="49">
        <f t="shared" si="28"/>
        <v>0.94582185491276405</v>
      </c>
      <c r="AH27" s="54">
        <f t="shared" si="32"/>
        <v>0.13616353711041954</v>
      </c>
      <c r="AI27" s="47">
        <f t="shared" si="29"/>
        <v>4.7291092745638199</v>
      </c>
      <c r="AJ27" s="49">
        <f t="shared" si="30"/>
        <v>0.4591368227731864</v>
      </c>
      <c r="AK27" s="54">
        <f t="shared" si="31"/>
        <v>0.13616353711041954</v>
      </c>
      <c r="AL27" s="91" t="s">
        <v>39</v>
      </c>
    </row>
    <row r="28" spans="1:39" ht="15" x14ac:dyDescent="0.25">
      <c r="B28" s="44">
        <v>33</v>
      </c>
      <c r="C28" s="69">
        <v>1000</v>
      </c>
      <c r="D28" s="69" t="s">
        <v>8</v>
      </c>
      <c r="E28" s="46">
        <v>1</v>
      </c>
      <c r="F28" s="69" t="s">
        <v>12</v>
      </c>
      <c r="G28" s="69" t="s">
        <v>37</v>
      </c>
      <c r="H28" s="203"/>
      <c r="I28" s="69">
        <v>1025</v>
      </c>
      <c r="J28" s="51">
        <f t="shared" si="18"/>
        <v>58.586618566017272</v>
      </c>
      <c r="K28" s="48">
        <f t="shared" si="19"/>
        <v>1168.5</v>
      </c>
      <c r="L28" s="51">
        <f t="shared" si="18"/>
        <v>66.788745165259684</v>
      </c>
      <c r="M28" s="48">
        <f t="shared" si="20"/>
        <v>1240.25</v>
      </c>
      <c r="N28" s="202">
        <f t="shared" si="18"/>
        <v>70.8898084648809</v>
      </c>
      <c r="O28" s="48">
        <v>870</v>
      </c>
      <c r="P28" s="51">
        <f t="shared" si="18"/>
        <v>49.727178685302462</v>
      </c>
      <c r="Q28" s="48">
        <f t="shared" si="21"/>
        <v>991.8</v>
      </c>
      <c r="R28" s="51">
        <f t="shared" si="18"/>
        <v>56.688983701244801</v>
      </c>
      <c r="S28" s="48">
        <f t="shared" si="22"/>
        <v>1052.7</v>
      </c>
      <c r="T28" s="51">
        <f t="shared" si="18"/>
        <v>60.169886209215981</v>
      </c>
      <c r="U28" s="53">
        <v>1.7600000000000001E-2</v>
      </c>
      <c r="V28" s="49">
        <v>2.8400000000000002E-2</v>
      </c>
      <c r="W28" s="49">
        <v>0.1</v>
      </c>
      <c r="X28" s="49">
        <v>0.436</v>
      </c>
      <c r="Y28" s="48">
        <f t="shared" si="23"/>
        <v>136.97343969651499</v>
      </c>
      <c r="Z28" s="139">
        <f t="shared" si="24"/>
        <v>2.6096945252601929</v>
      </c>
      <c r="AA28" s="49">
        <v>0.44</v>
      </c>
      <c r="AB28" s="49">
        <v>4.7E-2</v>
      </c>
      <c r="AC28" s="47">
        <v>0.436</v>
      </c>
      <c r="AD28" s="59">
        <f t="shared" si="25"/>
        <v>136.97343969651499</v>
      </c>
      <c r="AE28" s="51">
        <f t="shared" ref="AE28" si="33">100*100000000*U28/(($B28*1000)^2)</f>
        <v>0.16161616161616163</v>
      </c>
      <c r="AF28" s="47">
        <f t="shared" ref="AF28" si="34">100*100000000*V28/(($B28*1000)^2)</f>
        <v>0.26078971533516987</v>
      </c>
      <c r="AG28" s="49">
        <f t="shared" ref="AG28" si="35">100*100000000*W28/(($B28*1000)^2)</f>
        <v>0.91827364554637281</v>
      </c>
      <c r="AH28" s="155">
        <f>100/100000000*(Y28/1000000)*(($B28*1000)^2)</f>
        <v>0.14916407582950481</v>
      </c>
      <c r="AI28" s="47">
        <f t="shared" ref="AI28" si="36">100*100000000*AA28/(($B28*1000)^2)</f>
        <v>4.0404040404040407</v>
      </c>
      <c r="AJ28" s="49">
        <f t="shared" ref="AJ28" si="37">100*100000000*AB28/(($B28*1000)^2)</f>
        <v>0.43158861340679522</v>
      </c>
      <c r="AK28" s="155">
        <f t="shared" ref="AK28" si="38">100/100000000*(AD28/1000000)*(($B28*1000)^2)</f>
        <v>0.14916407582950481</v>
      </c>
      <c r="AL28" s="91" t="s">
        <v>39</v>
      </c>
    </row>
    <row r="29" spans="1:39" ht="15" customHeight="1" x14ac:dyDescent="0.3">
      <c r="B29" s="283" t="s">
        <v>151</v>
      </c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5"/>
    </row>
    <row r="30" spans="1:39" ht="15" customHeight="1" x14ac:dyDescent="0.3">
      <c r="B30" s="283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4"/>
      <c r="AK30" s="284"/>
      <c r="AL30" s="285"/>
    </row>
    <row r="31" spans="1:39" ht="15" x14ac:dyDescent="0.25">
      <c r="B31" s="44">
        <v>33</v>
      </c>
      <c r="C31" s="69">
        <v>50</v>
      </c>
      <c r="D31" s="69" t="s">
        <v>11</v>
      </c>
      <c r="E31" s="69">
        <v>1</v>
      </c>
      <c r="F31" s="67" t="s">
        <v>12</v>
      </c>
      <c r="G31" s="69" t="s">
        <v>40</v>
      </c>
      <c r="H31" s="203"/>
      <c r="I31" s="69">
        <v>170</v>
      </c>
      <c r="J31" s="51">
        <f t="shared" ref="J31:T35" si="39">I31*(SQRT(3)*$B31)/1000</f>
        <v>9.7168050304614013</v>
      </c>
      <c r="K31" s="48">
        <f t="shared" ref="K31:K43" si="40">1.14*I31</f>
        <v>193.79999999999998</v>
      </c>
      <c r="L31" s="51">
        <f t="shared" si="39"/>
        <v>11.077157734725995</v>
      </c>
      <c r="M31" s="48">
        <f t="shared" ref="M31:M43" si="41">I31*1.21</f>
        <v>205.7</v>
      </c>
      <c r="N31" s="200">
        <f t="shared" si="39"/>
        <v>11.757334086858295</v>
      </c>
      <c r="O31" s="48">
        <v>165</v>
      </c>
      <c r="P31" s="51">
        <f t="shared" si="39"/>
        <v>9.4310166472125374</v>
      </c>
      <c r="Q31" s="48">
        <f t="shared" ref="Q31:Q35" si="42">1.14*O31</f>
        <v>188.1</v>
      </c>
      <c r="R31" s="51">
        <f t="shared" si="39"/>
        <v>10.75135897782229</v>
      </c>
      <c r="S31" s="48">
        <f t="shared" ref="S31:S35" si="43">O31*1.21</f>
        <v>199.65</v>
      </c>
      <c r="T31" s="201">
        <f t="shared" si="39"/>
        <v>11.41153014312717</v>
      </c>
      <c r="U31" s="49">
        <v>0.64100000000000001</v>
      </c>
      <c r="V31" s="49">
        <v>0.82199999999999995</v>
      </c>
      <c r="W31" s="49">
        <v>0.152</v>
      </c>
      <c r="X31" s="49">
        <v>0.14399999999999999</v>
      </c>
      <c r="Y31" s="48">
        <f t="shared" ref="Y31:Y43" si="44">2*PI()*50*(X31)</f>
        <v>45.238934211693021</v>
      </c>
      <c r="Z31" s="135">
        <f t="shared" ref="Z31:Z43" si="45">2*PI()*50*(X31/1000000)*(B31*1000/SQRT(3))</f>
        <v>0.86191745788410024</v>
      </c>
      <c r="AA31" s="49">
        <v>1.1830000000000001</v>
      </c>
      <c r="AB31" s="49">
        <v>9.4E-2</v>
      </c>
      <c r="AC31" s="47">
        <v>0.14399999999999999</v>
      </c>
      <c r="AD31" s="58">
        <f t="shared" ref="AD31:AD43" si="46">2*PI()*50*(AC31)</f>
        <v>45.238934211693021</v>
      </c>
      <c r="AE31" s="51">
        <f t="shared" ref="AE31:AE40" si="47">100*100000000*U31/(($B31*1000)^2)</f>
        <v>5.8861340679522494</v>
      </c>
      <c r="AF31" s="47">
        <f t="shared" ref="AF31:AF40" si="48">100*100000000*V31/(($B31*1000)^2)</f>
        <v>7.5482093663911849</v>
      </c>
      <c r="AG31" s="47">
        <f t="shared" ref="AG31:AG40" si="49">100*100000000*W31/(($B31*1000)^2)</f>
        <v>1.3957759412304866</v>
      </c>
      <c r="AH31" s="52">
        <f>100/100000000*(Y31/1000000)*(($B31*1000)^2)</f>
        <v>4.9265199356533701E-2</v>
      </c>
      <c r="AI31" s="151">
        <f t="shared" ref="AI31:AI40" si="50">100*100000000*AA31/(($B31*1000)^2)</f>
        <v>10.86317722681359</v>
      </c>
      <c r="AJ31" s="49">
        <f t="shared" ref="AJ31:AJ40" si="51">100*100000000*AB31/(($B31*1000)^2)</f>
        <v>0.86317722681359044</v>
      </c>
      <c r="AK31" s="143">
        <f t="shared" ref="AK31:AK40" si="52">100/100000000*(AD31/1000000)*(($B31*1000)^2)</f>
        <v>4.9265199356533701E-2</v>
      </c>
      <c r="AL31" s="91" t="s">
        <v>41</v>
      </c>
    </row>
    <row r="32" spans="1:39" ht="15" x14ac:dyDescent="0.25">
      <c r="B32" s="44">
        <v>33</v>
      </c>
      <c r="C32" s="69">
        <v>70</v>
      </c>
      <c r="D32" s="69" t="s">
        <v>11</v>
      </c>
      <c r="E32" s="69">
        <v>1</v>
      </c>
      <c r="F32" s="45" t="s">
        <v>12</v>
      </c>
      <c r="G32" s="69" t="s">
        <v>40</v>
      </c>
      <c r="H32" s="203"/>
      <c r="I32" s="69">
        <v>205</v>
      </c>
      <c r="J32" s="51">
        <f t="shared" si="39"/>
        <v>11.717323713203454</v>
      </c>
      <c r="K32" s="48">
        <f t="shared" si="40"/>
        <v>233.7</v>
      </c>
      <c r="L32" s="51">
        <f t="shared" si="39"/>
        <v>13.357749033051936</v>
      </c>
      <c r="M32" s="48">
        <f t="shared" si="41"/>
        <v>248.04999999999998</v>
      </c>
      <c r="N32" s="201">
        <f t="shared" si="39"/>
        <v>14.177961692976178</v>
      </c>
      <c r="O32" s="48">
        <v>200</v>
      </c>
      <c r="P32" s="51">
        <f t="shared" si="39"/>
        <v>11.43153532995459</v>
      </c>
      <c r="Q32" s="48">
        <f t="shared" si="42"/>
        <v>227.99999999999997</v>
      </c>
      <c r="R32" s="51">
        <f t="shared" si="39"/>
        <v>13.03195027614823</v>
      </c>
      <c r="S32" s="48">
        <f t="shared" si="43"/>
        <v>242</v>
      </c>
      <c r="T32" s="201">
        <f t="shared" si="39"/>
        <v>13.832157749245052</v>
      </c>
      <c r="U32" s="49">
        <v>0.443</v>
      </c>
      <c r="V32" s="49">
        <v>0.56799999999999995</v>
      </c>
      <c r="W32" s="49">
        <v>0.14399999999999999</v>
      </c>
      <c r="X32" s="49">
        <v>0.159</v>
      </c>
      <c r="Y32" s="48">
        <f t="shared" si="44"/>
        <v>49.951323192077716</v>
      </c>
      <c r="Z32" s="137">
        <f t="shared" si="45"/>
        <v>0.95170052641369418</v>
      </c>
      <c r="AA32" s="49">
        <v>0.98499999999999999</v>
      </c>
      <c r="AB32" s="49">
        <v>8.6999999999999994E-2</v>
      </c>
      <c r="AC32" s="47">
        <v>0.159</v>
      </c>
      <c r="AD32" s="56">
        <f t="shared" si="46"/>
        <v>49.951323192077716</v>
      </c>
      <c r="AE32" s="51">
        <f t="shared" si="47"/>
        <v>4.0679522497704319</v>
      </c>
      <c r="AF32" s="47">
        <f t="shared" si="48"/>
        <v>5.2157943067033967</v>
      </c>
      <c r="AG32" s="47">
        <f t="shared" si="49"/>
        <v>1.3223140495867769</v>
      </c>
      <c r="AH32" s="144">
        <f t="shared" ref="AH32:AH39" si="53">100/100000000*(Y32/1000000)*(($B32*1000)^2)</f>
        <v>5.4396990956172633E-2</v>
      </c>
      <c r="AI32" s="47">
        <f t="shared" si="50"/>
        <v>9.0449954086317721</v>
      </c>
      <c r="AJ32" s="49">
        <f t="shared" si="51"/>
        <v>0.79889807162534421</v>
      </c>
      <c r="AK32" s="144">
        <f t="shared" si="52"/>
        <v>5.4396990956172633E-2</v>
      </c>
      <c r="AL32" s="91" t="s">
        <v>41</v>
      </c>
    </row>
    <row r="33" spans="2:38" ht="15" x14ac:dyDescent="0.25">
      <c r="B33" s="44">
        <v>33</v>
      </c>
      <c r="C33" s="69">
        <v>95</v>
      </c>
      <c r="D33" s="69" t="s">
        <v>11</v>
      </c>
      <c r="E33" s="69">
        <v>1</v>
      </c>
      <c r="F33" s="45" t="s">
        <v>12</v>
      </c>
      <c r="G33" s="69" t="s">
        <v>40</v>
      </c>
      <c r="H33" s="203"/>
      <c r="I33" s="69">
        <v>245</v>
      </c>
      <c r="J33" s="51">
        <f t="shared" si="39"/>
        <v>14.003630779194371</v>
      </c>
      <c r="K33" s="48">
        <f t="shared" si="40"/>
        <v>279.29999999999995</v>
      </c>
      <c r="L33" s="51">
        <f t="shared" si="39"/>
        <v>15.964139088281581</v>
      </c>
      <c r="M33" s="48">
        <f t="shared" si="41"/>
        <v>296.45</v>
      </c>
      <c r="N33" s="201">
        <f t="shared" si="39"/>
        <v>16.944393242825189</v>
      </c>
      <c r="O33" s="48">
        <v>235</v>
      </c>
      <c r="P33" s="51">
        <f t="shared" si="39"/>
        <v>13.432054012696643</v>
      </c>
      <c r="Q33" s="48">
        <f t="shared" si="42"/>
        <v>267.89999999999998</v>
      </c>
      <c r="R33" s="51">
        <f t="shared" si="39"/>
        <v>15.312541574474171</v>
      </c>
      <c r="S33" s="48">
        <f t="shared" si="43"/>
        <v>284.34999999999997</v>
      </c>
      <c r="T33" s="201">
        <f t="shared" si="39"/>
        <v>16.252785355362935</v>
      </c>
      <c r="U33" s="49">
        <v>0.32</v>
      </c>
      <c r="V33" s="49">
        <v>0.41099999999999998</v>
      </c>
      <c r="W33" s="49">
        <v>0.13700000000000001</v>
      </c>
      <c r="X33" s="49">
        <v>0.17499999999999999</v>
      </c>
      <c r="Y33" s="48">
        <f t="shared" si="44"/>
        <v>54.977871437821378</v>
      </c>
      <c r="Z33" s="137">
        <f t="shared" si="45"/>
        <v>1.0474691328452608</v>
      </c>
      <c r="AA33" s="49">
        <v>0.86199999999999999</v>
      </c>
      <c r="AB33" s="49">
        <v>0.08</v>
      </c>
      <c r="AC33" s="47">
        <v>0.17499999999999999</v>
      </c>
      <c r="AD33" s="56">
        <f t="shared" si="46"/>
        <v>54.977871437821378</v>
      </c>
      <c r="AE33" s="51">
        <f t="shared" si="47"/>
        <v>2.9384756657483928</v>
      </c>
      <c r="AF33" s="47">
        <f t="shared" si="48"/>
        <v>3.7741046831955924</v>
      </c>
      <c r="AG33" s="47">
        <f t="shared" si="49"/>
        <v>1.2580348943985307</v>
      </c>
      <c r="AH33" s="144">
        <f t="shared" si="53"/>
        <v>5.9870901995787477E-2</v>
      </c>
      <c r="AI33" s="47">
        <f t="shared" si="50"/>
        <v>7.9155188246097339</v>
      </c>
      <c r="AJ33" s="49">
        <f t="shared" si="51"/>
        <v>0.7346189164370982</v>
      </c>
      <c r="AK33" s="144">
        <f t="shared" si="52"/>
        <v>5.9870901995787477E-2</v>
      </c>
      <c r="AL33" s="91" t="s">
        <v>41</v>
      </c>
    </row>
    <row r="34" spans="2:38" ht="15" x14ac:dyDescent="0.25">
      <c r="B34" s="44">
        <v>33</v>
      </c>
      <c r="C34" s="69">
        <v>120</v>
      </c>
      <c r="D34" s="69" t="s">
        <v>11</v>
      </c>
      <c r="E34" s="69">
        <v>1</v>
      </c>
      <c r="F34" s="45" t="s">
        <v>12</v>
      </c>
      <c r="G34" s="69" t="s">
        <v>40</v>
      </c>
      <c r="H34" s="203"/>
      <c r="I34" s="69">
        <v>280</v>
      </c>
      <c r="J34" s="51">
        <f t="shared" si="39"/>
        <v>16.004149461936425</v>
      </c>
      <c r="K34" s="48">
        <f t="shared" si="40"/>
        <v>319.2</v>
      </c>
      <c r="L34" s="51">
        <f t="shared" si="39"/>
        <v>18.244730386607525</v>
      </c>
      <c r="M34" s="48">
        <f t="shared" si="41"/>
        <v>338.8</v>
      </c>
      <c r="N34" s="201">
        <f t="shared" si="39"/>
        <v>19.365020848943072</v>
      </c>
      <c r="O34" s="48">
        <v>265</v>
      </c>
      <c r="P34" s="51">
        <f t="shared" si="39"/>
        <v>15.146784312189832</v>
      </c>
      <c r="Q34" s="48">
        <f t="shared" si="42"/>
        <v>302.09999999999997</v>
      </c>
      <c r="R34" s="51">
        <f t="shared" si="39"/>
        <v>17.267334115896404</v>
      </c>
      <c r="S34" s="48">
        <f t="shared" si="43"/>
        <v>320.64999999999998</v>
      </c>
      <c r="T34" s="201">
        <f t="shared" si="39"/>
        <v>18.327609017749694</v>
      </c>
      <c r="U34" s="49">
        <v>0.253</v>
      </c>
      <c r="V34" s="49">
        <v>0.32500000000000001</v>
      </c>
      <c r="W34" s="49">
        <v>0.13200000000000001</v>
      </c>
      <c r="X34" s="49">
        <v>0.188</v>
      </c>
      <c r="Y34" s="48">
        <f t="shared" si="44"/>
        <v>59.061941887488111</v>
      </c>
      <c r="Z34" s="137">
        <f t="shared" si="45"/>
        <v>1.1252811255709088</v>
      </c>
      <c r="AA34" s="49">
        <v>0.79500000000000004</v>
      </c>
      <c r="AB34" s="49">
        <v>7.5999999999999998E-2</v>
      </c>
      <c r="AC34" s="47">
        <v>0.188</v>
      </c>
      <c r="AD34" s="56">
        <f t="shared" si="46"/>
        <v>59.061941887488111</v>
      </c>
      <c r="AE34" s="51">
        <f t="shared" si="47"/>
        <v>2.3232323232323231</v>
      </c>
      <c r="AF34" s="47">
        <f t="shared" si="48"/>
        <v>2.9843893480257115</v>
      </c>
      <c r="AG34" s="47">
        <f t="shared" si="49"/>
        <v>1.2121212121212122</v>
      </c>
      <c r="AH34" s="144">
        <f t="shared" si="53"/>
        <v>6.4318454715474552E-2</v>
      </c>
      <c r="AI34" s="47">
        <f t="shared" si="50"/>
        <v>7.3002754820936637</v>
      </c>
      <c r="AJ34" s="49">
        <f t="shared" si="51"/>
        <v>0.69788797061524332</v>
      </c>
      <c r="AK34" s="144">
        <f t="shared" si="52"/>
        <v>6.4318454715474552E-2</v>
      </c>
      <c r="AL34" s="91" t="s">
        <v>41</v>
      </c>
    </row>
    <row r="35" spans="2:38" ht="15" x14ac:dyDescent="0.25">
      <c r="B35" s="44">
        <v>33</v>
      </c>
      <c r="C35" s="69">
        <v>150</v>
      </c>
      <c r="D35" s="69" t="s">
        <v>11</v>
      </c>
      <c r="E35" s="69">
        <v>1</v>
      </c>
      <c r="F35" s="45" t="s">
        <v>12</v>
      </c>
      <c r="G35" s="69" t="s">
        <v>40</v>
      </c>
      <c r="H35" s="203"/>
      <c r="I35" s="69">
        <v>315</v>
      </c>
      <c r="J35" s="51">
        <f t="shared" si="39"/>
        <v>18.00466814467848</v>
      </c>
      <c r="K35" s="48">
        <f t="shared" si="40"/>
        <v>359.09999999999997</v>
      </c>
      <c r="L35" s="51">
        <f t="shared" si="39"/>
        <v>20.525321684933463</v>
      </c>
      <c r="M35" s="48">
        <f t="shared" si="41"/>
        <v>381.15</v>
      </c>
      <c r="N35" s="201">
        <f t="shared" si="39"/>
        <v>21.785648455060958</v>
      </c>
      <c r="O35" s="48">
        <v>295</v>
      </c>
      <c r="P35" s="51">
        <f t="shared" si="39"/>
        <v>16.861514611683017</v>
      </c>
      <c r="Q35" s="48">
        <f t="shared" si="42"/>
        <v>336.29999999999995</v>
      </c>
      <c r="R35" s="51">
        <f t="shared" si="39"/>
        <v>19.22212665731864</v>
      </c>
      <c r="S35" s="48">
        <f t="shared" si="43"/>
        <v>356.95</v>
      </c>
      <c r="T35" s="201">
        <f t="shared" si="39"/>
        <v>20.402432680136453</v>
      </c>
      <c r="U35" s="49">
        <v>0.20599999999999999</v>
      </c>
      <c r="V35" s="49">
        <v>0.26500000000000001</v>
      </c>
      <c r="W35" s="49">
        <v>0.128</v>
      </c>
      <c r="X35" s="49">
        <v>0.20100000000000001</v>
      </c>
      <c r="Y35" s="48">
        <f t="shared" si="44"/>
        <v>63.146012337154851</v>
      </c>
      <c r="Z35" s="137">
        <f t="shared" si="45"/>
        <v>1.203093118296557</v>
      </c>
      <c r="AA35" s="49">
        <v>0.748</v>
      </c>
      <c r="AB35" s="49">
        <v>7.0999999999999994E-2</v>
      </c>
      <c r="AC35" s="47">
        <v>0.20100000000000001</v>
      </c>
      <c r="AD35" s="56">
        <f t="shared" si="46"/>
        <v>63.146012337154851</v>
      </c>
      <c r="AE35" s="51">
        <f t="shared" si="47"/>
        <v>1.8916437098255281</v>
      </c>
      <c r="AF35" s="47">
        <f t="shared" si="48"/>
        <v>2.4334251606978881</v>
      </c>
      <c r="AG35" s="47">
        <f t="shared" si="49"/>
        <v>1.1753902662993572</v>
      </c>
      <c r="AH35" s="144">
        <f t="shared" si="53"/>
        <v>6.8766007435161619E-2</v>
      </c>
      <c r="AI35" s="47">
        <f t="shared" si="50"/>
        <v>6.8686868686868685</v>
      </c>
      <c r="AJ35" s="49">
        <f t="shared" si="51"/>
        <v>0.65197428833792459</v>
      </c>
      <c r="AK35" s="144">
        <f t="shared" si="52"/>
        <v>6.8766007435161619E-2</v>
      </c>
      <c r="AL35" s="91" t="s">
        <v>41</v>
      </c>
    </row>
    <row r="36" spans="2:38" x14ac:dyDescent="0.3">
      <c r="B36" s="44">
        <v>33</v>
      </c>
      <c r="C36" s="69">
        <v>185</v>
      </c>
      <c r="D36" s="69" t="s">
        <v>11</v>
      </c>
      <c r="E36" s="69">
        <v>1</v>
      </c>
      <c r="F36" s="45" t="s">
        <v>12</v>
      </c>
      <c r="G36" s="69" t="s">
        <v>40</v>
      </c>
      <c r="H36" s="203"/>
      <c r="I36" s="69">
        <v>355</v>
      </c>
      <c r="J36" s="51">
        <f t="shared" ref="J36:T43" si="54">I36*(SQRT(3)*$B36)/1000</f>
        <v>20.290975210669394</v>
      </c>
      <c r="K36" s="48">
        <f t="shared" si="40"/>
        <v>404.7</v>
      </c>
      <c r="L36" s="51">
        <f t="shared" si="54"/>
        <v>23.131711740163112</v>
      </c>
      <c r="M36" s="48">
        <f t="shared" si="41"/>
        <v>429.55</v>
      </c>
      <c r="N36" s="201">
        <f t="shared" si="54"/>
        <v>24.552080004909971</v>
      </c>
      <c r="O36" s="48">
        <v>335</v>
      </c>
      <c r="P36" s="51">
        <f t="shared" si="54"/>
        <v>19.147821677673935</v>
      </c>
      <c r="Q36" s="48">
        <f t="shared" ref="Q36:Q43" si="55">1.14*O36</f>
        <v>381.9</v>
      </c>
      <c r="R36" s="51">
        <f t="shared" si="54"/>
        <v>21.828516712548289</v>
      </c>
      <c r="S36" s="48">
        <f t="shared" ref="S36:S43" si="56">O36*1.21</f>
        <v>405.34999999999997</v>
      </c>
      <c r="T36" s="201">
        <f t="shared" si="54"/>
        <v>23.168864229985463</v>
      </c>
      <c r="U36" s="49">
        <v>0.16400000000000001</v>
      </c>
      <c r="V36" s="49">
        <v>0.21099999999999999</v>
      </c>
      <c r="W36" s="49">
        <v>0.123</v>
      </c>
      <c r="X36" s="49">
        <v>0.216</v>
      </c>
      <c r="Y36" s="48">
        <f t="shared" si="44"/>
        <v>67.858401317539531</v>
      </c>
      <c r="Z36" s="137">
        <f t="shared" si="45"/>
        <v>1.2928761868261505</v>
      </c>
      <c r="AA36" s="49">
        <v>0.70599999999999996</v>
      </c>
      <c r="AB36" s="49">
        <v>6.7000000000000004E-2</v>
      </c>
      <c r="AC36" s="47">
        <v>0.216</v>
      </c>
      <c r="AD36" s="56">
        <f t="shared" si="46"/>
        <v>67.858401317539531</v>
      </c>
      <c r="AE36" s="51">
        <f t="shared" si="47"/>
        <v>1.5059687786960514</v>
      </c>
      <c r="AF36" s="47">
        <f t="shared" si="48"/>
        <v>1.9375573921028466</v>
      </c>
      <c r="AG36" s="47">
        <f t="shared" si="49"/>
        <v>1.1294765840220387</v>
      </c>
      <c r="AH36" s="144">
        <f t="shared" si="53"/>
        <v>7.3897799034800551E-2</v>
      </c>
      <c r="AI36" s="47">
        <f t="shared" si="50"/>
        <v>6.483011937557392</v>
      </c>
      <c r="AJ36" s="49">
        <f t="shared" si="51"/>
        <v>0.61524334251606982</v>
      </c>
      <c r="AK36" s="144">
        <f t="shared" si="52"/>
        <v>7.3897799034800551E-2</v>
      </c>
      <c r="AL36" s="91" t="s">
        <v>41</v>
      </c>
    </row>
    <row r="37" spans="2:38" x14ac:dyDescent="0.3">
      <c r="B37" s="44">
        <v>33</v>
      </c>
      <c r="C37" s="69">
        <v>240</v>
      </c>
      <c r="D37" s="69" t="s">
        <v>11</v>
      </c>
      <c r="E37" s="69">
        <v>1</v>
      </c>
      <c r="F37" s="45" t="s">
        <v>12</v>
      </c>
      <c r="G37" s="69" t="s">
        <v>40</v>
      </c>
      <c r="H37" s="203"/>
      <c r="I37" s="69">
        <v>415</v>
      </c>
      <c r="J37" s="51">
        <f t="shared" si="54"/>
        <v>23.720435809655772</v>
      </c>
      <c r="K37" s="48">
        <f t="shared" si="40"/>
        <v>473.09999999999997</v>
      </c>
      <c r="L37" s="51">
        <f t="shared" si="54"/>
        <v>27.041296823007578</v>
      </c>
      <c r="M37" s="48">
        <f t="shared" si="41"/>
        <v>502.15</v>
      </c>
      <c r="N37" s="201">
        <f t="shared" si="54"/>
        <v>28.701727329683482</v>
      </c>
      <c r="O37" s="48">
        <v>385</v>
      </c>
      <c r="P37" s="51">
        <f t="shared" si="54"/>
        <v>22.005705510162585</v>
      </c>
      <c r="Q37" s="48">
        <f t="shared" si="55"/>
        <v>438.9</v>
      </c>
      <c r="R37" s="51">
        <f t="shared" si="54"/>
        <v>25.086504281585345</v>
      </c>
      <c r="S37" s="48">
        <f t="shared" si="56"/>
        <v>465.84999999999997</v>
      </c>
      <c r="T37" s="201">
        <f t="shared" si="54"/>
        <v>26.626903667296723</v>
      </c>
      <c r="U37" s="49">
        <v>0.125</v>
      </c>
      <c r="V37" s="49">
        <v>0.161</v>
      </c>
      <c r="W37" s="49">
        <v>0.11700000000000001</v>
      </c>
      <c r="X37" s="49">
        <v>0.23899999999999999</v>
      </c>
      <c r="Y37" s="48">
        <f t="shared" si="44"/>
        <v>75.084064420796054</v>
      </c>
      <c r="Z37" s="137">
        <f t="shared" si="45"/>
        <v>1.4305435585715278</v>
      </c>
      <c r="AA37" s="49">
        <v>0.66700000000000004</v>
      </c>
      <c r="AB37" s="49">
        <v>6.2E-2</v>
      </c>
      <c r="AC37" s="47">
        <v>0.23899999999999999</v>
      </c>
      <c r="AD37" s="56">
        <f t="shared" si="46"/>
        <v>75.084064420796054</v>
      </c>
      <c r="AE37" s="51">
        <f t="shared" si="47"/>
        <v>1.1478420569329659</v>
      </c>
      <c r="AF37" s="47">
        <f t="shared" si="48"/>
        <v>1.4784205693296602</v>
      </c>
      <c r="AG37" s="47">
        <f t="shared" si="49"/>
        <v>1.0743801652892562</v>
      </c>
      <c r="AH37" s="144">
        <f t="shared" si="53"/>
        <v>8.1766546154246902E-2</v>
      </c>
      <c r="AI37" s="47">
        <f t="shared" si="50"/>
        <v>6.1248852157943068</v>
      </c>
      <c r="AJ37" s="49">
        <f t="shared" si="51"/>
        <v>0.5693296602387512</v>
      </c>
      <c r="AK37" s="144">
        <f t="shared" si="52"/>
        <v>8.1766546154246902E-2</v>
      </c>
      <c r="AL37" s="91" t="s">
        <v>41</v>
      </c>
    </row>
    <row r="38" spans="2:38" x14ac:dyDescent="0.3">
      <c r="B38" s="44">
        <v>33</v>
      </c>
      <c r="C38" s="69">
        <v>300</v>
      </c>
      <c r="D38" s="69" t="s">
        <v>11</v>
      </c>
      <c r="E38" s="69">
        <v>1</v>
      </c>
      <c r="F38" s="45" t="s">
        <v>12</v>
      </c>
      <c r="G38" s="69" t="s">
        <v>40</v>
      </c>
      <c r="H38" s="203"/>
      <c r="I38" s="69">
        <v>465</v>
      </c>
      <c r="J38" s="51">
        <f t="shared" si="54"/>
        <v>26.578319642144418</v>
      </c>
      <c r="K38" s="48">
        <f t="shared" si="40"/>
        <v>530.09999999999991</v>
      </c>
      <c r="L38" s="51">
        <f t="shared" si="54"/>
        <v>30.299284392044633</v>
      </c>
      <c r="M38" s="48">
        <f t="shared" si="41"/>
        <v>562.65</v>
      </c>
      <c r="N38" s="201">
        <f t="shared" si="54"/>
        <v>32.15976676699475</v>
      </c>
      <c r="O38" s="48">
        <v>430</v>
      </c>
      <c r="P38" s="51">
        <f t="shared" si="54"/>
        <v>24.577800959402367</v>
      </c>
      <c r="Q38" s="48">
        <f t="shared" si="55"/>
        <v>490.19999999999993</v>
      </c>
      <c r="R38" s="51">
        <f t="shared" si="54"/>
        <v>28.018693093718696</v>
      </c>
      <c r="S38" s="48">
        <f t="shared" si="56"/>
        <v>520.29999999999995</v>
      </c>
      <c r="T38" s="201">
        <f t="shared" si="54"/>
        <v>29.73913916087686</v>
      </c>
      <c r="U38" s="49">
        <v>0.1</v>
      </c>
      <c r="V38" s="49">
        <v>0.129</v>
      </c>
      <c r="W38" s="49">
        <v>0.114</v>
      </c>
      <c r="X38" s="49">
        <v>0.255</v>
      </c>
      <c r="Y38" s="48">
        <f t="shared" si="44"/>
        <v>80.110612666539723</v>
      </c>
      <c r="Z38" s="137">
        <f t="shared" si="45"/>
        <v>1.5263121650030942</v>
      </c>
      <c r="AA38" s="49">
        <v>0.64200000000000002</v>
      </c>
      <c r="AB38" s="49">
        <v>5.8999999999999997E-2</v>
      </c>
      <c r="AC38" s="47">
        <v>0.255</v>
      </c>
      <c r="AD38" s="56">
        <f t="shared" si="46"/>
        <v>80.110612666539723</v>
      </c>
      <c r="AE38" s="51">
        <f t="shared" si="47"/>
        <v>0.91827364554637281</v>
      </c>
      <c r="AF38" s="47">
        <f t="shared" si="48"/>
        <v>1.1845730027548209</v>
      </c>
      <c r="AG38" s="47">
        <f t="shared" si="49"/>
        <v>1.0468319559228649</v>
      </c>
      <c r="AH38" s="144">
        <f t="shared" si="53"/>
        <v>8.7240457193861753E-2</v>
      </c>
      <c r="AI38" s="47">
        <f t="shared" si="50"/>
        <v>5.8953168044077131</v>
      </c>
      <c r="AJ38" s="49">
        <f t="shared" si="51"/>
        <v>0.54178145087235996</v>
      </c>
      <c r="AK38" s="144">
        <f t="shared" si="52"/>
        <v>8.7240457193861753E-2</v>
      </c>
      <c r="AL38" s="91" t="s">
        <v>41</v>
      </c>
    </row>
    <row r="39" spans="2:38" x14ac:dyDescent="0.3">
      <c r="B39" s="44">
        <v>33</v>
      </c>
      <c r="C39" s="69">
        <v>400</v>
      </c>
      <c r="D39" s="69" t="s">
        <v>11</v>
      </c>
      <c r="E39" s="69">
        <v>1</v>
      </c>
      <c r="F39" s="45" t="s">
        <v>12</v>
      </c>
      <c r="G39" s="69" t="s">
        <v>40</v>
      </c>
      <c r="H39" s="203"/>
      <c r="I39" s="69">
        <v>535</v>
      </c>
      <c r="J39" s="51">
        <f t="shared" si="54"/>
        <v>30.579357007628523</v>
      </c>
      <c r="K39" s="48">
        <f t="shared" si="40"/>
        <v>609.9</v>
      </c>
      <c r="L39" s="51">
        <f t="shared" si="54"/>
        <v>34.860466988696523</v>
      </c>
      <c r="M39" s="48">
        <f t="shared" si="41"/>
        <v>647.35</v>
      </c>
      <c r="N39" s="201">
        <f t="shared" si="54"/>
        <v>37.001021979230515</v>
      </c>
      <c r="O39" s="48">
        <v>485</v>
      </c>
      <c r="P39" s="51">
        <f t="shared" si="54"/>
        <v>27.721473175139881</v>
      </c>
      <c r="Q39" s="48">
        <f t="shared" si="55"/>
        <v>552.9</v>
      </c>
      <c r="R39" s="51">
        <f t="shared" si="54"/>
        <v>31.60247941965946</v>
      </c>
      <c r="S39" s="48">
        <f t="shared" si="56"/>
        <v>586.85</v>
      </c>
      <c r="T39" s="201">
        <f t="shared" si="54"/>
        <v>33.542982541919258</v>
      </c>
      <c r="U39" s="49">
        <v>7.8E-2</v>
      </c>
      <c r="V39" s="49">
        <v>0.10100000000000001</v>
      </c>
      <c r="W39" s="49">
        <v>0.109</v>
      </c>
      <c r="X39" s="49">
        <v>0.28499999999999998</v>
      </c>
      <c r="Y39" s="48">
        <f t="shared" si="44"/>
        <v>89.535390627309098</v>
      </c>
      <c r="Z39" s="137">
        <f t="shared" si="45"/>
        <v>1.7058783020622816</v>
      </c>
      <c r="AA39" s="49">
        <v>0.62</v>
      </c>
      <c r="AB39" s="49">
        <v>5.3999999999999999E-2</v>
      </c>
      <c r="AC39" s="47">
        <v>0.28499999999999998</v>
      </c>
      <c r="AD39" s="56">
        <f t="shared" si="46"/>
        <v>89.535390627309098</v>
      </c>
      <c r="AE39" s="51">
        <f t="shared" si="47"/>
        <v>0.71625344352617082</v>
      </c>
      <c r="AF39" s="49">
        <f t="shared" si="48"/>
        <v>0.92745638200183667</v>
      </c>
      <c r="AG39" s="47">
        <f t="shared" si="49"/>
        <v>1.0009182736455464</v>
      </c>
      <c r="AH39" s="144">
        <f t="shared" si="53"/>
        <v>9.750404039313959E-2</v>
      </c>
      <c r="AI39" s="47">
        <f t="shared" si="50"/>
        <v>5.6932966023875116</v>
      </c>
      <c r="AJ39" s="49">
        <f t="shared" si="51"/>
        <v>0.49586776859504134</v>
      </c>
      <c r="AK39" s="144">
        <f t="shared" si="52"/>
        <v>9.750404039313959E-2</v>
      </c>
      <c r="AL39" s="91" t="s">
        <v>41</v>
      </c>
    </row>
    <row r="40" spans="2:38" x14ac:dyDescent="0.3">
      <c r="B40" s="44">
        <v>33</v>
      </c>
      <c r="C40" s="69">
        <v>500</v>
      </c>
      <c r="D40" s="69" t="s">
        <v>11</v>
      </c>
      <c r="E40" s="69">
        <v>1</v>
      </c>
      <c r="F40" s="45" t="s">
        <v>12</v>
      </c>
      <c r="G40" s="69" t="s">
        <v>40</v>
      </c>
      <c r="H40" s="203"/>
      <c r="I40" s="69">
        <v>610</v>
      </c>
      <c r="J40" s="51">
        <f t="shared" si="54"/>
        <v>34.866182756361496</v>
      </c>
      <c r="K40" s="48">
        <f t="shared" si="40"/>
        <v>695.4</v>
      </c>
      <c r="L40" s="51">
        <f t="shared" si="54"/>
        <v>39.747448342252106</v>
      </c>
      <c r="M40" s="48">
        <f t="shared" si="41"/>
        <v>738.1</v>
      </c>
      <c r="N40" s="201">
        <f t="shared" si="54"/>
        <v>42.188081135197415</v>
      </c>
      <c r="O40" s="48">
        <v>550</v>
      </c>
      <c r="P40" s="51">
        <f t="shared" si="54"/>
        <v>31.436722157375119</v>
      </c>
      <c r="Q40" s="48">
        <f t="shared" si="55"/>
        <v>627</v>
      </c>
      <c r="R40" s="51">
        <f t="shared" si="54"/>
        <v>35.837863259407634</v>
      </c>
      <c r="S40" s="48">
        <f t="shared" si="56"/>
        <v>665.5</v>
      </c>
      <c r="T40" s="201">
        <f t="shared" si="54"/>
        <v>38.038433810423889</v>
      </c>
      <c r="U40" s="49">
        <v>6.0999999999999999E-2</v>
      </c>
      <c r="V40" s="49">
        <v>0.08</v>
      </c>
      <c r="W40" s="49">
        <v>0.105</v>
      </c>
      <c r="X40" s="49">
        <v>0.32100000000000001</v>
      </c>
      <c r="Y40" s="48">
        <f t="shared" si="44"/>
        <v>100.84512418023236</v>
      </c>
      <c r="Z40" s="137">
        <f t="shared" si="45"/>
        <v>1.9213576665333072</v>
      </c>
      <c r="AA40" s="49">
        <v>0.60299999999999998</v>
      </c>
      <c r="AB40" s="49">
        <v>5.0999999999999997E-2</v>
      </c>
      <c r="AC40" s="47">
        <v>0.32100000000000001</v>
      </c>
      <c r="AD40" s="56">
        <f t="shared" si="46"/>
        <v>100.84512418023236</v>
      </c>
      <c r="AE40" s="51">
        <f t="shared" si="47"/>
        <v>0.56014692378328745</v>
      </c>
      <c r="AF40" s="49">
        <f t="shared" si="48"/>
        <v>0.7346189164370982</v>
      </c>
      <c r="AG40" s="49">
        <f t="shared" si="49"/>
        <v>0.96418732782369143</v>
      </c>
      <c r="AH40" s="54">
        <f>100/100000000*(Y40/1000000)*(($B40*1000)^2)</f>
        <v>0.10982034023227302</v>
      </c>
      <c r="AI40" s="47">
        <f t="shared" si="50"/>
        <v>5.5371900826446279</v>
      </c>
      <c r="AJ40" s="49">
        <f t="shared" si="51"/>
        <v>0.4683195592286501</v>
      </c>
      <c r="AK40" s="54">
        <f t="shared" si="52"/>
        <v>0.10982034023227302</v>
      </c>
      <c r="AL40" s="91" t="s">
        <v>41</v>
      </c>
    </row>
    <row r="41" spans="2:38" x14ac:dyDescent="0.3">
      <c r="B41" s="44">
        <v>33</v>
      </c>
      <c r="C41" s="69">
        <v>630</v>
      </c>
      <c r="D41" s="69" t="s">
        <v>11</v>
      </c>
      <c r="E41" s="69">
        <v>1</v>
      </c>
      <c r="F41" s="45" t="s">
        <v>12</v>
      </c>
      <c r="G41" s="69" t="s">
        <v>40</v>
      </c>
      <c r="H41" s="203"/>
      <c r="I41" s="69">
        <v>690</v>
      </c>
      <c r="J41" s="51">
        <f t="shared" si="54"/>
        <v>39.438796888343333</v>
      </c>
      <c r="K41" s="48">
        <f t="shared" si="40"/>
        <v>786.59999999999991</v>
      </c>
      <c r="L41" s="51">
        <f t="shared" si="54"/>
        <v>44.960228452711398</v>
      </c>
      <c r="M41" s="48">
        <f t="shared" si="41"/>
        <v>834.9</v>
      </c>
      <c r="N41" s="201">
        <f t="shared" si="54"/>
        <v>47.720944234895434</v>
      </c>
      <c r="O41" s="48">
        <v>620</v>
      </c>
      <c r="P41" s="51">
        <f t="shared" si="54"/>
        <v>35.437759522859224</v>
      </c>
      <c r="Q41" s="48">
        <f t="shared" si="55"/>
        <v>706.8</v>
      </c>
      <c r="R41" s="51">
        <f t="shared" si="54"/>
        <v>40.399045856059516</v>
      </c>
      <c r="S41" s="48">
        <f t="shared" si="56"/>
        <v>750.19999999999993</v>
      </c>
      <c r="T41" s="201">
        <f t="shared" si="54"/>
        <v>42.879689022659662</v>
      </c>
      <c r="U41" s="49">
        <v>4.7E-2</v>
      </c>
      <c r="V41" s="49">
        <v>6.3E-2</v>
      </c>
      <c r="W41" s="49">
        <v>0.10199999999999999</v>
      </c>
      <c r="X41" s="49">
        <v>0.35199999999999998</v>
      </c>
      <c r="Y41" s="48">
        <f t="shared" si="44"/>
        <v>110.58406140636072</v>
      </c>
      <c r="Z41" s="137">
        <f t="shared" si="45"/>
        <v>2.1069093414944673</v>
      </c>
      <c r="AA41" s="49">
        <v>0.59</v>
      </c>
      <c r="AB41" s="49">
        <v>4.8000000000000001E-2</v>
      </c>
      <c r="AC41" s="47">
        <v>0.35199999999999998</v>
      </c>
      <c r="AD41" s="56">
        <f t="shared" si="46"/>
        <v>110.58406140636072</v>
      </c>
      <c r="AE41" s="51">
        <f t="shared" ref="AE41:AE43" si="57">100*100000000*U41/(($B41*1000)^2)</f>
        <v>0.43158861340679522</v>
      </c>
      <c r="AF41" s="49">
        <f t="shared" ref="AF41:AF43" si="58">100*100000000*V41/(($B41*1000)^2)</f>
        <v>0.57851239669421484</v>
      </c>
      <c r="AG41" s="49">
        <f t="shared" ref="AG41:AG43" si="59">100*100000000*W41/(($B41*1000)^2)</f>
        <v>0.93663911845730019</v>
      </c>
      <c r="AH41" s="54">
        <f>100/100000000*(Y41/1000000)*(($B41*1000)^2)</f>
        <v>0.12042604287152682</v>
      </c>
      <c r="AI41" s="47">
        <f t="shared" ref="AI41:AI43" si="60">100*100000000*AA41/(($B41*1000)^2)</f>
        <v>5.4178145087236</v>
      </c>
      <c r="AJ41" s="49">
        <f t="shared" ref="AJ41:AJ43" si="61">100*100000000*AB41/(($B41*1000)^2)</f>
        <v>0.44077134986225897</v>
      </c>
      <c r="AK41" s="54">
        <f t="shared" ref="AK41:AK43" si="62">100/100000000*(AD41/1000000)*(($B41*1000)^2)</f>
        <v>0.12042604287152682</v>
      </c>
      <c r="AL41" s="91" t="s">
        <v>41</v>
      </c>
    </row>
    <row r="42" spans="2:38" x14ac:dyDescent="0.3">
      <c r="B42" s="44">
        <v>33</v>
      </c>
      <c r="C42" s="69">
        <v>800</v>
      </c>
      <c r="D42" s="69" t="s">
        <v>11</v>
      </c>
      <c r="E42" s="69">
        <v>1</v>
      </c>
      <c r="F42" s="45" t="s">
        <v>12</v>
      </c>
      <c r="G42" s="69" t="s">
        <v>40</v>
      </c>
      <c r="H42" s="203"/>
      <c r="I42" s="69">
        <v>780</v>
      </c>
      <c r="J42" s="51">
        <f t="shared" si="54"/>
        <v>44.582987786822898</v>
      </c>
      <c r="K42" s="48">
        <f t="shared" si="40"/>
        <v>889.19999999999993</v>
      </c>
      <c r="L42" s="51">
        <f t="shared" si="54"/>
        <v>50.8246060769781</v>
      </c>
      <c r="M42" s="48">
        <f t="shared" si="41"/>
        <v>943.8</v>
      </c>
      <c r="N42" s="201">
        <f t="shared" si="54"/>
        <v>53.945415222055701</v>
      </c>
      <c r="O42" s="48">
        <v>695</v>
      </c>
      <c r="P42" s="51">
        <f t="shared" si="54"/>
        <v>39.724585271592197</v>
      </c>
      <c r="Q42" s="48">
        <f t="shared" si="55"/>
        <v>792.3</v>
      </c>
      <c r="R42" s="51">
        <f t="shared" si="54"/>
        <v>45.286027209615099</v>
      </c>
      <c r="S42" s="48">
        <f t="shared" si="56"/>
        <v>840.94999999999993</v>
      </c>
      <c r="T42" s="201">
        <f t="shared" si="54"/>
        <v>48.066748178626554</v>
      </c>
      <c r="U42" s="49">
        <v>3.6999999999999998E-2</v>
      </c>
      <c r="V42" s="49">
        <v>5.0999999999999997E-2</v>
      </c>
      <c r="W42" s="49">
        <v>9.8000000000000004E-2</v>
      </c>
      <c r="X42" s="49">
        <v>0.39</v>
      </c>
      <c r="Y42" s="48">
        <f t="shared" si="44"/>
        <v>122.52211349000194</v>
      </c>
      <c r="Z42" s="137">
        <f t="shared" si="45"/>
        <v>2.3343597817694386</v>
      </c>
      <c r="AA42" s="49">
        <v>0.57999999999999996</v>
      </c>
      <c r="AB42" s="49">
        <v>4.4999999999999998E-2</v>
      </c>
      <c r="AC42" s="47">
        <v>0.39</v>
      </c>
      <c r="AD42" s="56">
        <f t="shared" si="46"/>
        <v>122.52211349000194</v>
      </c>
      <c r="AE42" s="51">
        <f t="shared" si="57"/>
        <v>0.33976124885215792</v>
      </c>
      <c r="AF42" s="49">
        <f t="shared" si="58"/>
        <v>0.4683195592286501</v>
      </c>
      <c r="AG42" s="49">
        <f t="shared" si="59"/>
        <v>0.89990817263544531</v>
      </c>
      <c r="AH42" s="54">
        <f t="shared" ref="AH42:AH43" si="63">100/100000000*(Y42/1000000)*(($B42*1000)^2)</f>
        <v>0.13342658159061213</v>
      </c>
      <c r="AI42" s="47">
        <f t="shared" si="60"/>
        <v>5.3259871441689626</v>
      </c>
      <c r="AJ42" s="49">
        <f t="shared" si="61"/>
        <v>0.41322314049586778</v>
      </c>
      <c r="AK42" s="54">
        <f t="shared" si="62"/>
        <v>0.13342658159061213</v>
      </c>
      <c r="AL42" s="91" t="s">
        <v>41</v>
      </c>
    </row>
    <row r="43" spans="2:38" x14ac:dyDescent="0.3">
      <c r="B43" s="44">
        <v>33</v>
      </c>
      <c r="C43" s="69">
        <v>1000</v>
      </c>
      <c r="D43" s="69" t="s">
        <v>11</v>
      </c>
      <c r="E43" s="69">
        <v>1</v>
      </c>
      <c r="F43" s="71" t="s">
        <v>12</v>
      </c>
      <c r="G43" s="69" t="s">
        <v>40</v>
      </c>
      <c r="H43" s="203"/>
      <c r="I43" s="69">
        <v>865</v>
      </c>
      <c r="J43" s="51">
        <f t="shared" si="54"/>
        <v>49.441390302053591</v>
      </c>
      <c r="K43" s="48">
        <f t="shared" si="40"/>
        <v>986.09999999999991</v>
      </c>
      <c r="L43" s="51">
        <f t="shared" si="54"/>
        <v>56.3631849443411</v>
      </c>
      <c r="M43" s="48">
        <f t="shared" si="41"/>
        <v>1046.6499999999999</v>
      </c>
      <c r="N43" s="202">
        <f t="shared" si="54"/>
        <v>59.824082265484847</v>
      </c>
      <c r="O43" s="48">
        <v>765</v>
      </c>
      <c r="P43" s="51">
        <f t="shared" si="54"/>
        <v>43.725622637076306</v>
      </c>
      <c r="Q43" s="48">
        <f t="shared" si="55"/>
        <v>872.09999999999991</v>
      </c>
      <c r="R43" s="51">
        <f t="shared" si="54"/>
        <v>49.847209806266982</v>
      </c>
      <c r="S43" s="48">
        <f t="shared" si="56"/>
        <v>925.65</v>
      </c>
      <c r="T43" s="201">
        <f t="shared" si="54"/>
        <v>52.908003390862319</v>
      </c>
      <c r="U43" s="49">
        <v>2.9000000000000001E-2</v>
      </c>
      <c r="V43" s="49">
        <v>4.2000000000000003E-2</v>
      </c>
      <c r="W43" s="49">
        <v>9.5000000000000001E-2</v>
      </c>
      <c r="X43" s="49">
        <v>0.42899999999999999</v>
      </c>
      <c r="Y43" s="48">
        <f t="shared" si="44"/>
        <v>134.77432483900213</v>
      </c>
      <c r="Z43" s="139">
        <f t="shared" si="45"/>
        <v>2.5677957599463821</v>
      </c>
      <c r="AA43" s="49">
        <v>0.57299999999999995</v>
      </c>
      <c r="AB43" s="49">
        <v>4.2000000000000003E-2</v>
      </c>
      <c r="AC43" s="47">
        <v>0.42899999999999999</v>
      </c>
      <c r="AD43" s="59">
        <f t="shared" si="46"/>
        <v>134.77432483900213</v>
      </c>
      <c r="AE43" s="51">
        <f t="shared" si="57"/>
        <v>0.26629935720844811</v>
      </c>
      <c r="AF43" s="49">
        <f t="shared" si="58"/>
        <v>0.38567493112947659</v>
      </c>
      <c r="AG43" s="49">
        <f t="shared" si="59"/>
        <v>0.87235996326905418</v>
      </c>
      <c r="AH43" s="155">
        <f t="shared" si="63"/>
        <v>0.14676923974967329</v>
      </c>
      <c r="AI43" s="47">
        <f t="shared" si="60"/>
        <v>5.2617079889807163</v>
      </c>
      <c r="AJ43" s="49">
        <f t="shared" si="61"/>
        <v>0.38567493112947659</v>
      </c>
      <c r="AK43" s="155">
        <f t="shared" si="62"/>
        <v>0.14676923974967329</v>
      </c>
      <c r="AL43" s="91" t="s">
        <v>41</v>
      </c>
    </row>
    <row r="44" spans="2:38" ht="15" customHeight="1" x14ac:dyDescent="0.3">
      <c r="B44" s="283" t="s">
        <v>152</v>
      </c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5"/>
    </row>
    <row r="45" spans="2:38" ht="15" customHeight="1" x14ac:dyDescent="0.3">
      <c r="B45" s="283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5"/>
    </row>
    <row r="46" spans="2:38" x14ac:dyDescent="0.3">
      <c r="B46" s="44">
        <v>33</v>
      </c>
      <c r="C46" s="69">
        <v>50</v>
      </c>
      <c r="D46" s="69" t="s">
        <v>8</v>
      </c>
      <c r="E46" s="69">
        <v>1</v>
      </c>
      <c r="F46" s="67" t="s">
        <v>12</v>
      </c>
      <c r="G46" s="69" t="s">
        <v>40</v>
      </c>
      <c r="H46" s="187"/>
      <c r="I46" s="45">
        <v>215</v>
      </c>
      <c r="J46" s="51">
        <f t="shared" ref="J46:J50" si="64">I46*(SQRT(3)*$B46)/1000</f>
        <v>12.288900479701184</v>
      </c>
      <c r="K46" s="48">
        <f t="shared" ref="K46:K58" si="65">1.14*I46</f>
        <v>245.09999999999997</v>
      </c>
      <c r="L46" s="51">
        <f t="shared" ref="L46:L50" si="66">K46*(SQRT(3)*$B46)/1000</f>
        <v>14.009346546859348</v>
      </c>
      <c r="M46" s="48">
        <f t="shared" ref="M46:M58" si="67">I46*1.21</f>
        <v>260.14999999999998</v>
      </c>
      <c r="N46" s="200">
        <f t="shared" ref="N46:N50" si="68">M46*(SQRT(3)*$B46)/1000</f>
        <v>14.86956958043843</v>
      </c>
      <c r="O46" s="48">
        <v>210</v>
      </c>
      <c r="P46" s="51">
        <f t="shared" ref="P46:P51" si="69">O46*(SQRT(3)*$B46)/1000</f>
        <v>12.003112096452318</v>
      </c>
      <c r="Q46" s="48">
        <f t="shared" ref="Q46:Q50" si="70">1.14*O46</f>
        <v>239.39999999999998</v>
      </c>
      <c r="R46" s="51">
        <f t="shared" ref="R46:R50" si="71">Q46*(SQRT(3)*$B46)/1000</f>
        <v>13.683547789955643</v>
      </c>
      <c r="S46" s="48">
        <f t="shared" ref="S46:S50" si="72">O46*1.21</f>
        <v>254.1</v>
      </c>
      <c r="T46" s="201">
        <f t="shared" ref="T46:T50" si="73">S46*(SQRT(3)*$B46)/1000</f>
        <v>14.523765636707305</v>
      </c>
      <c r="U46" s="49">
        <v>0.38700000000000001</v>
      </c>
      <c r="V46" s="49">
        <v>0.49399999999999999</v>
      </c>
      <c r="W46" s="49">
        <v>0.153</v>
      </c>
      <c r="X46" s="49">
        <v>0.14299999999999999</v>
      </c>
      <c r="Y46" s="48">
        <f t="shared" ref="Y46:Y58" si="74">2*PI()*50*(X46)</f>
        <v>44.92477494633404</v>
      </c>
      <c r="Z46" s="135">
        <f t="shared" ref="Z46:Z58" si="75">2*PI()*50*(X46/1000000)*(B46*1000/SQRT(3))</f>
        <v>0.85593191998212748</v>
      </c>
      <c r="AA46" s="49">
        <v>0.92900000000000005</v>
      </c>
      <c r="AB46" s="49">
        <v>9.5000000000000001E-2</v>
      </c>
      <c r="AC46" s="47">
        <v>0.14299999999999999</v>
      </c>
      <c r="AD46" s="58">
        <f t="shared" ref="AD46:AD58" si="76">2*PI()*50*(AC46)</f>
        <v>44.92477494633404</v>
      </c>
      <c r="AE46" s="51">
        <f t="shared" ref="AE46:AE58" si="77">100*100000000*U46/(($B46*1000)^2)</f>
        <v>3.553719008264463</v>
      </c>
      <c r="AF46" s="47">
        <f t="shared" ref="AF46:AF58" si="78">100*100000000*V46/(($B46*1000)^2)</f>
        <v>4.5362718089990821</v>
      </c>
      <c r="AG46" s="47">
        <f t="shared" ref="AG46:AG58" si="79">100*100000000*W46/(($B46*1000)^2)</f>
        <v>1.4049586776859504</v>
      </c>
      <c r="AH46" s="143">
        <f>100/100000000*(Y46/1000000)*(($B46*1000)^2)</f>
        <v>4.8923079916557768E-2</v>
      </c>
      <c r="AI46" s="47">
        <f t="shared" ref="AI46:AI58" si="80">100*100000000*AA46/(($B46*1000)^2)</f>
        <v>8.530762167125804</v>
      </c>
      <c r="AJ46" s="49">
        <f t="shared" ref="AJ46:AJ58" si="81">100*100000000*AB46/(($B46*1000)^2)</f>
        <v>0.87235996326905418</v>
      </c>
      <c r="AK46" s="52">
        <f t="shared" ref="AK46:AK58" si="82">100/100000000*(AD46/1000000)*(($B46*1000)^2)</f>
        <v>4.8923079916557768E-2</v>
      </c>
      <c r="AL46" s="101" t="s">
        <v>42</v>
      </c>
    </row>
    <row r="47" spans="2:38" x14ac:dyDescent="0.3">
      <c r="B47" s="44">
        <v>33</v>
      </c>
      <c r="C47" s="69">
        <v>70</v>
      </c>
      <c r="D47" s="69" t="s">
        <v>8</v>
      </c>
      <c r="E47" s="69">
        <v>1</v>
      </c>
      <c r="F47" s="45" t="s">
        <v>12</v>
      </c>
      <c r="G47" s="69" t="s">
        <v>40</v>
      </c>
      <c r="H47" s="203"/>
      <c r="I47" s="45">
        <v>265</v>
      </c>
      <c r="J47" s="51">
        <f t="shared" si="64"/>
        <v>15.146784312189832</v>
      </c>
      <c r="K47" s="48">
        <f t="shared" si="65"/>
        <v>302.09999999999997</v>
      </c>
      <c r="L47" s="51">
        <f t="shared" si="66"/>
        <v>17.267334115896404</v>
      </c>
      <c r="M47" s="48">
        <f t="shared" si="67"/>
        <v>320.64999999999998</v>
      </c>
      <c r="N47" s="201">
        <f t="shared" si="68"/>
        <v>18.327609017749694</v>
      </c>
      <c r="O47" s="48">
        <v>255</v>
      </c>
      <c r="P47" s="51">
        <f t="shared" si="69"/>
        <v>14.575207545692102</v>
      </c>
      <c r="Q47" s="48">
        <f t="shared" si="70"/>
        <v>290.7</v>
      </c>
      <c r="R47" s="51">
        <f t="shared" si="71"/>
        <v>16.615736602088994</v>
      </c>
      <c r="S47" s="48">
        <f t="shared" si="72"/>
        <v>308.55</v>
      </c>
      <c r="T47" s="201">
        <f t="shared" si="73"/>
        <v>17.636001130287443</v>
      </c>
      <c r="U47" s="49">
        <v>0.26800000000000002</v>
      </c>
      <c r="V47" s="49">
        <v>0.34200000000000003</v>
      </c>
      <c r="W47" s="49">
        <v>0.14399999999999999</v>
      </c>
      <c r="X47" s="49">
        <v>0.159</v>
      </c>
      <c r="Y47" s="48">
        <f t="shared" si="74"/>
        <v>49.951323192077716</v>
      </c>
      <c r="Z47" s="137">
        <f t="shared" si="75"/>
        <v>0.95170052641369418</v>
      </c>
      <c r="AA47" s="49">
        <v>0.81</v>
      </c>
      <c r="AB47" s="49">
        <v>8.6999999999999994E-2</v>
      </c>
      <c r="AC47" s="47">
        <v>0.159</v>
      </c>
      <c r="AD47" s="56">
        <f t="shared" si="76"/>
        <v>49.951323192077716</v>
      </c>
      <c r="AE47" s="51">
        <f t="shared" si="77"/>
        <v>2.4609733700642793</v>
      </c>
      <c r="AF47" s="47">
        <f t="shared" si="78"/>
        <v>3.1404958677685957</v>
      </c>
      <c r="AG47" s="47">
        <f t="shared" si="79"/>
        <v>1.3223140495867769</v>
      </c>
      <c r="AH47" s="144">
        <f t="shared" ref="AH47:AH54" si="83">100/100000000*(Y47/1000000)*(($B47*1000)^2)</f>
        <v>5.4396990956172633E-2</v>
      </c>
      <c r="AI47" s="47">
        <f t="shared" si="80"/>
        <v>7.4380165289256208</v>
      </c>
      <c r="AJ47" s="49">
        <f t="shared" si="81"/>
        <v>0.79889807162534421</v>
      </c>
      <c r="AK47" s="144">
        <f t="shared" si="82"/>
        <v>5.4396990956172633E-2</v>
      </c>
      <c r="AL47" s="91" t="s">
        <v>42</v>
      </c>
    </row>
    <row r="48" spans="2:38" x14ac:dyDescent="0.3">
      <c r="B48" s="44">
        <v>33</v>
      </c>
      <c r="C48" s="69">
        <v>95</v>
      </c>
      <c r="D48" s="69" t="s">
        <v>8</v>
      </c>
      <c r="E48" s="69">
        <v>1</v>
      </c>
      <c r="F48" s="45" t="s">
        <v>12</v>
      </c>
      <c r="G48" s="69" t="s">
        <v>40</v>
      </c>
      <c r="H48" s="203"/>
      <c r="I48" s="69">
        <v>320</v>
      </c>
      <c r="J48" s="51">
        <f t="shared" si="64"/>
        <v>18.29045652792734</v>
      </c>
      <c r="K48" s="48">
        <f t="shared" si="65"/>
        <v>364.79999999999995</v>
      </c>
      <c r="L48" s="51">
        <f t="shared" si="66"/>
        <v>20.851120441837168</v>
      </c>
      <c r="M48" s="48">
        <f t="shared" si="67"/>
        <v>387.2</v>
      </c>
      <c r="N48" s="201">
        <f t="shared" si="68"/>
        <v>22.131452398792085</v>
      </c>
      <c r="O48" s="48">
        <v>300</v>
      </c>
      <c r="P48" s="51">
        <f t="shared" si="69"/>
        <v>17.147302994931884</v>
      </c>
      <c r="Q48" s="48">
        <f t="shared" si="70"/>
        <v>341.99999999999994</v>
      </c>
      <c r="R48" s="51">
        <f t="shared" si="71"/>
        <v>19.547925414222345</v>
      </c>
      <c r="S48" s="48">
        <f t="shared" si="72"/>
        <v>363</v>
      </c>
      <c r="T48" s="201">
        <f t="shared" si="73"/>
        <v>20.74823662386758</v>
      </c>
      <c r="U48" s="49">
        <v>0.193</v>
      </c>
      <c r="V48" s="49">
        <v>0.247</v>
      </c>
      <c r="W48" s="49">
        <v>0.13700000000000001</v>
      </c>
      <c r="X48" s="49">
        <v>0.17399999999999999</v>
      </c>
      <c r="Y48" s="48">
        <f t="shared" si="74"/>
        <v>54.663712172462397</v>
      </c>
      <c r="Z48" s="137">
        <f t="shared" si="75"/>
        <v>1.0414835949432879</v>
      </c>
      <c r="AA48" s="49">
        <v>0.73499999999999999</v>
      </c>
      <c r="AB48" s="49">
        <v>0.08</v>
      </c>
      <c r="AC48" s="47">
        <v>0.17399999999999999</v>
      </c>
      <c r="AD48" s="56">
        <f t="shared" si="76"/>
        <v>54.663712172462397</v>
      </c>
      <c r="AE48" s="51">
        <f t="shared" si="77"/>
        <v>1.7722681359044996</v>
      </c>
      <c r="AF48" s="47">
        <f t="shared" si="78"/>
        <v>2.2681359044995411</v>
      </c>
      <c r="AG48" s="47">
        <f t="shared" si="79"/>
        <v>1.2580348943985307</v>
      </c>
      <c r="AH48" s="144">
        <f t="shared" si="83"/>
        <v>5.9528782555811545E-2</v>
      </c>
      <c r="AI48" s="47">
        <f t="shared" si="80"/>
        <v>6.7493112947658398</v>
      </c>
      <c r="AJ48" s="49">
        <f t="shared" si="81"/>
        <v>0.7346189164370982</v>
      </c>
      <c r="AK48" s="144">
        <f t="shared" si="82"/>
        <v>5.9528782555811545E-2</v>
      </c>
      <c r="AL48" s="91" t="s">
        <v>42</v>
      </c>
    </row>
    <row r="49" spans="2:38" x14ac:dyDescent="0.3">
      <c r="B49" s="44">
        <v>33</v>
      </c>
      <c r="C49" s="69">
        <v>120</v>
      </c>
      <c r="D49" s="69" t="s">
        <v>8</v>
      </c>
      <c r="E49" s="69">
        <v>1</v>
      </c>
      <c r="F49" s="45" t="s">
        <v>12</v>
      </c>
      <c r="G49" s="69" t="s">
        <v>40</v>
      </c>
      <c r="H49" s="203"/>
      <c r="I49" s="69">
        <v>360</v>
      </c>
      <c r="J49" s="51">
        <f t="shared" si="64"/>
        <v>20.576763593918262</v>
      </c>
      <c r="K49" s="48">
        <f t="shared" si="65"/>
        <v>410.4</v>
      </c>
      <c r="L49" s="51">
        <f t="shared" si="66"/>
        <v>23.457510497066814</v>
      </c>
      <c r="M49" s="48">
        <f t="shared" si="67"/>
        <v>435.59999999999997</v>
      </c>
      <c r="N49" s="201">
        <f t="shared" si="68"/>
        <v>24.897883948641095</v>
      </c>
      <c r="O49" s="48">
        <v>340</v>
      </c>
      <c r="P49" s="51">
        <f t="shared" si="69"/>
        <v>19.433610060922803</v>
      </c>
      <c r="Q49" s="48">
        <f t="shared" si="70"/>
        <v>387.59999999999997</v>
      </c>
      <c r="R49" s="51">
        <f t="shared" si="71"/>
        <v>22.154315469451991</v>
      </c>
      <c r="S49" s="48">
        <f t="shared" si="72"/>
        <v>411.4</v>
      </c>
      <c r="T49" s="201">
        <f t="shared" si="73"/>
        <v>23.51466817371659</v>
      </c>
      <c r="U49" s="49">
        <v>0.153</v>
      </c>
      <c r="V49" s="49">
        <v>0.19600000000000001</v>
      </c>
      <c r="W49" s="49">
        <v>0.13200000000000001</v>
      </c>
      <c r="X49" s="49">
        <v>0.188</v>
      </c>
      <c r="Y49" s="48">
        <f t="shared" si="74"/>
        <v>59.061941887488111</v>
      </c>
      <c r="Z49" s="137">
        <f t="shared" si="75"/>
        <v>1.1252811255709088</v>
      </c>
      <c r="AA49" s="49">
        <v>0.69499999999999995</v>
      </c>
      <c r="AB49" s="49">
        <v>7.5999999999999998E-2</v>
      </c>
      <c r="AC49" s="47">
        <v>0.188</v>
      </c>
      <c r="AD49" s="56">
        <f t="shared" si="76"/>
        <v>59.061941887488111</v>
      </c>
      <c r="AE49" s="51">
        <f t="shared" si="77"/>
        <v>1.4049586776859504</v>
      </c>
      <c r="AF49" s="47">
        <f t="shared" si="78"/>
        <v>1.7998163452708906</v>
      </c>
      <c r="AG49" s="47">
        <f t="shared" si="79"/>
        <v>1.2121212121212122</v>
      </c>
      <c r="AH49" s="144">
        <f t="shared" si="83"/>
        <v>6.4318454715474552E-2</v>
      </c>
      <c r="AI49" s="47">
        <f t="shared" si="80"/>
        <v>6.3820018365472899</v>
      </c>
      <c r="AJ49" s="49">
        <f t="shared" si="81"/>
        <v>0.69788797061524332</v>
      </c>
      <c r="AK49" s="144">
        <f t="shared" si="82"/>
        <v>6.4318454715474552E-2</v>
      </c>
      <c r="AL49" s="91" t="s">
        <v>42</v>
      </c>
    </row>
    <row r="50" spans="2:38" x14ac:dyDescent="0.3">
      <c r="B50" s="44">
        <v>33</v>
      </c>
      <c r="C50" s="69">
        <v>150</v>
      </c>
      <c r="D50" s="69" t="s">
        <v>8</v>
      </c>
      <c r="E50" s="69">
        <v>1</v>
      </c>
      <c r="F50" s="45" t="s">
        <v>12</v>
      </c>
      <c r="G50" s="69" t="s">
        <v>40</v>
      </c>
      <c r="H50" s="203"/>
      <c r="I50" s="69">
        <v>405</v>
      </c>
      <c r="J50" s="51">
        <f t="shared" si="64"/>
        <v>23.148859043158041</v>
      </c>
      <c r="K50" s="48">
        <f t="shared" si="65"/>
        <v>461.7</v>
      </c>
      <c r="L50" s="51">
        <f t="shared" si="66"/>
        <v>26.389699309200168</v>
      </c>
      <c r="M50" s="48">
        <f t="shared" si="67"/>
        <v>490.05</v>
      </c>
      <c r="N50" s="201">
        <f t="shared" si="68"/>
        <v>28.010119442221232</v>
      </c>
      <c r="O50" s="48">
        <v>375</v>
      </c>
      <c r="P50" s="51">
        <f t="shared" si="69"/>
        <v>21.434128743664854</v>
      </c>
      <c r="Q50" s="48">
        <f t="shared" si="70"/>
        <v>427.49999999999994</v>
      </c>
      <c r="R50" s="51">
        <f t="shared" si="71"/>
        <v>24.434906767777932</v>
      </c>
      <c r="S50" s="48">
        <f t="shared" si="72"/>
        <v>453.75</v>
      </c>
      <c r="T50" s="201">
        <f t="shared" si="73"/>
        <v>25.935295779834473</v>
      </c>
      <c r="U50" s="49">
        <v>0.124</v>
      </c>
      <c r="V50" s="49">
        <v>0.159</v>
      </c>
      <c r="W50" s="49">
        <v>0.128</v>
      </c>
      <c r="X50" s="49">
        <v>0.2</v>
      </c>
      <c r="Y50" s="48">
        <f t="shared" si="74"/>
        <v>62.831853071795869</v>
      </c>
      <c r="Z50" s="137">
        <f t="shared" si="75"/>
        <v>1.1971075803945839</v>
      </c>
      <c r="AA50" s="49">
        <v>0.66600000000000004</v>
      </c>
      <c r="AB50" s="49">
        <v>7.1999999999999995E-2</v>
      </c>
      <c r="AC50" s="47">
        <v>0.2</v>
      </c>
      <c r="AD50" s="56">
        <f t="shared" si="76"/>
        <v>62.831853071795869</v>
      </c>
      <c r="AE50" s="51">
        <f t="shared" si="77"/>
        <v>1.1386593204775024</v>
      </c>
      <c r="AF50" s="47">
        <f t="shared" si="78"/>
        <v>1.4600550964187329</v>
      </c>
      <c r="AG50" s="47">
        <f t="shared" si="79"/>
        <v>1.1753902662993572</v>
      </c>
      <c r="AH50" s="144">
        <f t="shared" si="83"/>
        <v>6.84238879951857E-2</v>
      </c>
      <c r="AI50" s="47">
        <f t="shared" si="80"/>
        <v>6.115702479338843</v>
      </c>
      <c r="AJ50" s="49">
        <f t="shared" si="81"/>
        <v>0.66115702479338845</v>
      </c>
      <c r="AK50" s="144">
        <f t="shared" si="82"/>
        <v>6.84238879951857E-2</v>
      </c>
      <c r="AL50" s="91" t="s">
        <v>42</v>
      </c>
    </row>
    <row r="51" spans="2:38" x14ac:dyDescent="0.3">
      <c r="B51" s="44">
        <v>33</v>
      </c>
      <c r="C51" s="69">
        <v>185</v>
      </c>
      <c r="D51" s="69" t="s">
        <v>8</v>
      </c>
      <c r="E51" s="69">
        <v>1</v>
      </c>
      <c r="F51" s="45" t="s">
        <v>12</v>
      </c>
      <c r="G51" s="69" t="s">
        <v>40</v>
      </c>
      <c r="H51" s="203"/>
      <c r="I51" s="69">
        <v>455</v>
      </c>
      <c r="J51" s="51">
        <f t="shared" ref="J51:T58" si="84">I51*(SQRT(3)*$B51)/1000</f>
        <v>26.00674287564669</v>
      </c>
      <c r="K51" s="48">
        <f t="shared" si="65"/>
        <v>518.69999999999993</v>
      </c>
      <c r="L51" s="51">
        <f t="shared" si="84"/>
        <v>29.647686878237224</v>
      </c>
      <c r="M51" s="48">
        <f t="shared" si="67"/>
        <v>550.54999999999995</v>
      </c>
      <c r="N51" s="201">
        <f t="shared" si="84"/>
        <v>31.468158879532492</v>
      </c>
      <c r="O51" s="48">
        <v>420</v>
      </c>
      <c r="P51" s="51">
        <f t="shared" si="69"/>
        <v>24.006224192904636</v>
      </c>
      <c r="Q51" s="48">
        <f t="shared" ref="Q51:Q58" si="85">1.14*O51</f>
        <v>478.79999999999995</v>
      </c>
      <c r="R51" s="51">
        <f t="shared" si="84"/>
        <v>27.367095579911286</v>
      </c>
      <c r="S51" s="48">
        <f t="shared" ref="S51:S58" si="86">O51*1.21</f>
        <v>508.2</v>
      </c>
      <c r="T51" s="201">
        <f t="shared" si="84"/>
        <v>29.047531273414609</v>
      </c>
      <c r="U51" s="49">
        <v>9.9000000000000005E-2</v>
      </c>
      <c r="V51" s="49">
        <v>0.127</v>
      </c>
      <c r="W51" s="49">
        <v>0.123</v>
      </c>
      <c r="X51" s="49">
        <v>0.216</v>
      </c>
      <c r="Y51" s="48">
        <f t="shared" si="74"/>
        <v>67.858401317539531</v>
      </c>
      <c r="Z51" s="137">
        <f t="shared" si="75"/>
        <v>1.2928761868261505</v>
      </c>
      <c r="AA51" s="49">
        <v>0.64100000000000001</v>
      </c>
      <c r="AB51" s="49">
        <v>6.7000000000000004E-2</v>
      </c>
      <c r="AC51" s="47">
        <v>0.216</v>
      </c>
      <c r="AD51" s="56">
        <f t="shared" si="76"/>
        <v>67.858401317539531</v>
      </c>
      <c r="AE51" s="51">
        <f t="shared" si="77"/>
        <v>0.90909090909090906</v>
      </c>
      <c r="AF51" s="47">
        <f t="shared" si="78"/>
        <v>1.1662075298438934</v>
      </c>
      <c r="AG51" s="47">
        <f t="shared" si="79"/>
        <v>1.1294765840220387</v>
      </c>
      <c r="AH51" s="144">
        <f t="shared" si="83"/>
        <v>7.3897799034800551E-2</v>
      </c>
      <c r="AI51" s="47">
        <f t="shared" si="80"/>
        <v>5.8861340679522494</v>
      </c>
      <c r="AJ51" s="49">
        <f t="shared" si="81"/>
        <v>0.61524334251606982</v>
      </c>
      <c r="AK51" s="144">
        <f t="shared" si="82"/>
        <v>7.3897799034800551E-2</v>
      </c>
      <c r="AL51" s="91" t="s">
        <v>42</v>
      </c>
    </row>
    <row r="52" spans="2:38" x14ac:dyDescent="0.3">
      <c r="B52" s="44">
        <v>33</v>
      </c>
      <c r="C52" s="69">
        <v>240</v>
      </c>
      <c r="D52" s="69" t="s">
        <v>8</v>
      </c>
      <c r="E52" s="69">
        <v>1</v>
      </c>
      <c r="F52" s="45" t="s">
        <v>12</v>
      </c>
      <c r="G52" s="69" t="s">
        <v>40</v>
      </c>
      <c r="H52" s="203"/>
      <c r="I52" s="69">
        <v>525</v>
      </c>
      <c r="J52" s="51">
        <f t="shared" si="84"/>
        <v>30.007780241130796</v>
      </c>
      <c r="K52" s="48">
        <f t="shared" si="65"/>
        <v>598.5</v>
      </c>
      <c r="L52" s="51">
        <f t="shared" si="84"/>
        <v>34.208869474889106</v>
      </c>
      <c r="M52" s="48">
        <f t="shared" si="67"/>
        <v>635.25</v>
      </c>
      <c r="N52" s="201">
        <f t="shared" si="84"/>
        <v>36.309414091768261</v>
      </c>
      <c r="O52" s="48">
        <v>480</v>
      </c>
      <c r="P52" s="51">
        <f t="shared" si="84"/>
        <v>27.435684791891013</v>
      </c>
      <c r="Q52" s="48">
        <f t="shared" si="85"/>
        <v>547.19999999999993</v>
      </c>
      <c r="R52" s="51">
        <f t="shared" si="84"/>
        <v>31.276680662755751</v>
      </c>
      <c r="S52" s="48">
        <f t="shared" si="86"/>
        <v>580.79999999999995</v>
      </c>
      <c r="T52" s="201">
        <f t="shared" si="84"/>
        <v>33.197178598188124</v>
      </c>
      <c r="U52" s="49">
        <v>7.4999999999999997E-2</v>
      </c>
      <c r="V52" s="49">
        <v>9.8000000000000004E-2</v>
      </c>
      <c r="W52" s="49">
        <v>0.11799999999999999</v>
      </c>
      <c r="X52" s="49">
        <v>0.23400000000000001</v>
      </c>
      <c r="Y52" s="48">
        <f t="shared" si="74"/>
        <v>73.513268094001162</v>
      </c>
      <c r="Z52" s="137">
        <f t="shared" si="75"/>
        <v>1.4006158690616632</v>
      </c>
      <c r="AA52" s="49">
        <v>0.61799999999999999</v>
      </c>
      <c r="AB52" s="49">
        <v>6.3E-2</v>
      </c>
      <c r="AC52" s="47">
        <v>0.23400000000000001</v>
      </c>
      <c r="AD52" s="56">
        <f t="shared" si="76"/>
        <v>73.513268094001162</v>
      </c>
      <c r="AE52" s="51">
        <f t="shared" si="77"/>
        <v>0.68870523415977958</v>
      </c>
      <c r="AF52" s="49">
        <f t="shared" si="78"/>
        <v>0.89990817263544531</v>
      </c>
      <c r="AG52" s="47">
        <f t="shared" si="79"/>
        <v>1.0835629017447199</v>
      </c>
      <c r="AH52" s="144">
        <f t="shared" si="83"/>
        <v>8.0055948954367268E-2</v>
      </c>
      <c r="AI52" s="47">
        <f t="shared" si="80"/>
        <v>5.6749311294765841</v>
      </c>
      <c r="AJ52" s="49">
        <f t="shared" si="81"/>
        <v>0.57851239669421484</v>
      </c>
      <c r="AK52" s="144">
        <f t="shared" si="82"/>
        <v>8.0055948954367268E-2</v>
      </c>
      <c r="AL52" s="91" t="s">
        <v>42</v>
      </c>
    </row>
    <row r="53" spans="2:38" x14ac:dyDescent="0.3">
      <c r="B53" s="44">
        <v>33</v>
      </c>
      <c r="C53" s="69">
        <v>300</v>
      </c>
      <c r="D53" s="69" t="s">
        <v>8</v>
      </c>
      <c r="E53" s="69">
        <v>1</v>
      </c>
      <c r="F53" s="45" t="s">
        <v>12</v>
      </c>
      <c r="G53" s="69" t="s">
        <v>40</v>
      </c>
      <c r="H53" s="203"/>
      <c r="I53" s="69">
        <v>590</v>
      </c>
      <c r="J53" s="51">
        <f t="shared" si="84"/>
        <v>33.723029223366034</v>
      </c>
      <c r="K53" s="48">
        <f t="shared" si="65"/>
        <v>672.59999999999991</v>
      </c>
      <c r="L53" s="51">
        <f t="shared" si="84"/>
        <v>38.44425331463728</v>
      </c>
      <c r="M53" s="48">
        <f t="shared" si="67"/>
        <v>713.9</v>
      </c>
      <c r="N53" s="201">
        <f t="shared" si="84"/>
        <v>40.804865360272906</v>
      </c>
      <c r="O53" s="48">
        <v>535</v>
      </c>
      <c r="P53" s="51">
        <f t="shared" si="84"/>
        <v>30.579357007628523</v>
      </c>
      <c r="Q53" s="48">
        <f t="shared" si="85"/>
        <v>609.9</v>
      </c>
      <c r="R53" s="51">
        <f t="shared" si="84"/>
        <v>34.860466988696523</v>
      </c>
      <c r="S53" s="48">
        <f t="shared" si="86"/>
        <v>647.35</v>
      </c>
      <c r="T53" s="201">
        <f t="shared" si="84"/>
        <v>37.001021979230515</v>
      </c>
      <c r="U53" s="49">
        <v>0.06</v>
      </c>
      <c r="V53" s="49">
        <v>7.8E-2</v>
      </c>
      <c r="W53" s="49">
        <v>0.114</v>
      </c>
      <c r="X53" s="49">
        <v>0.255</v>
      </c>
      <c r="Y53" s="48">
        <f t="shared" si="74"/>
        <v>80.110612666539723</v>
      </c>
      <c r="Z53" s="137">
        <f t="shared" si="75"/>
        <v>1.5263121650030942</v>
      </c>
      <c r="AA53" s="49">
        <v>0.60299999999999998</v>
      </c>
      <c r="AB53" s="49">
        <v>5.8999999999999997E-2</v>
      </c>
      <c r="AC53" s="47">
        <v>0.255</v>
      </c>
      <c r="AD53" s="56">
        <f t="shared" si="76"/>
        <v>80.110612666539723</v>
      </c>
      <c r="AE53" s="51">
        <f t="shared" si="77"/>
        <v>0.55096418732782371</v>
      </c>
      <c r="AF53" s="49">
        <f t="shared" si="78"/>
        <v>0.71625344352617082</v>
      </c>
      <c r="AG53" s="47">
        <f t="shared" si="79"/>
        <v>1.0468319559228649</v>
      </c>
      <c r="AH53" s="144">
        <f t="shared" si="83"/>
        <v>8.7240457193861753E-2</v>
      </c>
      <c r="AI53" s="47">
        <f t="shared" si="80"/>
        <v>5.5371900826446279</v>
      </c>
      <c r="AJ53" s="49">
        <f t="shared" si="81"/>
        <v>0.54178145087235996</v>
      </c>
      <c r="AK53" s="144">
        <f t="shared" si="82"/>
        <v>8.7240457193861753E-2</v>
      </c>
      <c r="AL53" s="91" t="s">
        <v>42</v>
      </c>
    </row>
    <row r="54" spans="2:38" x14ac:dyDescent="0.3">
      <c r="B54" s="44">
        <v>33</v>
      </c>
      <c r="C54" s="69">
        <v>400</v>
      </c>
      <c r="D54" s="69" t="s">
        <v>8</v>
      </c>
      <c r="E54" s="69">
        <v>1</v>
      </c>
      <c r="F54" s="45" t="s">
        <v>12</v>
      </c>
      <c r="G54" s="69" t="s">
        <v>40</v>
      </c>
      <c r="H54" s="203"/>
      <c r="I54" s="69">
        <v>670</v>
      </c>
      <c r="J54" s="51">
        <f t="shared" si="84"/>
        <v>38.29564335534787</v>
      </c>
      <c r="K54" s="48">
        <f t="shared" si="65"/>
        <v>763.8</v>
      </c>
      <c r="L54" s="51">
        <f t="shared" si="84"/>
        <v>43.657033425096579</v>
      </c>
      <c r="M54" s="48">
        <f t="shared" si="67"/>
        <v>810.69999999999993</v>
      </c>
      <c r="N54" s="201">
        <f t="shared" si="84"/>
        <v>46.337728459970926</v>
      </c>
      <c r="O54" s="48">
        <v>600</v>
      </c>
      <c r="P54" s="51">
        <f t="shared" si="84"/>
        <v>34.294605989863769</v>
      </c>
      <c r="Q54" s="48">
        <f t="shared" si="85"/>
        <v>683.99999999999989</v>
      </c>
      <c r="R54" s="51">
        <f t="shared" si="84"/>
        <v>39.095850828444689</v>
      </c>
      <c r="S54" s="48">
        <f t="shared" si="86"/>
        <v>726</v>
      </c>
      <c r="T54" s="201">
        <f t="shared" si="84"/>
        <v>41.49647324773516</v>
      </c>
      <c r="U54" s="49">
        <v>4.7E-2</v>
      </c>
      <c r="V54" s="49">
        <v>6.2E-2</v>
      </c>
      <c r="W54" s="49">
        <v>0.109</v>
      </c>
      <c r="X54" s="49">
        <v>0.28299999999999997</v>
      </c>
      <c r="Y54" s="48">
        <f t="shared" si="74"/>
        <v>88.907072096591136</v>
      </c>
      <c r="Z54" s="137">
        <f t="shared" si="75"/>
        <v>1.6939072262583359</v>
      </c>
      <c r="AA54" s="49">
        <v>0.59</v>
      </c>
      <c r="AB54" s="49">
        <v>5.5E-2</v>
      </c>
      <c r="AC54" s="47">
        <v>0.28299999999999997</v>
      </c>
      <c r="AD54" s="56">
        <f t="shared" si="76"/>
        <v>88.907072096591136</v>
      </c>
      <c r="AE54" s="51">
        <f t="shared" si="77"/>
        <v>0.43158861340679522</v>
      </c>
      <c r="AF54" s="49">
        <f t="shared" si="78"/>
        <v>0.5693296602387512</v>
      </c>
      <c r="AG54" s="47">
        <f t="shared" si="79"/>
        <v>1.0009182736455464</v>
      </c>
      <c r="AH54" s="144">
        <f t="shared" si="83"/>
        <v>9.6819801513187753E-2</v>
      </c>
      <c r="AI54" s="47">
        <f t="shared" si="80"/>
        <v>5.4178145087236</v>
      </c>
      <c r="AJ54" s="49">
        <f t="shared" si="81"/>
        <v>0.50505050505050508</v>
      </c>
      <c r="AK54" s="144">
        <f t="shared" si="82"/>
        <v>9.6819801513187753E-2</v>
      </c>
      <c r="AL54" s="91" t="s">
        <v>42</v>
      </c>
    </row>
    <row r="55" spans="2:38" x14ac:dyDescent="0.3">
      <c r="B55" s="44">
        <v>33</v>
      </c>
      <c r="C55" s="69">
        <v>500</v>
      </c>
      <c r="D55" s="69" t="s">
        <v>8</v>
      </c>
      <c r="E55" s="69">
        <v>1</v>
      </c>
      <c r="F55" s="45" t="s">
        <v>12</v>
      </c>
      <c r="G55" s="69" t="s">
        <v>40</v>
      </c>
      <c r="H55" s="203"/>
      <c r="I55" s="69">
        <v>760</v>
      </c>
      <c r="J55" s="51">
        <f t="shared" si="84"/>
        <v>43.439834253827435</v>
      </c>
      <c r="K55" s="48">
        <f t="shared" si="65"/>
        <v>866.4</v>
      </c>
      <c r="L55" s="51">
        <f t="shared" si="84"/>
        <v>49.521411049363273</v>
      </c>
      <c r="M55" s="48">
        <f t="shared" si="67"/>
        <v>919.6</v>
      </c>
      <c r="N55" s="201">
        <f t="shared" si="84"/>
        <v>52.562199447131199</v>
      </c>
      <c r="O55" s="48">
        <v>670</v>
      </c>
      <c r="P55" s="51">
        <f t="shared" si="84"/>
        <v>38.29564335534787</v>
      </c>
      <c r="Q55" s="48">
        <f t="shared" si="85"/>
        <v>763.8</v>
      </c>
      <c r="R55" s="51">
        <f t="shared" si="84"/>
        <v>43.657033425096579</v>
      </c>
      <c r="S55" s="48">
        <f t="shared" si="86"/>
        <v>810.69999999999993</v>
      </c>
      <c r="T55" s="201">
        <f t="shared" si="84"/>
        <v>46.337728459970926</v>
      </c>
      <c r="U55" s="49">
        <v>3.6999999999999998E-2</v>
      </c>
      <c r="V55" s="49">
        <v>0.05</v>
      </c>
      <c r="W55" s="49">
        <v>0.106</v>
      </c>
      <c r="X55" s="49">
        <v>0.318</v>
      </c>
      <c r="Y55" s="48">
        <f t="shared" si="74"/>
        <v>99.902646384155432</v>
      </c>
      <c r="Z55" s="137">
        <f t="shared" si="75"/>
        <v>1.9034010528273884</v>
      </c>
      <c r="AA55" s="49">
        <v>0.57999999999999996</v>
      </c>
      <c r="AB55" s="49">
        <v>5.1999999999999998E-2</v>
      </c>
      <c r="AC55" s="47">
        <v>0.318</v>
      </c>
      <c r="AD55" s="56">
        <f t="shared" si="76"/>
        <v>99.902646384155432</v>
      </c>
      <c r="AE55" s="51">
        <f t="shared" si="77"/>
        <v>0.33976124885215792</v>
      </c>
      <c r="AF55" s="49">
        <f t="shared" si="78"/>
        <v>0.4591368227731864</v>
      </c>
      <c r="AG55" s="49">
        <f t="shared" si="79"/>
        <v>0.97337006427915518</v>
      </c>
      <c r="AH55" s="54">
        <f>100/100000000*(Y55/1000000)*(($B55*1000)^2)</f>
        <v>0.10879398191234527</v>
      </c>
      <c r="AI55" s="47">
        <f t="shared" si="80"/>
        <v>5.3259871441689626</v>
      </c>
      <c r="AJ55" s="49">
        <f t="shared" si="81"/>
        <v>0.47750229568411384</v>
      </c>
      <c r="AK55" s="54">
        <f t="shared" si="82"/>
        <v>0.10879398191234527</v>
      </c>
      <c r="AL55" s="91" t="s">
        <v>42</v>
      </c>
    </row>
    <row r="56" spans="2:38" x14ac:dyDescent="0.3">
      <c r="B56" s="44">
        <v>33</v>
      </c>
      <c r="C56" s="69">
        <v>630</v>
      </c>
      <c r="D56" s="69" t="s">
        <v>8</v>
      </c>
      <c r="E56" s="69">
        <v>1</v>
      </c>
      <c r="F56" s="45" t="s">
        <v>12</v>
      </c>
      <c r="G56" s="69" t="s">
        <v>40</v>
      </c>
      <c r="H56" s="203"/>
      <c r="I56" s="69">
        <v>850</v>
      </c>
      <c r="J56" s="51">
        <f t="shared" si="84"/>
        <v>48.584025152307007</v>
      </c>
      <c r="K56" s="48">
        <f t="shared" si="65"/>
        <v>968.99999999999989</v>
      </c>
      <c r="L56" s="51">
        <f t="shared" si="84"/>
        <v>55.385788673629975</v>
      </c>
      <c r="M56" s="48">
        <f t="shared" si="67"/>
        <v>1028.5</v>
      </c>
      <c r="N56" s="201">
        <f t="shared" si="84"/>
        <v>58.786670434291473</v>
      </c>
      <c r="O56" s="48">
        <v>750</v>
      </c>
      <c r="P56" s="51">
        <f t="shared" si="84"/>
        <v>42.868257487329707</v>
      </c>
      <c r="Q56" s="48">
        <f t="shared" si="85"/>
        <v>854.99999999999989</v>
      </c>
      <c r="R56" s="51">
        <f t="shared" si="84"/>
        <v>48.869813535555863</v>
      </c>
      <c r="S56" s="48">
        <f t="shared" si="86"/>
        <v>907.5</v>
      </c>
      <c r="T56" s="201">
        <f t="shared" si="84"/>
        <v>51.870591559668945</v>
      </c>
      <c r="U56" s="49">
        <v>2.8000000000000001E-2</v>
      </c>
      <c r="V56" s="49">
        <v>0.04</v>
      </c>
      <c r="W56" s="49">
        <v>0.10199999999999999</v>
      </c>
      <c r="X56" s="49">
        <v>0.35199999999999998</v>
      </c>
      <c r="Y56" s="48">
        <f t="shared" si="74"/>
        <v>110.58406140636072</v>
      </c>
      <c r="Z56" s="137">
        <f t="shared" si="75"/>
        <v>2.1069093414944673</v>
      </c>
      <c r="AA56" s="49">
        <v>0.57199999999999995</v>
      </c>
      <c r="AB56" s="49">
        <v>4.8000000000000001E-2</v>
      </c>
      <c r="AC56" s="47">
        <v>0.35199999999999998</v>
      </c>
      <c r="AD56" s="56">
        <f t="shared" si="76"/>
        <v>110.58406140636072</v>
      </c>
      <c r="AE56" s="51">
        <f t="shared" si="77"/>
        <v>0.25711662075298441</v>
      </c>
      <c r="AF56" s="49">
        <f t="shared" si="78"/>
        <v>0.3673094582185491</v>
      </c>
      <c r="AG56" s="49">
        <f t="shared" si="79"/>
        <v>0.93663911845730019</v>
      </c>
      <c r="AH56" s="54">
        <f>100/100000000*(Y56/1000000)*(($B56*1000)^2)</f>
        <v>0.12042604287152682</v>
      </c>
      <c r="AI56" s="47">
        <f t="shared" si="80"/>
        <v>5.2525252525252526</v>
      </c>
      <c r="AJ56" s="49">
        <f t="shared" si="81"/>
        <v>0.44077134986225897</v>
      </c>
      <c r="AK56" s="54">
        <f t="shared" si="82"/>
        <v>0.12042604287152682</v>
      </c>
      <c r="AL56" s="91" t="s">
        <v>42</v>
      </c>
    </row>
    <row r="57" spans="2:38" x14ac:dyDescent="0.3">
      <c r="B57" s="44">
        <v>33</v>
      </c>
      <c r="C57" s="69">
        <v>800</v>
      </c>
      <c r="D57" s="69" t="s">
        <v>8</v>
      </c>
      <c r="E57" s="69">
        <v>1</v>
      </c>
      <c r="F57" s="45" t="s">
        <v>12</v>
      </c>
      <c r="G57" s="69" t="s">
        <v>40</v>
      </c>
      <c r="H57" s="203"/>
      <c r="I57" s="69">
        <v>940</v>
      </c>
      <c r="J57" s="51">
        <f t="shared" si="84"/>
        <v>53.728216050786571</v>
      </c>
      <c r="K57" s="48">
        <f t="shared" si="65"/>
        <v>1071.5999999999999</v>
      </c>
      <c r="L57" s="51">
        <f t="shared" si="84"/>
        <v>61.250166297896683</v>
      </c>
      <c r="M57" s="48">
        <f t="shared" si="67"/>
        <v>1137.3999999999999</v>
      </c>
      <c r="N57" s="201">
        <f t="shared" si="84"/>
        <v>65.01114142145174</v>
      </c>
      <c r="O57" s="48">
        <v>825</v>
      </c>
      <c r="P57" s="51">
        <f t="shared" si="84"/>
        <v>47.15508323606268</v>
      </c>
      <c r="Q57" s="48">
        <f t="shared" si="85"/>
        <v>940.49999999999989</v>
      </c>
      <c r="R57" s="51">
        <f t="shared" si="84"/>
        <v>53.756794889111447</v>
      </c>
      <c r="S57" s="48">
        <f t="shared" si="86"/>
        <v>998.25</v>
      </c>
      <c r="T57" s="201">
        <f t="shared" si="84"/>
        <v>57.057650715635845</v>
      </c>
      <c r="U57" s="49">
        <v>2.1999999999999999E-2</v>
      </c>
      <c r="V57" s="49">
        <v>3.4000000000000002E-2</v>
      </c>
      <c r="W57" s="49">
        <v>9.8000000000000004E-2</v>
      </c>
      <c r="X57" s="49">
        <v>0.39</v>
      </c>
      <c r="Y57" s="48">
        <f t="shared" si="74"/>
        <v>122.52211349000194</v>
      </c>
      <c r="Z57" s="137">
        <f t="shared" si="75"/>
        <v>2.3343597817694386</v>
      </c>
      <c r="AA57" s="49">
        <v>0.56599999999999995</v>
      </c>
      <c r="AB57" s="49">
        <v>4.4999999999999998E-2</v>
      </c>
      <c r="AC57" s="47">
        <v>0.39</v>
      </c>
      <c r="AD57" s="56">
        <f t="shared" si="76"/>
        <v>122.52211349000194</v>
      </c>
      <c r="AE57" s="51">
        <f t="shared" si="77"/>
        <v>0.20202020202020202</v>
      </c>
      <c r="AF57" s="49">
        <f t="shared" si="78"/>
        <v>0.31221303948576679</v>
      </c>
      <c r="AG57" s="49">
        <f t="shared" si="79"/>
        <v>0.89990817263544531</v>
      </c>
      <c r="AH57" s="54">
        <f t="shared" ref="AH57:AH58" si="87">100/100000000*(Y57/1000000)*(($B57*1000)^2)</f>
        <v>0.13342658159061213</v>
      </c>
      <c r="AI57" s="47">
        <f t="shared" si="80"/>
        <v>5.1974288337924692</v>
      </c>
      <c r="AJ57" s="49">
        <f t="shared" si="81"/>
        <v>0.41322314049586778</v>
      </c>
      <c r="AK57" s="54">
        <f t="shared" si="82"/>
        <v>0.13342658159061213</v>
      </c>
      <c r="AL57" s="91" t="s">
        <v>42</v>
      </c>
    </row>
    <row r="58" spans="2:38" x14ac:dyDescent="0.3">
      <c r="B58" s="44">
        <v>33</v>
      </c>
      <c r="C58" s="69">
        <v>1000</v>
      </c>
      <c r="D58" s="69" t="s">
        <v>8</v>
      </c>
      <c r="E58" s="69">
        <v>1</v>
      </c>
      <c r="F58" s="71" t="s">
        <v>12</v>
      </c>
      <c r="G58" s="69" t="s">
        <v>40</v>
      </c>
      <c r="H58" s="203"/>
      <c r="I58" s="69">
        <v>1025</v>
      </c>
      <c r="J58" s="51">
        <f t="shared" si="84"/>
        <v>58.586618566017272</v>
      </c>
      <c r="K58" s="48">
        <f t="shared" si="65"/>
        <v>1168.5</v>
      </c>
      <c r="L58" s="51">
        <f t="shared" si="84"/>
        <v>66.788745165259684</v>
      </c>
      <c r="M58" s="48">
        <f t="shared" si="67"/>
        <v>1240.25</v>
      </c>
      <c r="N58" s="202">
        <f t="shared" si="84"/>
        <v>70.8898084648809</v>
      </c>
      <c r="O58" s="48">
        <v>890</v>
      </c>
      <c r="P58" s="51">
        <f t="shared" si="84"/>
        <v>50.870332218297925</v>
      </c>
      <c r="Q58" s="48">
        <f t="shared" si="85"/>
        <v>1014.5999999999999</v>
      </c>
      <c r="R58" s="51">
        <f t="shared" si="84"/>
        <v>57.992178728859628</v>
      </c>
      <c r="S58" s="48">
        <f t="shared" si="86"/>
        <v>1076.8999999999999</v>
      </c>
      <c r="T58" s="201">
        <f t="shared" si="84"/>
        <v>61.553101984140476</v>
      </c>
      <c r="U58" s="49">
        <v>1.7999999999999999E-2</v>
      </c>
      <c r="V58" s="49">
        <v>2.9000000000000001E-2</v>
      </c>
      <c r="W58" s="49">
        <v>9.5000000000000001E-2</v>
      </c>
      <c r="X58" s="49">
        <v>0.42899999999999999</v>
      </c>
      <c r="Y58" s="48">
        <f t="shared" si="74"/>
        <v>134.77432483900213</v>
      </c>
      <c r="Z58" s="139">
        <f t="shared" si="75"/>
        <v>2.5677957599463821</v>
      </c>
      <c r="AA58" s="49">
        <v>0.56200000000000006</v>
      </c>
      <c r="AB58" s="49">
        <v>4.2000000000000003E-2</v>
      </c>
      <c r="AC58" s="47">
        <v>0.42899999999999999</v>
      </c>
      <c r="AD58" s="59">
        <f t="shared" si="76"/>
        <v>134.77432483900213</v>
      </c>
      <c r="AE58" s="51">
        <f t="shared" si="77"/>
        <v>0.16528925619834711</v>
      </c>
      <c r="AF58" s="49">
        <f t="shared" si="78"/>
        <v>0.26629935720844811</v>
      </c>
      <c r="AG58" s="49">
        <f t="shared" si="79"/>
        <v>0.87235996326905418</v>
      </c>
      <c r="AH58" s="155">
        <f t="shared" si="87"/>
        <v>0.14676923974967329</v>
      </c>
      <c r="AI58" s="47">
        <f t="shared" si="80"/>
        <v>5.160697887970616</v>
      </c>
      <c r="AJ58" s="49">
        <f t="shared" si="81"/>
        <v>0.38567493112947659</v>
      </c>
      <c r="AK58" s="155">
        <f t="shared" si="82"/>
        <v>0.14676923974967329</v>
      </c>
      <c r="AL58" s="91" t="s">
        <v>42</v>
      </c>
    </row>
    <row r="59" spans="2:38" ht="15" customHeight="1" x14ac:dyDescent="0.3">
      <c r="B59" s="283" t="s">
        <v>132</v>
      </c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5"/>
    </row>
    <row r="60" spans="2:38" ht="15" customHeight="1" x14ac:dyDescent="0.3">
      <c r="B60" s="283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5"/>
    </row>
    <row r="61" spans="2:38" x14ac:dyDescent="0.3">
      <c r="B61" s="184">
        <v>33</v>
      </c>
      <c r="C61" s="69">
        <v>0.1</v>
      </c>
      <c r="D61" s="69" t="s">
        <v>8</v>
      </c>
      <c r="E61" s="69">
        <v>3</v>
      </c>
      <c r="F61" s="67" t="s">
        <v>23</v>
      </c>
      <c r="G61" s="69" t="s">
        <v>37</v>
      </c>
      <c r="H61" s="203"/>
      <c r="I61" s="48">
        <v>240</v>
      </c>
      <c r="J61" s="51">
        <f t="shared" ref="J61:T71" si="88">I61*(SQRT(3)*$B61)/1000</f>
        <v>13.717842395945507</v>
      </c>
      <c r="K61" s="48">
        <f t="shared" ref="K61:K71" si="89">1.14*I61</f>
        <v>273.59999999999997</v>
      </c>
      <c r="L61" s="51">
        <f t="shared" si="88"/>
        <v>15.638340331377876</v>
      </c>
      <c r="M61" s="48">
        <f t="shared" ref="M61:M71" si="90">I61*1.21</f>
        <v>290.39999999999998</v>
      </c>
      <c r="N61" s="200">
        <f t="shared" si="88"/>
        <v>16.598589299094062</v>
      </c>
      <c r="O61" s="48">
        <v>200</v>
      </c>
      <c r="P61" s="51">
        <f t="shared" si="88"/>
        <v>11.43153532995459</v>
      </c>
      <c r="Q61" s="48">
        <v>273.59999999999997</v>
      </c>
      <c r="R61" s="51">
        <f t="shared" si="88"/>
        <v>15.638340331377876</v>
      </c>
      <c r="S61" s="48">
        <f t="shared" ref="S61:S71" si="91">O61*1.21</f>
        <v>242</v>
      </c>
      <c r="T61" s="201">
        <f t="shared" si="88"/>
        <v>13.832157749245052</v>
      </c>
      <c r="U61" s="49">
        <v>0.27557860000000006</v>
      </c>
      <c r="V61" s="49">
        <v>0.34679800000000005</v>
      </c>
      <c r="W61" s="49">
        <v>9.6271999999999996E-2</v>
      </c>
      <c r="X61" s="49">
        <v>0.37196000000000007</v>
      </c>
      <c r="Y61" s="48">
        <f t="shared" ref="Y61:Y71" si="92">2*PI()*50*(X61)</f>
        <v>116.85468034292597</v>
      </c>
      <c r="Z61" s="135">
        <f t="shared" ref="Z61:Z71" si="93">2*PI()*50*(X61/1000000)*(B61*1000/SQRT(3))</f>
        <v>2.2263806780178474</v>
      </c>
      <c r="AA61" s="49">
        <v>2.2382870677577813</v>
      </c>
      <c r="AB61" s="49">
        <v>0.13797558552157663</v>
      </c>
      <c r="AC61" s="47">
        <v>0.37196000000000007</v>
      </c>
      <c r="AD61" s="58">
        <f t="shared" ref="AD61:AD71" si="94">2*PI()*50*(AC61)</f>
        <v>116.85468034292597</v>
      </c>
      <c r="AE61" s="51">
        <f t="shared" ref="AE61:AE64" si="95">100*100000000*U61/(($B61*1000)^2)</f>
        <v>2.5305656565656571</v>
      </c>
      <c r="AF61" s="47">
        <f t="shared" ref="AF61:AF64" si="96">100*100000000*V61/(($B61*1000)^2)</f>
        <v>3.1845546372819102</v>
      </c>
      <c r="AG61" s="47">
        <f t="shared" ref="AG61:AG64" si="97">100*100000000*W61/(($B61*1000)^2)</f>
        <v>0.88404040404040407</v>
      </c>
      <c r="AH61" s="154">
        <f>100/100000000*(Y61/1000000)*(($B61*1000)^2)</f>
        <v>0.12725474689344637</v>
      </c>
      <c r="AI61" s="51">
        <f t="shared" ref="AI61:AI64" si="98">100*100000000*AA61/(($B61*1000)^2)</f>
        <v>20.553600254892391</v>
      </c>
      <c r="AJ61" s="47">
        <f t="shared" ref="AJ61:AJ64" si="99">100*100000000*AB61/(($B61*1000)^2)</f>
        <v>1.2669934391329349</v>
      </c>
      <c r="AK61" s="154">
        <f t="shared" ref="AK61:AK64" si="100">100/100000000*(AD61/1000000)*(($B61*1000)^2)</f>
        <v>0.12725474689344637</v>
      </c>
      <c r="AL61" s="91" t="s">
        <v>43</v>
      </c>
    </row>
    <row r="62" spans="2:38" x14ac:dyDescent="0.3">
      <c r="B62" s="184">
        <v>33</v>
      </c>
      <c r="C62" s="69">
        <v>0.15</v>
      </c>
      <c r="D62" s="69" t="s">
        <v>8</v>
      </c>
      <c r="E62" s="69">
        <v>3</v>
      </c>
      <c r="F62" s="45" t="s">
        <v>23</v>
      </c>
      <c r="G62" s="69" t="s">
        <v>37</v>
      </c>
      <c r="H62" s="203"/>
      <c r="I62" s="48">
        <v>295</v>
      </c>
      <c r="J62" s="51">
        <f t="shared" si="88"/>
        <v>16.861514611683017</v>
      </c>
      <c r="K62" s="48">
        <f t="shared" si="89"/>
        <v>336.29999999999995</v>
      </c>
      <c r="L62" s="51">
        <f t="shared" si="88"/>
        <v>19.22212665731864</v>
      </c>
      <c r="M62" s="48">
        <f t="shared" si="90"/>
        <v>356.95</v>
      </c>
      <c r="N62" s="201">
        <f t="shared" si="88"/>
        <v>20.402432680136453</v>
      </c>
      <c r="O62" s="48">
        <v>250</v>
      </c>
      <c r="P62" s="51">
        <f t="shared" si="88"/>
        <v>14.289419162443236</v>
      </c>
      <c r="Q62" s="48">
        <v>336.29999999999995</v>
      </c>
      <c r="R62" s="51">
        <f t="shared" si="88"/>
        <v>19.22212665731864</v>
      </c>
      <c r="S62" s="48">
        <f t="shared" si="91"/>
        <v>302.5</v>
      </c>
      <c r="T62" s="201">
        <f t="shared" si="88"/>
        <v>17.290197186556316</v>
      </c>
      <c r="U62" s="49">
        <v>0.18827740000000001</v>
      </c>
      <c r="V62" s="49">
        <v>0.23739800000000003</v>
      </c>
      <c r="W62" s="49">
        <v>8.970800000000001E-2</v>
      </c>
      <c r="X62" s="49">
        <v>0.43760000000000004</v>
      </c>
      <c r="Y62" s="48">
        <f t="shared" si="92"/>
        <v>137.47609452108938</v>
      </c>
      <c r="Z62" s="137">
        <f t="shared" si="93"/>
        <v>2.6192713859033496</v>
      </c>
      <c r="AA62" s="49">
        <v>1.9726236784465874</v>
      </c>
      <c r="AB62" s="49">
        <v>0.12904291096282311</v>
      </c>
      <c r="AC62" s="47">
        <v>0.43760000000000004</v>
      </c>
      <c r="AD62" s="56">
        <f t="shared" si="94"/>
        <v>137.47609452108938</v>
      </c>
      <c r="AE62" s="51">
        <f t="shared" si="95"/>
        <v>1.7289017447199266</v>
      </c>
      <c r="AF62" s="47">
        <f t="shared" si="96"/>
        <v>2.1799632690541784</v>
      </c>
      <c r="AG62" s="47">
        <f t="shared" si="97"/>
        <v>0.82376492194674023</v>
      </c>
      <c r="AH62" s="54">
        <f>100/100000000*(Y62/1000000)*(($B62*1000)^2)</f>
        <v>0.14971146693346632</v>
      </c>
      <c r="AI62" s="51">
        <f t="shared" si="98"/>
        <v>18.114083364982438</v>
      </c>
      <c r="AJ62" s="47">
        <f t="shared" si="99"/>
        <v>1.1849670428174757</v>
      </c>
      <c r="AK62" s="54">
        <f t="shared" si="100"/>
        <v>0.14971146693346632</v>
      </c>
      <c r="AL62" s="91" t="s">
        <v>43</v>
      </c>
    </row>
    <row r="63" spans="2:38" x14ac:dyDescent="0.3">
      <c r="B63" s="184">
        <v>33</v>
      </c>
      <c r="C63" s="69">
        <v>0.2</v>
      </c>
      <c r="D63" s="69" t="s">
        <v>8</v>
      </c>
      <c r="E63" s="69">
        <v>3</v>
      </c>
      <c r="F63" s="45" t="s">
        <v>23</v>
      </c>
      <c r="G63" s="69" t="s">
        <v>37</v>
      </c>
      <c r="H63" s="203"/>
      <c r="I63" s="48">
        <v>340</v>
      </c>
      <c r="J63" s="51">
        <f t="shared" si="88"/>
        <v>19.433610060922803</v>
      </c>
      <c r="K63" s="48">
        <f t="shared" si="89"/>
        <v>387.59999999999997</v>
      </c>
      <c r="L63" s="51">
        <f t="shared" si="88"/>
        <v>22.154315469451991</v>
      </c>
      <c r="M63" s="48">
        <f t="shared" si="90"/>
        <v>411.4</v>
      </c>
      <c r="N63" s="201">
        <f t="shared" si="88"/>
        <v>23.51466817371659</v>
      </c>
      <c r="O63" s="48">
        <v>290</v>
      </c>
      <c r="P63" s="51">
        <f t="shared" si="88"/>
        <v>16.575726228434153</v>
      </c>
      <c r="Q63" s="48">
        <v>387.59999999999997</v>
      </c>
      <c r="R63" s="51">
        <f t="shared" si="88"/>
        <v>22.154315469451991</v>
      </c>
      <c r="S63" s="48">
        <f t="shared" si="91"/>
        <v>350.9</v>
      </c>
      <c r="T63" s="201">
        <f t="shared" si="88"/>
        <v>20.056628736405322</v>
      </c>
      <c r="U63" s="49">
        <v>0.14167300000000002</v>
      </c>
      <c r="V63" s="49">
        <v>0.17941600000000002</v>
      </c>
      <c r="W63" s="49">
        <v>8.4238000000000007E-2</v>
      </c>
      <c r="X63" s="49">
        <v>0.49230000000000007</v>
      </c>
      <c r="Y63" s="48">
        <f t="shared" si="92"/>
        <v>154.66060633622556</v>
      </c>
      <c r="Z63" s="137">
        <f t="shared" si="93"/>
        <v>2.9466803091412683</v>
      </c>
      <c r="AA63" s="49">
        <v>1.6642930929843247</v>
      </c>
      <c r="AB63" s="49">
        <v>0.12292225023575148</v>
      </c>
      <c r="AC63" s="47">
        <v>0.49230000000000007</v>
      </c>
      <c r="AD63" s="56">
        <f t="shared" si="94"/>
        <v>154.66060633622556</v>
      </c>
      <c r="AE63" s="51">
        <f t="shared" si="95"/>
        <v>1.300945821854913</v>
      </c>
      <c r="AF63" s="47">
        <f t="shared" si="96"/>
        <v>1.6475298438934805</v>
      </c>
      <c r="AG63" s="47">
        <f t="shared" si="97"/>
        <v>0.77353535353535363</v>
      </c>
      <c r="AH63" s="54">
        <f t="shared" ref="AH63:AH66" si="101">100/100000000*(Y63/1000000)*(($B63*1000)^2)</f>
        <v>0.1684254003001496</v>
      </c>
      <c r="AI63" s="51">
        <f t="shared" si="98"/>
        <v>15.282764857523642</v>
      </c>
      <c r="AJ63" s="47">
        <f t="shared" si="99"/>
        <v>1.1287626284274701</v>
      </c>
      <c r="AK63" s="54">
        <f t="shared" si="100"/>
        <v>0.1684254003001496</v>
      </c>
      <c r="AL63" s="91" t="s">
        <v>43</v>
      </c>
    </row>
    <row r="64" spans="2:38" x14ac:dyDescent="0.3">
      <c r="B64" s="184">
        <v>33</v>
      </c>
      <c r="C64" s="69">
        <v>0.25</v>
      </c>
      <c r="D64" s="69" t="s">
        <v>8</v>
      </c>
      <c r="E64" s="69">
        <v>3</v>
      </c>
      <c r="F64" s="45" t="s">
        <v>23</v>
      </c>
      <c r="G64" s="69" t="s">
        <v>37</v>
      </c>
      <c r="H64" s="203"/>
      <c r="I64" s="48">
        <v>390</v>
      </c>
      <c r="J64" s="51">
        <f t="shared" si="88"/>
        <v>22.291493893411449</v>
      </c>
      <c r="K64" s="48">
        <f t="shared" si="89"/>
        <v>444.59999999999997</v>
      </c>
      <c r="L64" s="51">
        <f t="shared" si="88"/>
        <v>25.41230303848905</v>
      </c>
      <c r="M64" s="48">
        <f t="shared" si="90"/>
        <v>471.9</v>
      </c>
      <c r="N64" s="201">
        <f t="shared" si="88"/>
        <v>26.97270761102785</v>
      </c>
      <c r="O64" s="48">
        <v>330</v>
      </c>
      <c r="P64" s="51">
        <f t="shared" si="88"/>
        <v>18.862033294425075</v>
      </c>
      <c r="Q64" s="48">
        <v>444.59999999999997</v>
      </c>
      <c r="R64" s="51">
        <f t="shared" si="88"/>
        <v>25.41230303848905</v>
      </c>
      <c r="S64" s="48">
        <f t="shared" si="91"/>
        <v>399.3</v>
      </c>
      <c r="T64" s="201">
        <f t="shared" si="88"/>
        <v>22.823060286254339</v>
      </c>
      <c r="U64" s="49">
        <v>0.1127914</v>
      </c>
      <c r="V64" s="49">
        <v>0.14331400000000002</v>
      </c>
      <c r="W64" s="49">
        <v>8.314400000000001E-2</v>
      </c>
      <c r="X64" s="49">
        <v>0.53605999999999998</v>
      </c>
      <c r="Y64" s="48">
        <f t="shared" si="92"/>
        <v>168.40821578833445</v>
      </c>
      <c r="Z64" s="137">
        <f t="shared" si="93"/>
        <v>3.2086074477316031</v>
      </c>
      <c r="AA64" s="49">
        <v>1.5712853211163496</v>
      </c>
      <c r="AB64" s="49">
        <v>0.1189943360103858</v>
      </c>
      <c r="AC64" s="47">
        <v>0.53605999999999998</v>
      </c>
      <c r="AD64" s="56">
        <f t="shared" si="94"/>
        <v>168.40821578833445</v>
      </c>
      <c r="AE64" s="51">
        <f t="shared" si="95"/>
        <v>1.0357337006427916</v>
      </c>
      <c r="AF64" s="47">
        <f t="shared" si="96"/>
        <v>1.3160146923783289</v>
      </c>
      <c r="AG64" s="47">
        <f t="shared" si="97"/>
        <v>0.76348943985307638</v>
      </c>
      <c r="AH64" s="54">
        <f t="shared" si="101"/>
        <v>0.18339654699349622</v>
      </c>
      <c r="AI64" s="51">
        <f t="shared" si="98"/>
        <v>14.428699000150134</v>
      </c>
      <c r="AJ64" s="47">
        <f t="shared" si="99"/>
        <v>1.09269362727627</v>
      </c>
      <c r="AK64" s="54">
        <f t="shared" si="100"/>
        <v>0.18339654699349622</v>
      </c>
      <c r="AL64" s="91" t="s">
        <v>43</v>
      </c>
    </row>
    <row r="65" spans="2:38" x14ac:dyDescent="0.3">
      <c r="B65" s="184">
        <v>33</v>
      </c>
      <c r="C65" s="69">
        <v>0.3</v>
      </c>
      <c r="D65" s="69" t="s">
        <v>8</v>
      </c>
      <c r="E65" s="69">
        <v>3</v>
      </c>
      <c r="F65" s="45" t="s">
        <v>23</v>
      </c>
      <c r="G65" s="69" t="s">
        <v>37</v>
      </c>
      <c r="H65" s="203"/>
      <c r="I65" s="48">
        <v>430</v>
      </c>
      <c r="J65" s="51">
        <f t="shared" si="88"/>
        <v>24.577800959402367</v>
      </c>
      <c r="K65" s="48">
        <f t="shared" si="89"/>
        <v>490.19999999999993</v>
      </c>
      <c r="L65" s="51">
        <f t="shared" si="88"/>
        <v>28.018693093718696</v>
      </c>
      <c r="M65" s="48">
        <f t="shared" si="90"/>
        <v>520.29999999999995</v>
      </c>
      <c r="N65" s="201">
        <f t="shared" si="88"/>
        <v>29.73913916087686</v>
      </c>
      <c r="O65" s="48">
        <v>365</v>
      </c>
      <c r="P65" s="51">
        <f t="shared" si="88"/>
        <v>20.862551977167126</v>
      </c>
      <c r="Q65" s="48">
        <v>490.19999999999993</v>
      </c>
      <c r="R65" s="51">
        <f t="shared" si="88"/>
        <v>28.018693093718696</v>
      </c>
      <c r="S65" s="48">
        <f t="shared" si="91"/>
        <v>441.65</v>
      </c>
      <c r="T65" s="201">
        <f t="shared" si="88"/>
        <v>25.243687892372222</v>
      </c>
      <c r="U65" s="49">
        <v>9.1983520000000013E-2</v>
      </c>
      <c r="V65" s="49">
        <v>0.11705800000000001</v>
      </c>
      <c r="W65" s="49">
        <v>7.9862000000000002E-2</v>
      </c>
      <c r="X65" s="49">
        <v>0.59076000000000006</v>
      </c>
      <c r="Y65" s="48">
        <f t="shared" si="92"/>
        <v>185.59272760347065</v>
      </c>
      <c r="Z65" s="137">
        <f t="shared" si="93"/>
        <v>3.5360163709695223</v>
      </c>
      <c r="AA65" s="49">
        <v>1.4803898777405722</v>
      </c>
      <c r="AB65" s="49">
        <v>0.11621857973162709</v>
      </c>
      <c r="AC65" s="47">
        <v>0.59076000000000006</v>
      </c>
      <c r="AD65" s="56">
        <f t="shared" si="94"/>
        <v>185.59272760347065</v>
      </c>
      <c r="AE65" s="51">
        <f t="shared" ref="AE65:AE71" si="102">100*100000000*U65/(($B65*1000)^2)</f>
        <v>0.84466042240587702</v>
      </c>
      <c r="AF65" s="47">
        <f t="shared" ref="AF65:AF71" si="103">100*100000000*V65/(($B65*1000)^2)</f>
        <v>1.0749127640036731</v>
      </c>
      <c r="AG65" s="47">
        <f t="shared" ref="AG65:AG71" si="104">100*100000000*W65/(($B65*1000)^2)</f>
        <v>0.73335169880624429</v>
      </c>
      <c r="AH65" s="54">
        <f t="shared" si="101"/>
        <v>0.20211048036017953</v>
      </c>
      <c r="AI65" s="51">
        <f t="shared" ref="AI65:AI71" si="105">100*100000000*AA65/(($B65*1000)^2)</f>
        <v>13.594030098627844</v>
      </c>
      <c r="AJ65" s="47">
        <f t="shared" ref="AJ65:AJ71" si="106">100*100000000*AB65/(($B65*1000)^2)</f>
        <v>1.06720458890383</v>
      </c>
      <c r="AK65" s="54">
        <f t="shared" ref="AK65:AK71" si="107">100/100000000*(AD65/1000000)*(($B65*1000)^2)</f>
        <v>0.20211048036017953</v>
      </c>
      <c r="AL65" s="91" t="s">
        <v>43</v>
      </c>
    </row>
    <row r="66" spans="2:38" x14ac:dyDescent="0.3">
      <c r="B66" s="184">
        <v>33</v>
      </c>
      <c r="C66" s="69">
        <v>0.35</v>
      </c>
      <c r="D66" s="69" t="s">
        <v>8</v>
      </c>
      <c r="E66" s="69">
        <v>3</v>
      </c>
      <c r="F66" s="45" t="s">
        <v>23</v>
      </c>
      <c r="G66" s="69" t="s">
        <v>37</v>
      </c>
      <c r="H66" s="203"/>
      <c r="I66" s="48">
        <v>470</v>
      </c>
      <c r="J66" s="51">
        <f t="shared" si="88"/>
        <v>26.864108025393286</v>
      </c>
      <c r="K66" s="48">
        <f t="shared" si="89"/>
        <v>535.79999999999995</v>
      </c>
      <c r="L66" s="51">
        <f t="shared" si="88"/>
        <v>30.625083148948342</v>
      </c>
      <c r="M66" s="48">
        <f t="shared" si="90"/>
        <v>568.69999999999993</v>
      </c>
      <c r="N66" s="201">
        <f t="shared" si="88"/>
        <v>32.50557071072587</v>
      </c>
      <c r="O66" s="48">
        <v>405</v>
      </c>
      <c r="P66" s="51">
        <f t="shared" si="88"/>
        <v>23.148859043158041</v>
      </c>
      <c r="Q66" s="48">
        <v>535.79999999999995</v>
      </c>
      <c r="R66" s="51">
        <f t="shared" si="88"/>
        <v>30.625083148948342</v>
      </c>
      <c r="S66" s="48">
        <f t="shared" si="91"/>
        <v>490.05</v>
      </c>
      <c r="T66" s="201">
        <f t="shared" si="88"/>
        <v>28.010119442221232</v>
      </c>
      <c r="U66" s="49">
        <v>7.7783400000000003E-2</v>
      </c>
      <c r="V66" s="49">
        <v>9.9554000000000004E-2</v>
      </c>
      <c r="W66" s="49">
        <v>7.8768000000000005E-2</v>
      </c>
      <c r="X66" s="49">
        <v>0.62358000000000002</v>
      </c>
      <c r="Y66" s="48">
        <f t="shared" si="92"/>
        <v>195.90343469255234</v>
      </c>
      <c r="Z66" s="137">
        <f t="shared" si="93"/>
        <v>3.7324617249122731</v>
      </c>
      <c r="AA66" s="49">
        <v>1.3723234953225227</v>
      </c>
      <c r="AB66" s="49">
        <v>0.11405398567143549</v>
      </c>
      <c r="AC66" s="47">
        <v>0.62358000000000002</v>
      </c>
      <c r="AD66" s="56">
        <f t="shared" si="94"/>
        <v>195.90343469255234</v>
      </c>
      <c r="AE66" s="51">
        <f t="shared" si="102"/>
        <v>0.7142644628099174</v>
      </c>
      <c r="AF66" s="47">
        <f t="shared" si="103"/>
        <v>0.91417814508723605</v>
      </c>
      <c r="AG66" s="47">
        <f t="shared" si="104"/>
        <v>0.72330578512396693</v>
      </c>
      <c r="AH66" s="54">
        <f t="shared" si="101"/>
        <v>0.21333884038018949</v>
      </c>
      <c r="AI66" s="51">
        <f t="shared" si="105"/>
        <v>12.601684989187536</v>
      </c>
      <c r="AJ66" s="47">
        <f t="shared" si="106"/>
        <v>1.0473276921160282</v>
      </c>
      <c r="AK66" s="54">
        <f t="shared" si="107"/>
        <v>0.21333884038018949</v>
      </c>
      <c r="AL66" s="91" t="s">
        <v>43</v>
      </c>
    </row>
    <row r="67" spans="2:38" x14ac:dyDescent="0.3">
      <c r="B67" s="184">
        <v>33</v>
      </c>
      <c r="C67" s="69">
        <v>0.4</v>
      </c>
      <c r="D67" s="69" t="s">
        <v>8</v>
      </c>
      <c r="E67" s="69">
        <v>3</v>
      </c>
      <c r="F67" s="45" t="s">
        <v>23</v>
      </c>
      <c r="G67" s="69" t="s">
        <v>37</v>
      </c>
      <c r="H67" s="203"/>
      <c r="I67" s="48">
        <v>495</v>
      </c>
      <c r="J67" s="51">
        <f t="shared" si="88"/>
        <v>28.293049941637609</v>
      </c>
      <c r="K67" s="48">
        <f t="shared" si="89"/>
        <v>564.29999999999995</v>
      </c>
      <c r="L67" s="51">
        <f t="shared" si="88"/>
        <v>32.25407693346687</v>
      </c>
      <c r="M67" s="48">
        <f t="shared" si="90"/>
        <v>598.94999999999993</v>
      </c>
      <c r="N67" s="201">
        <f t="shared" si="88"/>
        <v>34.234590429381505</v>
      </c>
      <c r="O67" s="48">
        <v>435</v>
      </c>
      <c r="P67" s="51">
        <f t="shared" si="88"/>
        <v>24.863589342651231</v>
      </c>
      <c r="Q67" s="48">
        <v>564.29999999999995</v>
      </c>
      <c r="R67" s="51">
        <f t="shared" si="88"/>
        <v>32.25407693346687</v>
      </c>
      <c r="S67" s="48">
        <f t="shared" si="91"/>
        <v>526.35</v>
      </c>
      <c r="T67" s="201">
        <f t="shared" si="88"/>
        <v>30.084943104607991</v>
      </c>
      <c r="U67" s="49">
        <v>6.8440640000000011E-2</v>
      </c>
      <c r="V67" s="49">
        <v>8.8614000000000012E-2</v>
      </c>
      <c r="W67" s="49">
        <v>7.7673999999999993E-2</v>
      </c>
      <c r="X67" s="49">
        <v>0.66734000000000004</v>
      </c>
      <c r="Y67" s="48">
        <f t="shared" si="92"/>
        <v>209.65104414466128</v>
      </c>
      <c r="Z67" s="137">
        <f t="shared" si="93"/>
        <v>3.9943888635026075</v>
      </c>
      <c r="AA67" s="49">
        <v>1.2618242149613723</v>
      </c>
      <c r="AB67" s="49">
        <v>0.11202796008892642</v>
      </c>
      <c r="AC67" s="47">
        <v>0.66734000000000004</v>
      </c>
      <c r="AD67" s="56">
        <f t="shared" si="94"/>
        <v>209.65104414466128</v>
      </c>
      <c r="AE67" s="51">
        <f t="shared" si="102"/>
        <v>0.62847235996326911</v>
      </c>
      <c r="AF67" s="47">
        <f t="shared" si="103"/>
        <v>0.81371900826446297</v>
      </c>
      <c r="AG67" s="47">
        <f t="shared" si="104"/>
        <v>0.71325987144168956</v>
      </c>
      <c r="AH67" s="54">
        <f t="shared" ref="AH67:AH71" si="108">100/100000000*(Y67/1000000)*(($B67*1000)^2)</f>
        <v>0.22830998707353614</v>
      </c>
      <c r="AI67" s="51">
        <f t="shared" si="105"/>
        <v>11.586999219112695</v>
      </c>
      <c r="AJ67" s="47">
        <f t="shared" si="106"/>
        <v>1.0287232331398202</v>
      </c>
      <c r="AK67" s="54">
        <f t="shared" si="107"/>
        <v>0.22830998707353614</v>
      </c>
      <c r="AL67" s="91" t="s">
        <v>43</v>
      </c>
    </row>
    <row r="68" spans="2:38" x14ac:dyDescent="0.3">
      <c r="B68" s="184">
        <v>33</v>
      </c>
      <c r="C68" s="69">
        <v>0.45</v>
      </c>
      <c r="D68" s="69" t="s">
        <v>8</v>
      </c>
      <c r="E68" s="69">
        <v>3</v>
      </c>
      <c r="F68" s="45" t="s">
        <v>23</v>
      </c>
      <c r="G68" s="69" t="s">
        <v>37</v>
      </c>
      <c r="H68" s="203"/>
      <c r="I68" s="48">
        <v>525</v>
      </c>
      <c r="J68" s="51">
        <f t="shared" si="88"/>
        <v>30.007780241130796</v>
      </c>
      <c r="K68" s="48">
        <f t="shared" si="89"/>
        <v>598.5</v>
      </c>
      <c r="L68" s="51">
        <f t="shared" si="88"/>
        <v>34.208869474889106</v>
      </c>
      <c r="M68" s="48">
        <f t="shared" si="90"/>
        <v>635.25</v>
      </c>
      <c r="N68" s="201">
        <f t="shared" si="88"/>
        <v>36.309414091768261</v>
      </c>
      <c r="O68" s="48">
        <v>460</v>
      </c>
      <c r="P68" s="51">
        <f t="shared" si="88"/>
        <v>26.292531258895554</v>
      </c>
      <c r="Q68" s="48">
        <v>598.5</v>
      </c>
      <c r="R68" s="51">
        <f t="shared" si="88"/>
        <v>34.208869474889106</v>
      </c>
      <c r="S68" s="48">
        <f t="shared" si="91"/>
        <v>556.6</v>
      </c>
      <c r="T68" s="201">
        <f t="shared" si="88"/>
        <v>31.813962823263623</v>
      </c>
      <c r="U68" s="49">
        <v>6.1625020000000003E-2</v>
      </c>
      <c r="V68" s="49">
        <v>7.9862000000000002E-2</v>
      </c>
      <c r="W68" s="49">
        <v>7.6580000000000009E-2</v>
      </c>
      <c r="X68" s="49">
        <v>0.70016000000000012</v>
      </c>
      <c r="Y68" s="48">
        <f t="shared" si="92"/>
        <v>219.961751233743</v>
      </c>
      <c r="Z68" s="137">
        <f t="shared" si="93"/>
        <v>4.1908342174453601</v>
      </c>
      <c r="AA68" s="49">
        <v>1.2222663979452302</v>
      </c>
      <c r="AB68" s="49">
        <v>0.10972042076298481</v>
      </c>
      <c r="AC68" s="47">
        <v>0.70016000000000012</v>
      </c>
      <c r="AD68" s="56">
        <f t="shared" si="94"/>
        <v>219.961751233743</v>
      </c>
      <c r="AE68" s="51">
        <f t="shared" si="102"/>
        <v>0.56588631772268139</v>
      </c>
      <c r="AF68" s="47">
        <f t="shared" si="103"/>
        <v>0.73335169880624429</v>
      </c>
      <c r="AG68" s="47">
        <f t="shared" si="104"/>
        <v>0.70321395775941242</v>
      </c>
      <c r="AH68" s="54">
        <f t="shared" si="108"/>
        <v>0.23953834709354613</v>
      </c>
      <c r="AI68" s="51">
        <f t="shared" si="105"/>
        <v>11.2237502107</v>
      </c>
      <c r="AJ68" s="47">
        <f t="shared" si="106"/>
        <v>1.00753370764908</v>
      </c>
      <c r="AK68" s="54">
        <f t="shared" si="107"/>
        <v>0.23953834709354613</v>
      </c>
      <c r="AL68" s="91" t="s">
        <v>43</v>
      </c>
    </row>
    <row r="69" spans="2:38" x14ac:dyDescent="0.3">
      <c r="B69" s="184">
        <v>33</v>
      </c>
      <c r="C69" s="69">
        <v>0.5</v>
      </c>
      <c r="D69" s="69" t="s">
        <v>8</v>
      </c>
      <c r="E69" s="69">
        <v>3</v>
      </c>
      <c r="F69" s="45" t="s">
        <v>23</v>
      </c>
      <c r="G69" s="69" t="s">
        <v>37</v>
      </c>
      <c r="H69" s="203"/>
      <c r="I69" s="48">
        <v>550</v>
      </c>
      <c r="J69" s="51">
        <f t="shared" si="88"/>
        <v>31.436722157375119</v>
      </c>
      <c r="K69" s="48">
        <f t="shared" si="89"/>
        <v>627</v>
      </c>
      <c r="L69" s="51">
        <f t="shared" si="88"/>
        <v>35.837863259407634</v>
      </c>
      <c r="M69" s="48">
        <f t="shared" si="90"/>
        <v>665.5</v>
      </c>
      <c r="N69" s="201">
        <f t="shared" si="88"/>
        <v>38.038433810423889</v>
      </c>
      <c r="O69" s="48">
        <v>480</v>
      </c>
      <c r="P69" s="51">
        <f t="shared" si="88"/>
        <v>27.435684791891013</v>
      </c>
      <c r="Q69" s="48">
        <v>627</v>
      </c>
      <c r="R69" s="51">
        <f t="shared" si="88"/>
        <v>35.837863259407634</v>
      </c>
      <c r="S69" s="48">
        <f t="shared" si="91"/>
        <v>580.79999999999995</v>
      </c>
      <c r="T69" s="201">
        <f t="shared" si="88"/>
        <v>33.197178598188124</v>
      </c>
      <c r="U69" s="49">
        <v>5.5804940000000004E-2</v>
      </c>
      <c r="V69" s="49">
        <v>7.3298000000000016E-2</v>
      </c>
      <c r="W69" s="49">
        <v>7.6580000000000009E-2</v>
      </c>
      <c r="X69" s="49">
        <v>0.73298000000000008</v>
      </c>
      <c r="Y69" s="48">
        <f t="shared" si="92"/>
        <v>230.27245832282469</v>
      </c>
      <c r="Z69" s="137">
        <f t="shared" si="93"/>
        <v>4.3872795713881105</v>
      </c>
      <c r="AA69" s="49">
        <v>1.1736067696604733</v>
      </c>
      <c r="AB69" s="49">
        <v>0.10772891655053676</v>
      </c>
      <c r="AC69" s="47">
        <v>0.73298000000000008</v>
      </c>
      <c r="AD69" s="56">
        <f t="shared" si="94"/>
        <v>230.27245832282469</v>
      </c>
      <c r="AE69" s="51">
        <f t="shared" si="102"/>
        <v>0.51244205693296607</v>
      </c>
      <c r="AF69" s="47">
        <f t="shared" si="103"/>
        <v>0.67307621671258044</v>
      </c>
      <c r="AG69" s="47">
        <f t="shared" si="104"/>
        <v>0.70321395775941242</v>
      </c>
      <c r="AH69" s="54">
        <f t="shared" si="108"/>
        <v>0.25076670711355603</v>
      </c>
      <c r="AI69" s="51">
        <f t="shared" si="105"/>
        <v>10.77692166814025</v>
      </c>
      <c r="AJ69" s="47">
        <f t="shared" si="106"/>
        <v>0.98924624931622362</v>
      </c>
      <c r="AK69" s="54">
        <f t="shared" si="107"/>
        <v>0.25076670711355603</v>
      </c>
      <c r="AL69" s="91" t="s">
        <v>43</v>
      </c>
    </row>
    <row r="70" spans="2:38" x14ac:dyDescent="0.3">
      <c r="B70" s="184">
        <v>33</v>
      </c>
      <c r="C70" s="69">
        <v>0.55000000000000004</v>
      </c>
      <c r="D70" s="69" t="s">
        <v>8</v>
      </c>
      <c r="E70" s="69">
        <v>3</v>
      </c>
      <c r="F70" s="45" t="s">
        <v>23</v>
      </c>
      <c r="G70" s="69" t="s">
        <v>37</v>
      </c>
      <c r="H70" s="203"/>
      <c r="I70" s="48">
        <v>575</v>
      </c>
      <c r="J70" s="51">
        <f t="shared" si="88"/>
        <v>32.865664073619449</v>
      </c>
      <c r="K70" s="48">
        <f t="shared" si="89"/>
        <v>655.5</v>
      </c>
      <c r="L70" s="51">
        <f t="shared" si="88"/>
        <v>37.466857043926169</v>
      </c>
      <c r="M70" s="48">
        <f t="shared" si="90"/>
        <v>695.75</v>
      </c>
      <c r="N70" s="201">
        <f t="shared" si="88"/>
        <v>39.767453529079525</v>
      </c>
      <c r="O70" s="48">
        <v>505</v>
      </c>
      <c r="P70" s="51">
        <f t="shared" si="88"/>
        <v>28.864626708135336</v>
      </c>
      <c r="Q70" s="48">
        <v>655.5</v>
      </c>
      <c r="R70" s="51">
        <f t="shared" si="88"/>
        <v>37.466857043926169</v>
      </c>
      <c r="S70" s="48">
        <f t="shared" si="91"/>
        <v>611.04999999999995</v>
      </c>
      <c r="T70" s="201">
        <f t="shared" si="88"/>
        <v>34.92619831684376</v>
      </c>
      <c r="U70" s="49">
        <v>5.1242960000000004E-2</v>
      </c>
      <c r="V70" s="49">
        <v>6.7827999999999999E-2</v>
      </c>
      <c r="W70" s="49">
        <v>7.5486000000000011E-2</v>
      </c>
      <c r="X70" s="49">
        <v>0.76580000000000004</v>
      </c>
      <c r="Y70" s="48">
        <f t="shared" si="92"/>
        <v>240.58316541190638</v>
      </c>
      <c r="Z70" s="137">
        <f t="shared" si="93"/>
        <v>4.5837249253308618</v>
      </c>
      <c r="AA70" s="49">
        <v>1.1182258258378743</v>
      </c>
      <c r="AB70" s="49">
        <v>0.10597079134981933</v>
      </c>
      <c r="AC70" s="47">
        <v>0.76580000000000004</v>
      </c>
      <c r="AD70" s="56">
        <f t="shared" si="94"/>
        <v>240.58316541190638</v>
      </c>
      <c r="AE70" s="51">
        <f t="shared" si="102"/>
        <v>0.47055059687786965</v>
      </c>
      <c r="AF70" s="47">
        <f t="shared" si="103"/>
        <v>0.62284664830119374</v>
      </c>
      <c r="AG70" s="47">
        <f t="shared" si="104"/>
        <v>0.69316804407713506</v>
      </c>
      <c r="AH70" s="54">
        <f t="shared" si="108"/>
        <v>0.26199506713356602</v>
      </c>
      <c r="AI70" s="51">
        <f t="shared" si="105"/>
        <v>10.268373056362483</v>
      </c>
      <c r="AJ70" s="47">
        <f t="shared" si="106"/>
        <v>0.97310184894232632</v>
      </c>
      <c r="AK70" s="54">
        <f t="shared" si="107"/>
        <v>0.26199506713356602</v>
      </c>
      <c r="AL70" s="91" t="s">
        <v>43</v>
      </c>
    </row>
    <row r="71" spans="2:38" x14ac:dyDescent="0.3">
      <c r="B71" s="184">
        <v>33</v>
      </c>
      <c r="C71" s="69">
        <v>0.6</v>
      </c>
      <c r="D71" s="69" t="s">
        <v>8</v>
      </c>
      <c r="E71" s="69">
        <v>3</v>
      </c>
      <c r="F71" s="71" t="s">
        <v>23</v>
      </c>
      <c r="G71" s="69" t="s">
        <v>37</v>
      </c>
      <c r="H71" s="203"/>
      <c r="I71" s="48">
        <v>600</v>
      </c>
      <c r="J71" s="51">
        <f t="shared" si="88"/>
        <v>34.294605989863769</v>
      </c>
      <c r="K71" s="48">
        <f t="shared" si="89"/>
        <v>683.99999999999989</v>
      </c>
      <c r="L71" s="51">
        <f t="shared" si="88"/>
        <v>39.095850828444689</v>
      </c>
      <c r="M71" s="48">
        <f t="shared" si="90"/>
        <v>726</v>
      </c>
      <c r="N71" s="202">
        <f t="shared" si="88"/>
        <v>41.49647324773516</v>
      </c>
      <c r="O71" s="48">
        <v>530</v>
      </c>
      <c r="P71" s="51">
        <f t="shared" si="88"/>
        <v>30.293568624379663</v>
      </c>
      <c r="Q71" s="48">
        <v>683.99999999999989</v>
      </c>
      <c r="R71" s="51">
        <f t="shared" si="88"/>
        <v>39.095850828444689</v>
      </c>
      <c r="S71" s="48">
        <f t="shared" si="91"/>
        <v>641.29999999999995</v>
      </c>
      <c r="T71" s="201">
        <f t="shared" si="88"/>
        <v>36.655218035499388</v>
      </c>
      <c r="U71" s="49">
        <v>4.5893300000000005E-2</v>
      </c>
      <c r="V71" s="49">
        <v>6.1264000000000006E-2</v>
      </c>
      <c r="W71" s="49">
        <v>7.4392000000000014E-2</v>
      </c>
      <c r="X71" s="49">
        <v>0.79862</v>
      </c>
      <c r="Y71" s="48">
        <f t="shared" si="92"/>
        <v>250.89387250098807</v>
      </c>
      <c r="Z71" s="139">
        <f t="shared" si="93"/>
        <v>4.7801702792736123</v>
      </c>
      <c r="AA71" s="49">
        <v>1.0628448820152754</v>
      </c>
      <c r="AB71" s="49">
        <v>0.10421266614910191</v>
      </c>
      <c r="AC71" s="47">
        <v>0.79862</v>
      </c>
      <c r="AD71" s="59">
        <f t="shared" si="94"/>
        <v>250.89387250098807</v>
      </c>
      <c r="AE71" s="51">
        <f t="shared" si="102"/>
        <v>0.42142607897153356</v>
      </c>
      <c r="AF71" s="47">
        <f t="shared" si="103"/>
        <v>0.56257116620752989</v>
      </c>
      <c r="AG71" s="47">
        <f t="shared" si="104"/>
        <v>0.68312213039485781</v>
      </c>
      <c r="AH71" s="155">
        <f t="shared" si="108"/>
        <v>0.273223427153576</v>
      </c>
      <c r="AI71" s="47">
        <f t="shared" si="105"/>
        <v>9.759824444584714</v>
      </c>
      <c r="AJ71" s="47">
        <f t="shared" si="106"/>
        <v>0.95695744856842879</v>
      </c>
      <c r="AK71" s="155">
        <f t="shared" si="107"/>
        <v>0.273223427153576</v>
      </c>
      <c r="AL71" s="91" t="s">
        <v>43</v>
      </c>
    </row>
    <row r="72" spans="2:38" ht="15" customHeight="1" x14ac:dyDescent="0.3">
      <c r="B72" s="283" t="s">
        <v>133</v>
      </c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5"/>
    </row>
    <row r="73" spans="2:38" ht="15" customHeight="1" x14ac:dyDescent="0.3">
      <c r="B73" s="283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5"/>
    </row>
    <row r="74" spans="2:38" x14ac:dyDescent="0.3">
      <c r="B74" s="184">
        <v>33</v>
      </c>
      <c r="C74" s="69">
        <v>0.1</v>
      </c>
      <c r="D74" s="69" t="s">
        <v>8</v>
      </c>
      <c r="E74" s="69">
        <v>3</v>
      </c>
      <c r="F74" s="67" t="s">
        <v>83</v>
      </c>
      <c r="G74" s="69" t="s">
        <v>37</v>
      </c>
      <c r="H74" s="205"/>
      <c r="I74" s="48">
        <v>225</v>
      </c>
      <c r="J74" s="51">
        <f t="shared" ref="J74:J84" si="109">I74*(SQRT(3)*$B74)/1000</f>
        <v>12.860477246198913</v>
      </c>
      <c r="K74" s="48">
        <f t="shared" ref="K74:K84" si="110">1.14*I74</f>
        <v>256.5</v>
      </c>
      <c r="L74" s="51">
        <f t="shared" ref="L74:L84" si="111">K74*(SQRT(3)*$B74)/1000</f>
        <v>14.660944060666761</v>
      </c>
      <c r="M74" s="48">
        <f t="shared" ref="M74:M84" si="112">I74*1.21</f>
        <v>272.25</v>
      </c>
      <c r="N74" s="200">
        <f t="shared" ref="N74:N84" si="113">M74*(SQRT(3)*$B74)/1000</f>
        <v>15.561177467900684</v>
      </c>
      <c r="O74" s="48">
        <v>190</v>
      </c>
      <c r="P74" s="51">
        <f>O74*(SQRT(3)*$B74)/1000</f>
        <v>10.859958563456859</v>
      </c>
      <c r="Q74" s="48">
        <v>217</v>
      </c>
      <c r="R74" s="51">
        <f>Q74*(SQRT(3)*$B74)/1000</f>
        <v>12.403215833000729</v>
      </c>
      <c r="S74" s="48">
        <f>O74*1.21</f>
        <v>229.9</v>
      </c>
      <c r="T74" s="201">
        <f>S74*(SQRT(3)*$B74)/1000</f>
        <v>13.1405498617828</v>
      </c>
      <c r="U74" s="49">
        <v>0.27557860000000006</v>
      </c>
      <c r="V74" s="49">
        <v>0.34230096237970253</v>
      </c>
      <c r="W74" s="49">
        <v>8.858267716535434E-2</v>
      </c>
      <c r="X74" s="49">
        <v>0.43744531933508313</v>
      </c>
      <c r="Y74" s="48">
        <f t="shared" ref="Y74:Y84" si="114">2*PI()*50*(X74)</f>
        <v>137.42750015703382</v>
      </c>
      <c r="Z74" s="135">
        <f t="shared" ref="Z74:Z84" si="115">2*PI()*50*(X74/1000000)*(B74*1000/SQRT(3))</f>
        <v>2.6183455389207868</v>
      </c>
      <c r="AA74" s="47">
        <v>1.7869999999999999</v>
      </c>
      <c r="AB74" s="49">
        <v>0.158</v>
      </c>
      <c r="AC74" s="49">
        <v>0.43744531933508313</v>
      </c>
      <c r="AD74" s="58">
        <f t="shared" ref="AD74:AD84" si="116">2*PI()*50*(AC74)</f>
        <v>137.42750015703382</v>
      </c>
      <c r="AE74" s="51">
        <f t="shared" ref="AE74:AE84" si="117">100*100000000*U74/(($B74*1000)^2)</f>
        <v>2.5305656565656571</v>
      </c>
      <c r="AF74" s="47">
        <f t="shared" ref="AF74:AF84" si="118">100*100000000*V74/(($B74*1000)^2)</f>
        <v>3.1432595259844125</v>
      </c>
      <c r="AG74" s="49">
        <f t="shared" ref="AG74:AG84" si="119">100*100000000*W74/(($B74*1000)^2)</f>
        <v>0.81343137892887363</v>
      </c>
      <c r="AH74" s="154">
        <f>100/100000000*(Y74/1000000)*(($B74*1000)^2)</f>
        <v>0.14965854767100983</v>
      </c>
      <c r="AI74" s="51">
        <f t="shared" ref="AI74:AI84" si="120">100*100000000*AA74/(($B74*1000)^2)</f>
        <v>16.409550045913683</v>
      </c>
      <c r="AJ74" s="47">
        <f t="shared" ref="AJ74:AJ84" si="121">100*100000000*AB74/(($B74*1000)^2)</f>
        <v>1.4508723599632691</v>
      </c>
      <c r="AK74" s="154">
        <f t="shared" ref="AK74:AK84" si="122">100/100000000*(AD74/1000000)*(($B74*1000)^2)</f>
        <v>0.14965854767100983</v>
      </c>
      <c r="AL74" s="91" t="s">
        <v>84</v>
      </c>
    </row>
    <row r="75" spans="2:38" x14ac:dyDescent="0.3">
      <c r="B75" s="184">
        <v>33</v>
      </c>
      <c r="C75" s="69">
        <v>0.15</v>
      </c>
      <c r="D75" s="69" t="s">
        <v>8</v>
      </c>
      <c r="E75" s="69">
        <v>3</v>
      </c>
      <c r="F75" s="45" t="s">
        <v>83</v>
      </c>
      <c r="G75" s="69" t="s">
        <v>37</v>
      </c>
      <c r="H75" s="205"/>
      <c r="I75" s="48">
        <v>280</v>
      </c>
      <c r="J75" s="51">
        <f t="shared" si="109"/>
        <v>16.004149461936425</v>
      </c>
      <c r="K75" s="48">
        <f t="shared" si="110"/>
        <v>319.2</v>
      </c>
      <c r="L75" s="51">
        <f t="shared" si="111"/>
        <v>18.244730386607525</v>
      </c>
      <c r="M75" s="48">
        <f t="shared" si="112"/>
        <v>338.8</v>
      </c>
      <c r="N75" s="201">
        <f t="shared" si="113"/>
        <v>19.365020848943072</v>
      </c>
      <c r="O75" s="48">
        <v>240</v>
      </c>
      <c r="P75" s="51">
        <f t="shared" ref="P75:P84" si="123">O75*(SQRT(3)*$B75)/1000</f>
        <v>13.717842395945507</v>
      </c>
      <c r="Q75" s="48">
        <v>274</v>
      </c>
      <c r="R75" s="51">
        <f t="shared" ref="R75:R84" si="124">Q75*(SQRT(3)*$B75)/1000</f>
        <v>15.661203402037787</v>
      </c>
      <c r="S75" s="48">
        <f t="shared" ref="S75:S84" si="125">O75*1.21</f>
        <v>290.39999999999998</v>
      </c>
      <c r="T75" s="201">
        <f t="shared" ref="T75:T84" si="126">S75*(SQRT(3)*$B75)/1000</f>
        <v>16.598589299094062</v>
      </c>
      <c r="U75" s="49">
        <v>0.18827740000000001</v>
      </c>
      <c r="V75" s="49">
        <v>0.23293963254593175</v>
      </c>
      <c r="W75" s="49">
        <v>8.3114610673665795E-2</v>
      </c>
      <c r="X75" s="49">
        <v>0.51399825021872259</v>
      </c>
      <c r="Y75" s="48">
        <f t="shared" si="114"/>
        <v>161.47731268451471</v>
      </c>
      <c r="Z75" s="137">
        <f t="shared" si="115"/>
        <v>3.0765560082319245</v>
      </c>
      <c r="AA75" s="47">
        <v>1.5129999999999999</v>
      </c>
      <c r="AB75" s="49">
        <v>0.14899999999999999</v>
      </c>
      <c r="AC75" s="49">
        <v>0.51399825021872259</v>
      </c>
      <c r="AD75" s="56">
        <f t="shared" si="116"/>
        <v>161.47731268451471</v>
      </c>
      <c r="AE75" s="51">
        <f t="shared" si="117"/>
        <v>1.7289017447199266</v>
      </c>
      <c r="AF75" s="47">
        <f t="shared" si="118"/>
        <v>2.1390232557018529</v>
      </c>
      <c r="AG75" s="49">
        <f t="shared" si="119"/>
        <v>0.76321956541474567</v>
      </c>
      <c r="AH75" s="54">
        <f>100/100000000*(Y75/1000000)*(($B75*1000)^2)</f>
        <v>0.17584879351343652</v>
      </c>
      <c r="AI75" s="51">
        <f t="shared" si="120"/>
        <v>13.89348025711662</v>
      </c>
      <c r="AJ75" s="47">
        <f t="shared" si="121"/>
        <v>1.3682277318640954</v>
      </c>
      <c r="AK75" s="54">
        <f t="shared" si="122"/>
        <v>0.17584879351343652</v>
      </c>
      <c r="AL75" s="91" t="s">
        <v>84</v>
      </c>
    </row>
    <row r="76" spans="2:38" x14ac:dyDescent="0.3">
      <c r="B76" s="184">
        <v>33</v>
      </c>
      <c r="C76" s="69">
        <v>0.2</v>
      </c>
      <c r="D76" s="69" t="s">
        <v>8</v>
      </c>
      <c r="E76" s="69">
        <v>3</v>
      </c>
      <c r="F76" s="45" t="s">
        <v>83</v>
      </c>
      <c r="G76" s="69" t="s">
        <v>37</v>
      </c>
      <c r="H76" s="205"/>
      <c r="I76" s="48">
        <v>330</v>
      </c>
      <c r="J76" s="51">
        <f t="shared" si="109"/>
        <v>18.862033294425075</v>
      </c>
      <c r="K76" s="48">
        <f t="shared" si="110"/>
        <v>376.2</v>
      </c>
      <c r="L76" s="51">
        <f t="shared" si="111"/>
        <v>21.502717955644581</v>
      </c>
      <c r="M76" s="48">
        <f t="shared" si="112"/>
        <v>399.3</v>
      </c>
      <c r="N76" s="201">
        <f t="shared" si="113"/>
        <v>22.823060286254339</v>
      </c>
      <c r="O76" s="48">
        <v>280</v>
      </c>
      <c r="P76" s="51">
        <f t="shared" si="123"/>
        <v>16.004149461936425</v>
      </c>
      <c r="Q76" s="48">
        <v>319</v>
      </c>
      <c r="R76" s="51">
        <f t="shared" si="124"/>
        <v>18.233298851277571</v>
      </c>
      <c r="S76" s="48">
        <f t="shared" si="125"/>
        <v>338.8</v>
      </c>
      <c r="T76" s="201">
        <f t="shared" si="126"/>
        <v>19.365020848943072</v>
      </c>
      <c r="U76" s="49">
        <v>0.14167300000000002</v>
      </c>
      <c r="V76" s="49">
        <v>0.17716535433070868</v>
      </c>
      <c r="W76" s="49">
        <v>8.0927384076990377E-2</v>
      </c>
      <c r="X76" s="49">
        <v>0.57961504811898512</v>
      </c>
      <c r="Y76" s="48">
        <f t="shared" si="114"/>
        <v>182.0914377080698</v>
      </c>
      <c r="Z76" s="137">
        <f t="shared" si="115"/>
        <v>3.4693078390700429</v>
      </c>
      <c r="AA76" s="47">
        <v>1.3440000000000001</v>
      </c>
      <c r="AB76" s="49">
        <v>0.14299999999999999</v>
      </c>
      <c r="AC76" s="49">
        <v>0.57961504811898512</v>
      </c>
      <c r="AD76" s="56">
        <f t="shared" si="116"/>
        <v>182.0914377080698</v>
      </c>
      <c r="AE76" s="51">
        <f t="shared" si="117"/>
        <v>1.300945821854913</v>
      </c>
      <c r="AF76" s="47">
        <f t="shared" si="118"/>
        <v>1.6268627578577473</v>
      </c>
      <c r="AG76" s="49">
        <f t="shared" si="119"/>
        <v>0.74313484000909436</v>
      </c>
      <c r="AH76" s="54">
        <f t="shared" ref="AH76:AH84" si="127">100/100000000*(Y76/1000000)*(($B76*1000)^2)</f>
        <v>0.19829757566408801</v>
      </c>
      <c r="AI76" s="51">
        <f t="shared" si="120"/>
        <v>12.341597796143251</v>
      </c>
      <c r="AJ76" s="47">
        <f t="shared" si="121"/>
        <v>1.3131313131313131</v>
      </c>
      <c r="AK76" s="54">
        <f t="shared" si="122"/>
        <v>0.19829757566408801</v>
      </c>
      <c r="AL76" s="91" t="s">
        <v>84</v>
      </c>
    </row>
    <row r="77" spans="2:38" x14ac:dyDescent="0.3">
      <c r="B77" s="184">
        <v>33</v>
      </c>
      <c r="C77" s="69">
        <v>0.25</v>
      </c>
      <c r="D77" s="69" t="s">
        <v>8</v>
      </c>
      <c r="E77" s="69">
        <v>3</v>
      </c>
      <c r="F77" s="45" t="s">
        <v>83</v>
      </c>
      <c r="G77" s="69" t="s">
        <v>37</v>
      </c>
      <c r="H77" s="205"/>
      <c r="I77" s="48">
        <v>375</v>
      </c>
      <c r="J77" s="51">
        <f t="shared" si="109"/>
        <v>21.434128743664854</v>
      </c>
      <c r="K77" s="48">
        <f t="shared" si="110"/>
        <v>427.49999999999994</v>
      </c>
      <c r="L77" s="51">
        <f t="shared" si="111"/>
        <v>24.434906767777932</v>
      </c>
      <c r="M77" s="48">
        <f t="shared" si="112"/>
        <v>453.75</v>
      </c>
      <c r="N77" s="201">
        <f t="shared" si="113"/>
        <v>25.935295779834473</v>
      </c>
      <c r="O77" s="48">
        <v>320</v>
      </c>
      <c r="P77" s="51">
        <f t="shared" si="123"/>
        <v>18.29045652792734</v>
      </c>
      <c r="Q77" s="48">
        <v>365</v>
      </c>
      <c r="R77" s="51">
        <f t="shared" si="124"/>
        <v>20.862551977167126</v>
      </c>
      <c r="S77" s="48">
        <f t="shared" si="125"/>
        <v>387.2</v>
      </c>
      <c r="T77" s="201">
        <f t="shared" si="126"/>
        <v>22.131452398792085</v>
      </c>
      <c r="U77" s="49">
        <v>0.1127914</v>
      </c>
      <c r="V77" s="49">
        <v>0.14216972878390202</v>
      </c>
      <c r="W77" s="49">
        <v>7.7646544181977251E-2</v>
      </c>
      <c r="X77" s="49">
        <v>0.6889763779527559</v>
      </c>
      <c r="Y77" s="48">
        <f t="shared" si="114"/>
        <v>216.44831274732829</v>
      </c>
      <c r="Z77" s="137">
        <f t="shared" si="115"/>
        <v>4.1238942238002396</v>
      </c>
      <c r="AA77" s="47">
        <v>1.2270000000000001</v>
      </c>
      <c r="AB77" s="49">
        <v>0.13800000000000001</v>
      </c>
      <c r="AC77" s="49">
        <v>0.6889763779527559</v>
      </c>
      <c r="AD77" s="56">
        <f t="shared" si="116"/>
        <v>216.44831274732829</v>
      </c>
      <c r="AE77" s="51">
        <f t="shared" si="117"/>
        <v>1.0357337006427916</v>
      </c>
      <c r="AF77" s="47">
        <f t="shared" si="118"/>
        <v>1.305507151367328</v>
      </c>
      <c r="AG77" s="49">
        <f t="shared" si="119"/>
        <v>0.71300775190061749</v>
      </c>
      <c r="AH77" s="54">
        <f t="shared" si="127"/>
        <v>0.23571221258184047</v>
      </c>
      <c r="AI77" s="51">
        <f t="shared" si="120"/>
        <v>11.267217630853995</v>
      </c>
      <c r="AJ77" s="47">
        <f t="shared" si="121"/>
        <v>1.2672176308539944</v>
      </c>
      <c r="AK77" s="54">
        <f t="shared" si="122"/>
        <v>0.23571221258184047</v>
      </c>
      <c r="AL77" s="91" t="s">
        <v>84</v>
      </c>
    </row>
    <row r="78" spans="2:38" x14ac:dyDescent="0.3">
      <c r="B78" s="184">
        <v>33</v>
      </c>
      <c r="C78" s="69">
        <v>0.3</v>
      </c>
      <c r="D78" s="69" t="s">
        <v>8</v>
      </c>
      <c r="E78" s="69">
        <v>3</v>
      </c>
      <c r="F78" s="45" t="s">
        <v>83</v>
      </c>
      <c r="G78" s="69" t="s">
        <v>37</v>
      </c>
      <c r="H78" s="205"/>
      <c r="I78" s="48">
        <v>420</v>
      </c>
      <c r="J78" s="51">
        <f t="shared" si="109"/>
        <v>24.006224192904636</v>
      </c>
      <c r="K78" s="48">
        <f t="shared" si="110"/>
        <v>478.79999999999995</v>
      </c>
      <c r="L78" s="51">
        <f t="shared" si="111"/>
        <v>27.367095579911286</v>
      </c>
      <c r="M78" s="48">
        <f t="shared" si="112"/>
        <v>508.2</v>
      </c>
      <c r="N78" s="201">
        <f t="shared" si="113"/>
        <v>29.047531273414609</v>
      </c>
      <c r="O78" s="48">
        <v>360</v>
      </c>
      <c r="P78" s="51">
        <f t="shared" si="123"/>
        <v>20.576763593918262</v>
      </c>
      <c r="Q78" s="48">
        <v>410</v>
      </c>
      <c r="R78" s="51">
        <f t="shared" si="124"/>
        <v>23.434647426406908</v>
      </c>
      <c r="S78" s="48">
        <f t="shared" si="125"/>
        <v>435.59999999999997</v>
      </c>
      <c r="T78" s="201">
        <f t="shared" si="126"/>
        <v>24.897883948641095</v>
      </c>
      <c r="U78" s="49">
        <v>9.1983520000000013E-2</v>
      </c>
      <c r="V78" s="49">
        <v>0.11701662292213473</v>
      </c>
      <c r="W78" s="49">
        <v>7.6552930883639556E-2</v>
      </c>
      <c r="X78" s="49">
        <v>0.75459317585301833</v>
      </c>
      <c r="Y78" s="48">
        <f t="shared" si="114"/>
        <v>237.06243777088335</v>
      </c>
      <c r="Z78" s="137">
        <f t="shared" si="115"/>
        <v>4.5166460546383576</v>
      </c>
      <c r="AA78" s="47">
        <v>1.1379999999999999</v>
      </c>
      <c r="AB78" s="49">
        <v>0.13500000000000001</v>
      </c>
      <c r="AC78" s="49">
        <v>0.75459317585301833</v>
      </c>
      <c r="AD78" s="56">
        <f t="shared" si="116"/>
        <v>237.06243777088335</v>
      </c>
      <c r="AE78" s="51">
        <f t="shared" si="117"/>
        <v>0.84466042240587702</v>
      </c>
      <c r="AF78" s="47">
        <f t="shared" si="118"/>
        <v>1.0745328092023392</v>
      </c>
      <c r="AG78" s="49">
        <f t="shared" si="119"/>
        <v>0.70296538919779206</v>
      </c>
      <c r="AH78" s="54">
        <f t="shared" si="127"/>
        <v>0.25816099473249199</v>
      </c>
      <c r="AI78" s="51">
        <f t="shared" si="120"/>
        <v>10.449954086317721</v>
      </c>
      <c r="AJ78" s="47">
        <f t="shared" si="121"/>
        <v>1.2396694214876034</v>
      </c>
      <c r="AK78" s="54">
        <f t="shared" si="122"/>
        <v>0.25816099473249199</v>
      </c>
      <c r="AL78" s="91" t="s">
        <v>84</v>
      </c>
    </row>
    <row r="79" spans="2:38" x14ac:dyDescent="0.3">
      <c r="B79" s="184">
        <v>33</v>
      </c>
      <c r="C79" s="69">
        <v>0.35</v>
      </c>
      <c r="D79" s="69" t="s">
        <v>8</v>
      </c>
      <c r="E79" s="69">
        <v>3</v>
      </c>
      <c r="F79" s="45" t="s">
        <v>83</v>
      </c>
      <c r="G79" s="69" t="s">
        <v>37</v>
      </c>
      <c r="H79" s="205"/>
      <c r="I79" s="48">
        <v>450</v>
      </c>
      <c r="J79" s="51">
        <f t="shared" si="109"/>
        <v>25.720954492397826</v>
      </c>
      <c r="K79" s="48">
        <f t="shared" si="110"/>
        <v>513</v>
      </c>
      <c r="L79" s="51">
        <f t="shared" si="111"/>
        <v>29.321888121333522</v>
      </c>
      <c r="M79" s="48">
        <f t="shared" si="112"/>
        <v>544.5</v>
      </c>
      <c r="N79" s="201">
        <f t="shared" si="113"/>
        <v>31.122354935801368</v>
      </c>
      <c r="O79" s="48">
        <v>385</v>
      </c>
      <c r="P79" s="51">
        <f t="shared" si="123"/>
        <v>22.005705510162585</v>
      </c>
      <c r="Q79" s="48">
        <v>439</v>
      </c>
      <c r="R79" s="51">
        <f t="shared" si="124"/>
        <v>25.092220049250322</v>
      </c>
      <c r="S79" s="48">
        <f t="shared" si="125"/>
        <v>465.84999999999997</v>
      </c>
      <c r="T79" s="201">
        <f t="shared" si="126"/>
        <v>26.626903667296723</v>
      </c>
      <c r="U79" s="49">
        <v>7.7783400000000003E-2</v>
      </c>
      <c r="V79" s="49">
        <v>0.10199999999999999</v>
      </c>
      <c r="W79" s="49">
        <v>7.4999999999999997E-2</v>
      </c>
      <c r="X79" s="49">
        <v>0.79900000000000004</v>
      </c>
      <c r="Y79" s="48">
        <f t="shared" si="114"/>
        <v>251.01325302182448</v>
      </c>
      <c r="Z79" s="137">
        <f t="shared" si="115"/>
        <v>4.7824447836763619</v>
      </c>
      <c r="AA79" s="47">
        <v>1.0680000000000001</v>
      </c>
      <c r="AB79" s="49">
        <v>0.13200000000000001</v>
      </c>
      <c r="AC79" s="49">
        <v>0.79900000000000004</v>
      </c>
      <c r="AD79" s="56">
        <f t="shared" si="116"/>
        <v>251.01325302182448</v>
      </c>
      <c r="AE79" s="51">
        <f t="shared" si="117"/>
        <v>0.7142644628099174</v>
      </c>
      <c r="AF79" s="49">
        <f t="shared" si="118"/>
        <v>0.93663911845730019</v>
      </c>
      <c r="AG79" s="49">
        <f t="shared" si="119"/>
        <v>0.68870523415977958</v>
      </c>
      <c r="AH79" s="54">
        <f t="shared" si="127"/>
        <v>0.27335343254076683</v>
      </c>
      <c r="AI79" s="47">
        <f t="shared" si="120"/>
        <v>9.8071625344352622</v>
      </c>
      <c r="AJ79" s="47">
        <f t="shared" si="121"/>
        <v>1.2121212121212122</v>
      </c>
      <c r="AK79" s="54">
        <f t="shared" si="122"/>
        <v>0.27335343254076683</v>
      </c>
      <c r="AL79" s="91" t="s">
        <v>84</v>
      </c>
    </row>
    <row r="80" spans="2:38" x14ac:dyDescent="0.3">
      <c r="B80" s="184">
        <v>33</v>
      </c>
      <c r="C80" s="69">
        <v>0.4</v>
      </c>
      <c r="D80" s="69" t="s">
        <v>8</v>
      </c>
      <c r="E80" s="69">
        <v>3</v>
      </c>
      <c r="F80" s="45" t="s">
        <v>83</v>
      </c>
      <c r="G80" s="69" t="s">
        <v>37</v>
      </c>
      <c r="H80" s="205"/>
      <c r="I80" s="48">
        <v>495</v>
      </c>
      <c r="J80" s="51">
        <f t="shared" si="109"/>
        <v>28.293049941637609</v>
      </c>
      <c r="K80" s="48">
        <f t="shared" si="110"/>
        <v>564.29999999999995</v>
      </c>
      <c r="L80" s="51">
        <f t="shared" si="111"/>
        <v>32.25407693346687</v>
      </c>
      <c r="M80" s="48">
        <f t="shared" si="112"/>
        <v>598.94999999999993</v>
      </c>
      <c r="N80" s="201">
        <f t="shared" si="113"/>
        <v>34.234590429381505</v>
      </c>
      <c r="O80" s="48">
        <v>420</v>
      </c>
      <c r="P80" s="51">
        <f t="shared" si="123"/>
        <v>24.006224192904636</v>
      </c>
      <c r="Q80" s="48">
        <v>479</v>
      </c>
      <c r="R80" s="51">
        <f t="shared" si="124"/>
        <v>27.378527115241244</v>
      </c>
      <c r="S80" s="48">
        <f t="shared" si="125"/>
        <v>508.2</v>
      </c>
      <c r="T80" s="201">
        <f t="shared" si="126"/>
        <v>29.047531273414609</v>
      </c>
      <c r="U80" s="49">
        <v>6.8440640000000011E-2</v>
      </c>
      <c r="V80" s="49">
        <v>8.8145231846019259E-2</v>
      </c>
      <c r="W80" s="49">
        <v>7.3272090988626429E-2</v>
      </c>
      <c r="X80" s="49">
        <v>0.86395450568678922</v>
      </c>
      <c r="Y80" s="48">
        <f t="shared" si="114"/>
        <v>271.41931281014183</v>
      </c>
      <c r="Z80" s="137">
        <f t="shared" si="115"/>
        <v>5.1712324393685538</v>
      </c>
      <c r="AA80" s="47">
        <v>1.0109999999999999</v>
      </c>
      <c r="AB80" s="49">
        <v>0.129</v>
      </c>
      <c r="AC80" s="49">
        <v>0.86395450568678922</v>
      </c>
      <c r="AD80" s="56">
        <f t="shared" si="116"/>
        <v>271.41931281014183</v>
      </c>
      <c r="AE80" s="51">
        <f t="shared" si="117"/>
        <v>0.62847235996326911</v>
      </c>
      <c r="AF80" s="49">
        <f t="shared" si="118"/>
        <v>0.80941443384774336</v>
      </c>
      <c r="AG80" s="49">
        <f t="shared" si="119"/>
        <v>0.6728383010893153</v>
      </c>
      <c r="AH80" s="54">
        <f t="shared" si="127"/>
        <v>0.29557563165024447</v>
      </c>
      <c r="AI80" s="47">
        <f t="shared" si="120"/>
        <v>9.2837465564738277</v>
      </c>
      <c r="AJ80" s="47">
        <f t="shared" si="121"/>
        <v>1.1845730027548209</v>
      </c>
      <c r="AK80" s="54">
        <f t="shared" si="122"/>
        <v>0.29557563165024447</v>
      </c>
      <c r="AL80" s="91" t="s">
        <v>84</v>
      </c>
    </row>
    <row r="81" spans="2:38" x14ac:dyDescent="0.3">
      <c r="B81" s="184">
        <v>33</v>
      </c>
      <c r="C81" s="69">
        <v>0.45</v>
      </c>
      <c r="D81" s="69" t="s">
        <v>8</v>
      </c>
      <c r="E81" s="69">
        <v>3</v>
      </c>
      <c r="F81" s="45" t="s">
        <v>83</v>
      </c>
      <c r="G81" s="69" t="s">
        <v>37</v>
      </c>
      <c r="H81" s="205"/>
      <c r="I81" s="48">
        <v>520</v>
      </c>
      <c r="J81" s="51">
        <f t="shared" si="109"/>
        <v>29.721991857881932</v>
      </c>
      <c r="K81" s="48">
        <f t="shared" si="110"/>
        <v>592.79999999999995</v>
      </c>
      <c r="L81" s="51">
        <f t="shared" si="111"/>
        <v>33.883070717985397</v>
      </c>
      <c r="M81" s="48">
        <f t="shared" si="112"/>
        <v>629.19999999999993</v>
      </c>
      <c r="N81" s="201">
        <f t="shared" si="113"/>
        <v>35.963610148037134</v>
      </c>
      <c r="O81" s="48">
        <v>440</v>
      </c>
      <c r="P81" s="51">
        <f t="shared" si="123"/>
        <v>25.149377725900095</v>
      </c>
      <c r="Q81" s="48">
        <v>502</v>
      </c>
      <c r="R81" s="51">
        <f t="shared" si="124"/>
        <v>28.693153678186018</v>
      </c>
      <c r="S81" s="48">
        <f t="shared" si="125"/>
        <v>532.4</v>
      </c>
      <c r="T81" s="201">
        <f t="shared" si="126"/>
        <v>30.430747048339114</v>
      </c>
      <c r="U81" s="49">
        <v>6.1625020000000003E-2</v>
      </c>
      <c r="V81" s="49">
        <v>0.08</v>
      </c>
      <c r="W81" s="49">
        <v>7.2999999999999995E-2</v>
      </c>
      <c r="X81" s="49">
        <v>0.90600000000000003</v>
      </c>
      <c r="Y81" s="48">
        <f t="shared" si="114"/>
        <v>284.6282944152353</v>
      </c>
      <c r="Z81" s="137">
        <f t="shared" si="115"/>
        <v>5.4228973391874646</v>
      </c>
      <c r="AA81" s="47">
        <v>0.96299999999999997</v>
      </c>
      <c r="AB81" s="49">
        <v>0.127</v>
      </c>
      <c r="AC81" s="49">
        <v>0.90600000000000003</v>
      </c>
      <c r="AD81" s="56">
        <f t="shared" si="116"/>
        <v>284.6282944152353</v>
      </c>
      <c r="AE81" s="51">
        <f t="shared" si="117"/>
        <v>0.56588631772268139</v>
      </c>
      <c r="AF81" s="49">
        <f t="shared" si="118"/>
        <v>0.7346189164370982</v>
      </c>
      <c r="AG81" s="49">
        <f t="shared" si="119"/>
        <v>0.6703397612488522</v>
      </c>
      <c r="AH81" s="54">
        <f t="shared" si="127"/>
        <v>0.30996021261819123</v>
      </c>
      <c r="AI81" s="47">
        <f t="shared" si="120"/>
        <v>8.8429752066115697</v>
      </c>
      <c r="AJ81" s="47">
        <f t="shared" si="121"/>
        <v>1.1662075298438934</v>
      </c>
      <c r="AK81" s="54">
        <f t="shared" si="122"/>
        <v>0.30996021261819123</v>
      </c>
      <c r="AL81" s="91" t="s">
        <v>84</v>
      </c>
    </row>
    <row r="82" spans="2:38" x14ac:dyDescent="0.3">
      <c r="B82" s="184">
        <v>33</v>
      </c>
      <c r="C82" s="69">
        <v>0.5</v>
      </c>
      <c r="D82" s="69" t="s">
        <v>8</v>
      </c>
      <c r="E82" s="69">
        <v>3</v>
      </c>
      <c r="F82" s="45" t="s">
        <v>83</v>
      </c>
      <c r="G82" s="69" t="s">
        <v>37</v>
      </c>
      <c r="H82" s="205"/>
      <c r="I82" s="48">
        <v>550</v>
      </c>
      <c r="J82" s="51">
        <f t="shared" si="109"/>
        <v>31.436722157375119</v>
      </c>
      <c r="K82" s="48">
        <f t="shared" si="110"/>
        <v>627</v>
      </c>
      <c r="L82" s="51">
        <f t="shared" si="111"/>
        <v>35.837863259407634</v>
      </c>
      <c r="M82" s="48">
        <f t="shared" si="112"/>
        <v>665.5</v>
      </c>
      <c r="N82" s="201">
        <f t="shared" si="113"/>
        <v>38.038433810423889</v>
      </c>
      <c r="O82" s="48">
        <v>470</v>
      </c>
      <c r="P82" s="51">
        <f t="shared" si="123"/>
        <v>26.864108025393286</v>
      </c>
      <c r="Q82" s="48">
        <v>536</v>
      </c>
      <c r="R82" s="51">
        <f t="shared" si="124"/>
        <v>30.6365146842783</v>
      </c>
      <c r="S82" s="48">
        <f t="shared" si="125"/>
        <v>568.69999999999993</v>
      </c>
      <c r="T82" s="201">
        <f t="shared" si="126"/>
        <v>32.50557071072587</v>
      </c>
      <c r="U82" s="49">
        <v>5.5804940000000004E-2</v>
      </c>
      <c r="V82" s="49">
        <v>7.3053368328958881E-2</v>
      </c>
      <c r="W82" s="49">
        <v>7.217847769028872E-2</v>
      </c>
      <c r="X82" s="49">
        <v>0.95144356955380582</v>
      </c>
      <c r="Y82" s="48">
        <f t="shared" si="114"/>
        <v>298.90481284154856</v>
      </c>
      <c r="Z82" s="137">
        <f t="shared" si="115"/>
        <v>5.6949015471527122</v>
      </c>
      <c r="AA82" s="47">
        <v>0.92200000000000004</v>
      </c>
      <c r="AB82" s="49">
        <v>0.125</v>
      </c>
      <c r="AC82" s="49">
        <v>0.95144356955380582</v>
      </c>
      <c r="AD82" s="56">
        <f t="shared" si="116"/>
        <v>298.90481284154856</v>
      </c>
      <c r="AE82" s="51">
        <f t="shared" si="117"/>
        <v>0.51244205693296607</v>
      </c>
      <c r="AF82" s="49">
        <f t="shared" si="118"/>
        <v>0.67082982854875006</v>
      </c>
      <c r="AG82" s="49">
        <f t="shared" si="119"/>
        <v>0.66279593838648965</v>
      </c>
      <c r="AH82" s="54">
        <f t="shared" si="127"/>
        <v>0.32550734118444641</v>
      </c>
      <c r="AI82" s="47">
        <f t="shared" si="120"/>
        <v>8.4664830119375569</v>
      </c>
      <c r="AJ82" s="47">
        <f t="shared" si="121"/>
        <v>1.1478420569329659</v>
      </c>
      <c r="AK82" s="54">
        <f t="shared" si="122"/>
        <v>0.32550734118444641</v>
      </c>
      <c r="AL82" s="91" t="s">
        <v>84</v>
      </c>
    </row>
    <row r="83" spans="2:38" x14ac:dyDescent="0.3">
      <c r="B83" s="184">
        <v>33</v>
      </c>
      <c r="C83" s="69">
        <v>0.55000000000000004</v>
      </c>
      <c r="D83" s="69" t="s">
        <v>8</v>
      </c>
      <c r="E83" s="69">
        <v>3</v>
      </c>
      <c r="F83" s="45" t="s">
        <v>83</v>
      </c>
      <c r="G83" s="69" t="s">
        <v>37</v>
      </c>
      <c r="H83" s="205"/>
      <c r="I83" s="48">
        <v>575</v>
      </c>
      <c r="J83" s="51">
        <f t="shared" si="109"/>
        <v>32.865664073619449</v>
      </c>
      <c r="K83" s="48">
        <f t="shared" si="110"/>
        <v>655.5</v>
      </c>
      <c r="L83" s="51">
        <f t="shared" si="111"/>
        <v>37.466857043926169</v>
      </c>
      <c r="M83" s="48">
        <f t="shared" si="112"/>
        <v>695.75</v>
      </c>
      <c r="N83" s="201">
        <f t="shared" si="113"/>
        <v>39.767453529079525</v>
      </c>
      <c r="O83" s="48">
        <v>490</v>
      </c>
      <c r="P83" s="51">
        <f t="shared" si="123"/>
        <v>28.007261558388741</v>
      </c>
      <c r="Q83" s="48">
        <v>559</v>
      </c>
      <c r="R83" s="51">
        <f t="shared" si="124"/>
        <v>31.951141247223077</v>
      </c>
      <c r="S83" s="48">
        <f t="shared" si="125"/>
        <v>592.9</v>
      </c>
      <c r="T83" s="201">
        <f t="shared" si="126"/>
        <v>33.888786485650378</v>
      </c>
      <c r="U83" s="49">
        <v>5.1242960000000004E-2</v>
      </c>
      <c r="V83" s="49">
        <v>6.6000000000000003E-2</v>
      </c>
      <c r="W83" s="49">
        <v>7.0999999999999994E-2</v>
      </c>
      <c r="X83" s="49">
        <v>1.0009999999999999</v>
      </c>
      <c r="Y83" s="48">
        <f t="shared" si="114"/>
        <v>314.47342462433829</v>
      </c>
      <c r="Z83" s="137">
        <f t="shared" si="115"/>
        <v>5.9915234398748911</v>
      </c>
      <c r="AA83" s="47">
        <v>0.88700000000000001</v>
      </c>
      <c r="AB83" s="49">
        <v>0.123</v>
      </c>
      <c r="AC83" s="49">
        <v>1.0009999999999999</v>
      </c>
      <c r="AD83" s="56">
        <f t="shared" si="116"/>
        <v>314.47342462433829</v>
      </c>
      <c r="AE83" s="51">
        <f t="shared" si="117"/>
        <v>0.47055059687786965</v>
      </c>
      <c r="AF83" s="49">
        <f t="shared" si="118"/>
        <v>0.60606060606060608</v>
      </c>
      <c r="AG83" s="49">
        <f t="shared" si="119"/>
        <v>0.65197428833792459</v>
      </c>
      <c r="AH83" s="54">
        <f t="shared" si="127"/>
        <v>0.34246155941590439</v>
      </c>
      <c r="AI83" s="47">
        <f t="shared" si="120"/>
        <v>8.1450872359963267</v>
      </c>
      <c r="AJ83" s="47">
        <f t="shared" si="121"/>
        <v>1.1294765840220387</v>
      </c>
      <c r="AK83" s="54">
        <f t="shared" si="122"/>
        <v>0.34246155941590439</v>
      </c>
      <c r="AL83" s="91" t="s">
        <v>84</v>
      </c>
    </row>
    <row r="84" spans="2:38" x14ac:dyDescent="0.3">
      <c r="B84" s="184">
        <v>33</v>
      </c>
      <c r="C84" s="69">
        <v>0.6</v>
      </c>
      <c r="D84" s="69" t="s">
        <v>8</v>
      </c>
      <c r="E84" s="69">
        <v>3</v>
      </c>
      <c r="F84" s="71" t="s">
        <v>83</v>
      </c>
      <c r="G84" s="69" t="s">
        <v>37</v>
      </c>
      <c r="H84" s="205"/>
      <c r="I84" s="48">
        <v>590</v>
      </c>
      <c r="J84" s="51">
        <f t="shared" si="109"/>
        <v>33.723029223366034</v>
      </c>
      <c r="K84" s="48">
        <f t="shared" si="110"/>
        <v>672.59999999999991</v>
      </c>
      <c r="L84" s="51">
        <f t="shared" si="111"/>
        <v>38.44425331463728</v>
      </c>
      <c r="M84" s="48">
        <f t="shared" si="112"/>
        <v>713.9</v>
      </c>
      <c r="N84" s="202">
        <f t="shared" si="113"/>
        <v>40.804865360272906</v>
      </c>
      <c r="O84" s="48">
        <v>500</v>
      </c>
      <c r="P84" s="51">
        <f t="shared" si="123"/>
        <v>28.578838324886473</v>
      </c>
      <c r="Q84" s="48">
        <v>570</v>
      </c>
      <c r="R84" s="51">
        <f t="shared" si="124"/>
        <v>32.579875690370578</v>
      </c>
      <c r="S84" s="48">
        <f t="shared" si="125"/>
        <v>605</v>
      </c>
      <c r="T84" s="201">
        <f t="shared" si="126"/>
        <v>34.580394373112632</v>
      </c>
      <c r="U84" s="49">
        <v>4.5893300000000005E-2</v>
      </c>
      <c r="V84" s="49">
        <v>6.1570428696412952E-2</v>
      </c>
      <c r="W84" s="49">
        <v>7.0999999999999994E-2</v>
      </c>
      <c r="X84" s="49">
        <v>1.0389326334208224</v>
      </c>
      <c r="Y84" s="48">
        <f t="shared" si="114"/>
        <v>326.39031287295535</v>
      </c>
      <c r="Z84" s="47">
        <f t="shared" si="115"/>
        <v>6.2185706549368698</v>
      </c>
      <c r="AA84" s="150">
        <v>0.85599999999999998</v>
      </c>
      <c r="AB84" s="49">
        <v>0.121</v>
      </c>
      <c r="AC84" s="49">
        <v>1.0389326334208224</v>
      </c>
      <c r="AD84" s="59">
        <f t="shared" si="116"/>
        <v>326.39031287295535</v>
      </c>
      <c r="AE84" s="51">
        <f t="shared" si="117"/>
        <v>0.42142607897153356</v>
      </c>
      <c r="AF84" s="49">
        <f t="shared" si="118"/>
        <v>0.56538502016908132</v>
      </c>
      <c r="AG84" s="49">
        <f t="shared" si="119"/>
        <v>0.65197428833792459</v>
      </c>
      <c r="AH84" s="155">
        <f t="shared" si="127"/>
        <v>0.35543905071864834</v>
      </c>
      <c r="AI84" s="47">
        <f t="shared" si="120"/>
        <v>7.8604224058769514</v>
      </c>
      <c r="AJ84" s="47">
        <f t="shared" si="121"/>
        <v>1.1111111111111112</v>
      </c>
      <c r="AK84" s="155">
        <f t="shared" si="122"/>
        <v>0.35543905071864834</v>
      </c>
      <c r="AL84" s="91" t="s">
        <v>84</v>
      </c>
    </row>
    <row r="85" spans="2:38" ht="15" customHeight="1" x14ac:dyDescent="0.3">
      <c r="B85" s="283" t="s">
        <v>134</v>
      </c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5"/>
    </row>
    <row r="86" spans="2:38" ht="15" customHeight="1" x14ac:dyDescent="0.3">
      <c r="B86" s="283"/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5"/>
    </row>
    <row r="87" spans="2:38" x14ac:dyDescent="0.3">
      <c r="B87" s="184">
        <v>33</v>
      </c>
      <c r="C87" s="69">
        <v>0.1</v>
      </c>
      <c r="D87" s="69" t="s">
        <v>8</v>
      </c>
      <c r="E87" s="69">
        <v>3</v>
      </c>
      <c r="F87" s="67" t="s">
        <v>47</v>
      </c>
      <c r="G87" s="69" t="s">
        <v>37</v>
      </c>
      <c r="H87" s="205"/>
      <c r="I87" s="48">
        <v>205</v>
      </c>
      <c r="J87" s="51">
        <f t="shared" ref="J87:J97" si="128">I87*(SQRT(3)*$B87)/1000</f>
        <v>11.717323713203454</v>
      </c>
      <c r="K87" s="48">
        <f t="shared" ref="K87:K97" si="129">1.14*I87</f>
        <v>233.7</v>
      </c>
      <c r="L87" s="51">
        <f t="shared" ref="L87:L97" si="130">K87*(SQRT(3)*$B87)/1000</f>
        <v>13.357749033051936</v>
      </c>
      <c r="M87" s="48">
        <f t="shared" ref="M87:M97" si="131">I87*1.21</f>
        <v>248.04999999999998</v>
      </c>
      <c r="N87" s="200">
        <f t="shared" ref="N87:N97" si="132">M87*(SQRT(3)*$B87)/1000</f>
        <v>14.177961692976178</v>
      </c>
      <c r="O87" s="48">
        <v>145</v>
      </c>
      <c r="P87" s="51">
        <f t="shared" ref="P87:P97" si="133">O87*(SQRT(3)*$B87)/1000</f>
        <v>8.2878631142170764</v>
      </c>
      <c r="Q87" s="48">
        <v>572.29999999999995</v>
      </c>
      <c r="R87" s="51">
        <f t="shared" ref="R87:R97" si="134">Q87*(SQRT(3)*$B87)/1000</f>
        <v>32.711338346665059</v>
      </c>
      <c r="S87" s="48">
        <f t="shared" ref="S87:S97" si="135">O87*1.21</f>
        <v>175.45</v>
      </c>
      <c r="T87" s="201">
        <f t="shared" ref="T87:T97" si="136">S87*(SQRT(3)*$B87)/1000</f>
        <v>10.028314368202661</v>
      </c>
      <c r="U87" s="49">
        <v>0.27557860000000006</v>
      </c>
      <c r="V87" s="49">
        <v>0.31824146981627294</v>
      </c>
      <c r="W87" s="49">
        <v>0.15748031496062992</v>
      </c>
      <c r="X87" s="49">
        <v>0.21872265966754156</v>
      </c>
      <c r="Y87" s="48">
        <f t="shared" ref="Y87:Y97" si="137">2*PI()*50*(X87)</f>
        <v>68.71375007851691</v>
      </c>
      <c r="Z87" s="135">
        <f t="shared" ref="Z87:Z97" si="138">2*PI()*50*(X87/1000000)*(B87*1000/SQRT(3))</f>
        <v>1.3091727694603934</v>
      </c>
      <c r="AA87" s="47">
        <v>1.421004641684761</v>
      </c>
      <c r="AB87" s="49">
        <v>0.16598866937375695</v>
      </c>
      <c r="AC87" s="49">
        <v>0.21872265966754156</v>
      </c>
      <c r="AD87" s="48">
        <f t="shared" ref="AD87:AD97" si="139">2*PI()*50*(AC87)</f>
        <v>68.71375007851691</v>
      </c>
      <c r="AE87" s="151">
        <f t="shared" ref="AE87:AE97" si="140">100*100000000*U87/(($B87*1000)^2)</f>
        <v>2.5305656565656571</v>
      </c>
      <c r="AF87" s="47">
        <f t="shared" ref="AF87:AF97" si="141">100*100000000*V87/(($B87*1000)^2)</f>
        <v>2.9223275465222489</v>
      </c>
      <c r="AG87" s="47">
        <f t="shared" ref="AG87:AG97" si="142">100*100000000*W87/(($B87*1000)^2)</f>
        <v>1.4461002292068863</v>
      </c>
      <c r="AH87" s="143">
        <f>100/100000000*(Y87/1000000)*(($B87*1000)^2)</f>
        <v>7.4829273835504917E-2</v>
      </c>
      <c r="AI87" s="51">
        <f t="shared" ref="AI87:AI97" si="143">100*100000000*AA87/(($B87*1000)^2)</f>
        <v>13.048711126581829</v>
      </c>
      <c r="AJ87" s="47">
        <f t="shared" ref="AJ87:AJ97" si="144">100*100000000*AB87/(($B87*1000)^2)</f>
        <v>1.5242302054523136</v>
      </c>
      <c r="AK87" s="143">
        <f t="shared" ref="AK87:AK97" si="145">100/100000000*(AD87/1000000)*(($B87*1000)^2)</f>
        <v>7.4829273835504917E-2</v>
      </c>
      <c r="AL87" s="91" t="s">
        <v>85</v>
      </c>
    </row>
    <row r="88" spans="2:38" x14ac:dyDescent="0.3">
      <c r="B88" s="184">
        <v>33</v>
      </c>
      <c r="C88" s="69">
        <v>0.15</v>
      </c>
      <c r="D88" s="69" t="s">
        <v>8</v>
      </c>
      <c r="E88" s="69">
        <v>3</v>
      </c>
      <c r="F88" s="45" t="s">
        <v>47</v>
      </c>
      <c r="G88" s="69" t="s">
        <v>37</v>
      </c>
      <c r="H88" s="205"/>
      <c r="I88" s="48">
        <v>255</v>
      </c>
      <c r="J88" s="51">
        <f t="shared" si="128"/>
        <v>14.575207545692102</v>
      </c>
      <c r="K88" s="48">
        <f t="shared" si="129"/>
        <v>290.7</v>
      </c>
      <c r="L88" s="51">
        <f t="shared" si="130"/>
        <v>16.615736602088994</v>
      </c>
      <c r="M88" s="48">
        <f t="shared" si="131"/>
        <v>308.55</v>
      </c>
      <c r="N88" s="201">
        <f t="shared" si="132"/>
        <v>17.636001130287443</v>
      </c>
      <c r="O88" s="48">
        <v>175</v>
      </c>
      <c r="P88" s="51">
        <f t="shared" si="133"/>
        <v>10.002593413710265</v>
      </c>
      <c r="Q88" s="48">
        <v>573.29999999999995</v>
      </c>
      <c r="R88" s="51">
        <f t="shared" si="134"/>
        <v>32.768496023314832</v>
      </c>
      <c r="S88" s="48">
        <f t="shared" si="135"/>
        <v>211.75</v>
      </c>
      <c r="T88" s="201">
        <f t="shared" si="136"/>
        <v>12.103138030589422</v>
      </c>
      <c r="U88" s="49">
        <v>0.18827740000000001</v>
      </c>
      <c r="V88" s="49">
        <v>0.21762904636920385</v>
      </c>
      <c r="W88" s="49">
        <v>0.1137357830271216</v>
      </c>
      <c r="X88" s="49">
        <v>0.26246719160104987</v>
      </c>
      <c r="Y88" s="48">
        <f t="shared" si="137"/>
        <v>82.456500094220289</v>
      </c>
      <c r="Z88" s="137">
        <f t="shared" si="138"/>
        <v>1.5710073233524724</v>
      </c>
      <c r="AA88" s="47">
        <v>1.2420331819613732</v>
      </c>
      <c r="AB88" s="49">
        <v>0.15512121696055653</v>
      </c>
      <c r="AC88" s="49">
        <v>0.26246719160104987</v>
      </c>
      <c r="AD88" s="56">
        <f t="shared" si="139"/>
        <v>82.456500094220289</v>
      </c>
      <c r="AE88" s="51">
        <f t="shared" si="140"/>
        <v>1.7289017447199266</v>
      </c>
      <c r="AF88" s="47">
        <f t="shared" si="141"/>
        <v>1.9984301778622944</v>
      </c>
      <c r="AG88" s="47">
        <f t="shared" si="142"/>
        <v>1.0444057210938624</v>
      </c>
      <c r="AH88" s="144">
        <f>100/100000000*(Y88/1000000)*(($B88*1000)^2)</f>
        <v>8.9795128602605898E-2</v>
      </c>
      <c r="AI88" s="51">
        <f t="shared" si="143"/>
        <v>11.405263378892316</v>
      </c>
      <c r="AJ88" s="47">
        <f t="shared" si="144"/>
        <v>1.4244372539996009</v>
      </c>
      <c r="AK88" s="144">
        <f t="shared" si="145"/>
        <v>8.9795128602605898E-2</v>
      </c>
      <c r="AL88" s="91" t="s">
        <v>85</v>
      </c>
    </row>
    <row r="89" spans="2:38" x14ac:dyDescent="0.3">
      <c r="B89" s="184">
        <v>33</v>
      </c>
      <c r="C89" s="69">
        <v>0.2</v>
      </c>
      <c r="D89" s="69" t="s">
        <v>8</v>
      </c>
      <c r="E89" s="69">
        <v>3</v>
      </c>
      <c r="F89" s="45" t="s">
        <v>47</v>
      </c>
      <c r="G89" s="69" t="s">
        <v>37</v>
      </c>
      <c r="H89" s="205"/>
      <c r="I89" s="48">
        <v>295</v>
      </c>
      <c r="J89" s="51">
        <f t="shared" si="128"/>
        <v>16.861514611683017</v>
      </c>
      <c r="K89" s="48">
        <f t="shared" si="129"/>
        <v>336.29999999999995</v>
      </c>
      <c r="L89" s="51">
        <f t="shared" si="130"/>
        <v>19.22212665731864</v>
      </c>
      <c r="M89" s="48">
        <f t="shared" si="131"/>
        <v>356.95</v>
      </c>
      <c r="N89" s="201">
        <f t="shared" si="132"/>
        <v>20.402432680136453</v>
      </c>
      <c r="O89" s="48">
        <v>205</v>
      </c>
      <c r="P89" s="51">
        <f t="shared" si="133"/>
        <v>11.717323713203454</v>
      </c>
      <c r="Q89" s="48">
        <v>574.29999999999995</v>
      </c>
      <c r="R89" s="51">
        <f t="shared" si="134"/>
        <v>32.825653699964597</v>
      </c>
      <c r="S89" s="48">
        <f t="shared" si="135"/>
        <v>248.04999999999998</v>
      </c>
      <c r="T89" s="201">
        <f t="shared" si="136"/>
        <v>14.177961692976178</v>
      </c>
      <c r="U89" s="49">
        <v>0.14167300000000002</v>
      </c>
      <c r="V89" s="49">
        <v>0.16404199475065617</v>
      </c>
      <c r="W89" s="49">
        <v>0.10936132983377078</v>
      </c>
      <c r="X89" s="49">
        <v>0.29527559055118113</v>
      </c>
      <c r="Y89" s="48">
        <f t="shared" si="137"/>
        <v>92.763562605997848</v>
      </c>
      <c r="Z89" s="137">
        <f t="shared" si="138"/>
        <v>1.7673832387715316</v>
      </c>
      <c r="AA89" s="47">
        <v>1.1288949700506135</v>
      </c>
      <c r="AB89" s="49">
        <v>0.14784492939235494</v>
      </c>
      <c r="AC89" s="49">
        <v>0.29527559055118113</v>
      </c>
      <c r="AD89" s="56">
        <f t="shared" si="139"/>
        <v>92.763562605997848</v>
      </c>
      <c r="AE89" s="51">
        <f t="shared" si="140"/>
        <v>1.300945821854913</v>
      </c>
      <c r="AF89" s="47">
        <f t="shared" si="141"/>
        <v>1.50635440542384</v>
      </c>
      <c r="AG89" s="47">
        <f t="shared" si="142"/>
        <v>1.00423627028256</v>
      </c>
      <c r="AH89" s="54">
        <f t="shared" ref="AH89:AH97" si="146">100/100000000*(Y89/1000000)*(($B89*1000)^2)</f>
        <v>0.10101951967793164</v>
      </c>
      <c r="AI89" s="51">
        <f t="shared" si="143"/>
        <v>10.366344995873401</v>
      </c>
      <c r="AJ89" s="47">
        <f t="shared" si="144"/>
        <v>1.3576210228866386</v>
      </c>
      <c r="AK89" s="54">
        <f t="shared" si="145"/>
        <v>0.10101951967793164</v>
      </c>
      <c r="AL89" s="91" t="s">
        <v>85</v>
      </c>
    </row>
    <row r="90" spans="2:38" x14ac:dyDescent="0.3">
      <c r="B90" s="184">
        <v>33</v>
      </c>
      <c r="C90" s="69">
        <v>0.25</v>
      </c>
      <c r="D90" s="69" t="s">
        <v>8</v>
      </c>
      <c r="E90" s="69">
        <v>3</v>
      </c>
      <c r="F90" s="45" t="s">
        <v>47</v>
      </c>
      <c r="G90" s="69" t="s">
        <v>37</v>
      </c>
      <c r="H90" s="205"/>
      <c r="I90" s="48">
        <v>335</v>
      </c>
      <c r="J90" s="51">
        <f t="shared" si="128"/>
        <v>19.147821677673935</v>
      </c>
      <c r="K90" s="48">
        <f t="shared" si="129"/>
        <v>381.9</v>
      </c>
      <c r="L90" s="51">
        <f t="shared" si="130"/>
        <v>21.828516712548289</v>
      </c>
      <c r="M90" s="48">
        <f t="shared" si="131"/>
        <v>405.34999999999997</v>
      </c>
      <c r="N90" s="201">
        <f t="shared" si="132"/>
        <v>23.168864229985463</v>
      </c>
      <c r="O90" s="48">
        <v>230</v>
      </c>
      <c r="P90" s="51">
        <f t="shared" si="133"/>
        <v>13.146265629447777</v>
      </c>
      <c r="Q90" s="48">
        <v>575.29999999999995</v>
      </c>
      <c r="R90" s="51">
        <f t="shared" si="134"/>
        <v>32.88281137661437</v>
      </c>
      <c r="S90" s="48">
        <f t="shared" si="135"/>
        <v>278.3</v>
      </c>
      <c r="T90" s="201">
        <f t="shared" si="136"/>
        <v>15.906981411631811</v>
      </c>
      <c r="U90" s="49">
        <v>0.1127914</v>
      </c>
      <c r="V90" s="49">
        <v>0.13123359580052493</v>
      </c>
      <c r="W90" s="49">
        <v>0.10389326334208224</v>
      </c>
      <c r="X90" s="49">
        <v>0.32808398950131235</v>
      </c>
      <c r="Y90" s="48">
        <f t="shared" si="137"/>
        <v>103.07062511777538</v>
      </c>
      <c r="Z90" s="137">
        <f t="shared" si="138"/>
        <v>1.9637591541905903</v>
      </c>
      <c r="AA90" s="47">
        <v>1.0482851018159192</v>
      </c>
      <c r="AB90" s="49">
        <v>0.14243688324887738</v>
      </c>
      <c r="AC90" s="49">
        <v>0.32808398950131235</v>
      </c>
      <c r="AD90" s="56">
        <f t="shared" si="139"/>
        <v>103.07062511777538</v>
      </c>
      <c r="AE90" s="51">
        <f t="shared" si="140"/>
        <v>1.0357337006427916</v>
      </c>
      <c r="AF90" s="47">
        <f t="shared" si="141"/>
        <v>1.2050835243390718</v>
      </c>
      <c r="AG90" s="47">
        <f t="shared" si="142"/>
        <v>0.95402445676843195</v>
      </c>
      <c r="AH90" s="54">
        <f t="shared" si="146"/>
        <v>0.11224391075325739</v>
      </c>
      <c r="AI90" s="47">
        <f t="shared" si="143"/>
        <v>9.6261258201645461</v>
      </c>
      <c r="AJ90" s="47">
        <f t="shared" si="144"/>
        <v>1.3079603604120971</v>
      </c>
      <c r="AK90" s="54">
        <f t="shared" si="145"/>
        <v>0.11224391075325739</v>
      </c>
      <c r="AL90" s="91" t="s">
        <v>85</v>
      </c>
    </row>
    <row r="91" spans="2:38" x14ac:dyDescent="0.3">
      <c r="B91" s="184">
        <v>33</v>
      </c>
      <c r="C91" s="69">
        <v>0.3</v>
      </c>
      <c r="D91" s="69" t="s">
        <v>8</v>
      </c>
      <c r="E91" s="69">
        <v>3</v>
      </c>
      <c r="F91" s="45" t="s">
        <v>47</v>
      </c>
      <c r="G91" s="69" t="s">
        <v>37</v>
      </c>
      <c r="H91" s="205"/>
      <c r="I91" s="48">
        <v>370</v>
      </c>
      <c r="J91" s="51">
        <f t="shared" si="128"/>
        <v>21.14834036041599</v>
      </c>
      <c r="K91" s="48">
        <f t="shared" si="129"/>
        <v>421.79999999999995</v>
      </c>
      <c r="L91" s="51">
        <f t="shared" si="130"/>
        <v>24.109108010874223</v>
      </c>
      <c r="M91" s="48">
        <f t="shared" si="131"/>
        <v>447.7</v>
      </c>
      <c r="N91" s="201">
        <f t="shared" si="132"/>
        <v>25.589491836103345</v>
      </c>
      <c r="O91" s="48">
        <v>255</v>
      </c>
      <c r="P91" s="51">
        <f t="shared" si="133"/>
        <v>14.575207545692102</v>
      </c>
      <c r="Q91" s="48">
        <v>576.29999999999995</v>
      </c>
      <c r="R91" s="51">
        <f t="shared" si="134"/>
        <v>32.93996905326415</v>
      </c>
      <c r="S91" s="48">
        <f t="shared" si="135"/>
        <v>308.55</v>
      </c>
      <c r="T91" s="201">
        <f t="shared" si="136"/>
        <v>17.636001130287443</v>
      </c>
      <c r="U91" s="49">
        <v>9.1983520000000013E-2</v>
      </c>
      <c r="V91" s="49">
        <v>0.10804899387576553</v>
      </c>
      <c r="W91" s="49">
        <v>0.10061242344706911</v>
      </c>
      <c r="X91" s="49">
        <v>0.36089238845144361</v>
      </c>
      <c r="Y91" s="48">
        <f t="shared" si="137"/>
        <v>113.37768762955292</v>
      </c>
      <c r="Z91" s="137">
        <f t="shared" si="138"/>
        <v>2.1601350696096495</v>
      </c>
      <c r="AA91" s="47">
        <v>0.98671388581093955</v>
      </c>
      <c r="AB91" s="49">
        <v>0.13816536668023638</v>
      </c>
      <c r="AC91" s="49">
        <v>0.36089238845144361</v>
      </c>
      <c r="AD91" s="56">
        <f t="shared" si="139"/>
        <v>113.37768762955292</v>
      </c>
      <c r="AE91" s="51">
        <f t="shared" si="140"/>
        <v>0.84466042240587702</v>
      </c>
      <c r="AF91" s="47">
        <f t="shared" si="141"/>
        <v>0.99218543503916912</v>
      </c>
      <c r="AG91" s="47">
        <f t="shared" si="142"/>
        <v>0.92389736865995509</v>
      </c>
      <c r="AH91" s="54">
        <f t="shared" si="146"/>
        <v>0.12346830182858314</v>
      </c>
      <c r="AI91" s="47">
        <f t="shared" si="143"/>
        <v>9.0607335703483898</v>
      </c>
      <c r="AJ91" s="47">
        <f t="shared" si="144"/>
        <v>1.2687361494971201</v>
      </c>
      <c r="AK91" s="54">
        <f t="shared" si="145"/>
        <v>0.12346830182858314</v>
      </c>
      <c r="AL91" s="91" t="s">
        <v>85</v>
      </c>
    </row>
    <row r="92" spans="2:38" x14ac:dyDescent="0.3">
      <c r="B92" s="184">
        <v>33</v>
      </c>
      <c r="C92" s="69">
        <v>0.35</v>
      </c>
      <c r="D92" s="69" t="s">
        <v>8</v>
      </c>
      <c r="E92" s="69">
        <v>3</v>
      </c>
      <c r="F92" s="45" t="s">
        <v>47</v>
      </c>
      <c r="G92" s="69" t="s">
        <v>37</v>
      </c>
      <c r="H92" s="205"/>
      <c r="I92" s="48">
        <v>400</v>
      </c>
      <c r="J92" s="51">
        <f t="shared" si="128"/>
        <v>22.86307065990918</v>
      </c>
      <c r="K92" s="48">
        <f t="shared" si="129"/>
        <v>455.99999999999994</v>
      </c>
      <c r="L92" s="51">
        <f t="shared" si="130"/>
        <v>26.06390055229646</v>
      </c>
      <c r="M92" s="48">
        <f t="shared" si="131"/>
        <v>484</v>
      </c>
      <c r="N92" s="201">
        <f t="shared" si="132"/>
        <v>27.664315498490105</v>
      </c>
      <c r="O92" s="48">
        <v>275</v>
      </c>
      <c r="P92" s="51">
        <f t="shared" si="133"/>
        <v>15.718361078687559</v>
      </c>
      <c r="Q92" s="48">
        <v>577.29999999999995</v>
      </c>
      <c r="R92" s="51">
        <f t="shared" si="134"/>
        <v>32.997126729913923</v>
      </c>
      <c r="S92" s="48">
        <f t="shared" si="135"/>
        <v>332.75</v>
      </c>
      <c r="T92" s="201">
        <f t="shared" si="136"/>
        <v>19.019216905211945</v>
      </c>
      <c r="U92" s="49">
        <v>7.7783400000000003E-2</v>
      </c>
      <c r="V92" s="49">
        <v>9.4E-2</v>
      </c>
      <c r="W92" s="49">
        <v>9.8000000000000004E-2</v>
      </c>
      <c r="X92" s="49">
        <v>0.38</v>
      </c>
      <c r="Y92" s="48">
        <f t="shared" si="137"/>
        <v>119.38052083641215</v>
      </c>
      <c r="Z92" s="137">
        <f t="shared" si="138"/>
        <v>2.2745044027497094</v>
      </c>
      <c r="AA92" s="47">
        <v>0.93748624809943404</v>
      </c>
      <c r="AB92" s="49">
        <v>0.1346539445280012</v>
      </c>
      <c r="AC92" s="49">
        <v>0.38</v>
      </c>
      <c r="AD92" s="56">
        <f t="shared" si="139"/>
        <v>119.38052083641215</v>
      </c>
      <c r="AE92" s="51">
        <f t="shared" si="140"/>
        <v>0.7142644628099174</v>
      </c>
      <c r="AF92" s="47">
        <f t="shared" si="141"/>
        <v>0.86317722681359044</v>
      </c>
      <c r="AG92" s="47">
        <f t="shared" si="142"/>
        <v>0.89990817263544531</v>
      </c>
      <c r="AH92" s="54">
        <f t="shared" si="146"/>
        <v>0.13000538719085283</v>
      </c>
      <c r="AI92" s="47">
        <f t="shared" si="143"/>
        <v>8.6086891469185876</v>
      </c>
      <c r="AJ92" s="47">
        <f t="shared" si="144"/>
        <v>1.2364916852892671</v>
      </c>
      <c r="AK92" s="54">
        <f t="shared" si="145"/>
        <v>0.13000538719085283</v>
      </c>
      <c r="AL92" s="91" t="s">
        <v>85</v>
      </c>
    </row>
    <row r="93" spans="2:38" x14ac:dyDescent="0.3">
      <c r="B93" s="184">
        <v>33</v>
      </c>
      <c r="C93" s="69">
        <v>0.4</v>
      </c>
      <c r="D93" s="69" t="s">
        <v>8</v>
      </c>
      <c r="E93" s="69">
        <v>3</v>
      </c>
      <c r="F93" s="45" t="s">
        <v>47</v>
      </c>
      <c r="G93" s="69" t="s">
        <v>37</v>
      </c>
      <c r="H93" s="205"/>
      <c r="I93" s="48">
        <v>435</v>
      </c>
      <c r="J93" s="51">
        <f t="shared" si="128"/>
        <v>24.863589342651231</v>
      </c>
      <c r="K93" s="48">
        <f t="shared" si="129"/>
        <v>495.9</v>
      </c>
      <c r="L93" s="51">
        <f t="shared" si="130"/>
        <v>28.344491850622401</v>
      </c>
      <c r="M93" s="48">
        <f t="shared" si="131"/>
        <v>526.35</v>
      </c>
      <c r="N93" s="201">
        <f t="shared" si="132"/>
        <v>30.084943104607991</v>
      </c>
      <c r="O93" s="48">
        <v>300</v>
      </c>
      <c r="P93" s="51">
        <f t="shared" si="133"/>
        <v>17.147302994931884</v>
      </c>
      <c r="Q93" s="48">
        <v>578.29999999999995</v>
      </c>
      <c r="R93" s="51">
        <f t="shared" si="134"/>
        <v>33.054284406563688</v>
      </c>
      <c r="S93" s="48">
        <f t="shared" si="135"/>
        <v>363</v>
      </c>
      <c r="T93" s="201">
        <f t="shared" si="136"/>
        <v>20.74823662386758</v>
      </c>
      <c r="U93" s="49">
        <v>6.8440640000000011E-2</v>
      </c>
      <c r="V93" s="49">
        <v>8.1583552055993006E-2</v>
      </c>
      <c r="W93" s="49">
        <v>9.6237970253718275E-2</v>
      </c>
      <c r="X93" s="49">
        <v>0.40463692038495186</v>
      </c>
      <c r="Y93" s="48">
        <f t="shared" si="137"/>
        <v>127.12043764525629</v>
      </c>
      <c r="Z93" s="137">
        <f t="shared" si="138"/>
        <v>2.4219696235017278</v>
      </c>
      <c r="AA93" s="47">
        <v>0.89683299830366914</v>
      </c>
      <c r="AB93" s="49">
        <v>0.13168442900046656</v>
      </c>
      <c r="AC93" s="49">
        <v>0.40463692038495186</v>
      </c>
      <c r="AD93" s="56">
        <f t="shared" si="139"/>
        <v>127.12043764525629</v>
      </c>
      <c r="AE93" s="51">
        <f t="shared" si="140"/>
        <v>0.62847235996326911</v>
      </c>
      <c r="AF93" s="47">
        <f t="shared" si="141"/>
        <v>0.74916025763078975</v>
      </c>
      <c r="AG93" s="47">
        <f t="shared" si="142"/>
        <v>0.88372791784865257</v>
      </c>
      <c r="AH93" s="54">
        <f t="shared" si="146"/>
        <v>0.13843415659568409</v>
      </c>
      <c r="AI93" s="47">
        <f t="shared" si="143"/>
        <v>8.2353810679859425</v>
      </c>
      <c r="AJ93" s="47">
        <f t="shared" si="144"/>
        <v>1.2092234067995093</v>
      </c>
      <c r="AK93" s="54">
        <f t="shared" si="145"/>
        <v>0.13843415659568409</v>
      </c>
      <c r="AL93" s="91" t="s">
        <v>85</v>
      </c>
    </row>
    <row r="94" spans="2:38" x14ac:dyDescent="0.3">
      <c r="B94" s="184">
        <v>33</v>
      </c>
      <c r="C94" s="69">
        <v>0.45</v>
      </c>
      <c r="D94" s="69" t="s">
        <v>8</v>
      </c>
      <c r="E94" s="69">
        <v>3</v>
      </c>
      <c r="F94" s="45" t="s">
        <v>47</v>
      </c>
      <c r="G94" s="69" t="s">
        <v>37</v>
      </c>
      <c r="H94" s="205"/>
      <c r="I94" s="48">
        <v>450</v>
      </c>
      <c r="J94" s="51">
        <f t="shared" si="128"/>
        <v>25.720954492397826</v>
      </c>
      <c r="K94" s="48">
        <f t="shared" si="129"/>
        <v>513</v>
      </c>
      <c r="L94" s="51">
        <f t="shared" si="130"/>
        <v>29.321888121333522</v>
      </c>
      <c r="M94" s="48">
        <f t="shared" si="131"/>
        <v>544.5</v>
      </c>
      <c r="N94" s="201">
        <f t="shared" si="132"/>
        <v>31.122354935801368</v>
      </c>
      <c r="O94" s="48">
        <v>310</v>
      </c>
      <c r="P94" s="51">
        <f t="shared" si="133"/>
        <v>17.718879761429612</v>
      </c>
      <c r="Q94" s="48">
        <v>579.29999999999995</v>
      </c>
      <c r="R94" s="51">
        <f t="shared" si="134"/>
        <v>33.111442083213461</v>
      </c>
      <c r="S94" s="48">
        <f t="shared" si="135"/>
        <v>375.09999999999997</v>
      </c>
      <c r="T94" s="201">
        <f t="shared" si="136"/>
        <v>21.439844511329831</v>
      </c>
      <c r="U94" s="49">
        <v>6.1625020000000003E-2</v>
      </c>
      <c r="V94" s="49">
        <v>7.3999999999999996E-2</v>
      </c>
      <c r="W94" s="49">
        <v>9.4E-2</v>
      </c>
      <c r="X94" s="49">
        <v>0.42399999999999999</v>
      </c>
      <c r="Y94" s="48">
        <f t="shared" si="137"/>
        <v>133.20352851220724</v>
      </c>
      <c r="Z94" s="137">
        <f t="shared" si="138"/>
        <v>2.5378680704365175</v>
      </c>
      <c r="AA94" s="47">
        <v>0.8624401014103843</v>
      </c>
      <c r="AB94" s="49">
        <v>0.12911953509899204</v>
      </c>
      <c r="AC94" s="49">
        <v>0.42399999999999999</v>
      </c>
      <c r="AD94" s="56">
        <f t="shared" si="139"/>
        <v>133.20352851220724</v>
      </c>
      <c r="AE94" s="51">
        <f t="shared" si="140"/>
        <v>0.56588631772268139</v>
      </c>
      <c r="AF94" s="47">
        <f t="shared" si="141"/>
        <v>0.67952249770431583</v>
      </c>
      <c r="AG94" s="47">
        <f t="shared" si="142"/>
        <v>0.86317722681359044</v>
      </c>
      <c r="AH94" s="54">
        <f t="shared" si="146"/>
        <v>0.14505864254979367</v>
      </c>
      <c r="AI94" s="47">
        <f t="shared" si="143"/>
        <v>7.9195601598749716</v>
      </c>
      <c r="AJ94" s="47">
        <f t="shared" si="144"/>
        <v>1.1856706620660427</v>
      </c>
      <c r="AK94" s="54">
        <f t="shared" si="145"/>
        <v>0.14505864254979367</v>
      </c>
      <c r="AL94" s="91" t="s">
        <v>85</v>
      </c>
    </row>
    <row r="95" spans="2:38" x14ac:dyDescent="0.3">
      <c r="B95" s="184">
        <v>33</v>
      </c>
      <c r="C95" s="69">
        <v>0.5</v>
      </c>
      <c r="D95" s="69" t="s">
        <v>8</v>
      </c>
      <c r="E95" s="69">
        <v>3</v>
      </c>
      <c r="F95" s="45" t="s">
        <v>47</v>
      </c>
      <c r="G95" s="69" t="s">
        <v>37</v>
      </c>
      <c r="H95" s="205"/>
      <c r="I95" s="48">
        <v>480</v>
      </c>
      <c r="J95" s="51">
        <f t="shared" si="128"/>
        <v>27.435684791891013</v>
      </c>
      <c r="K95" s="48">
        <f t="shared" si="129"/>
        <v>547.19999999999993</v>
      </c>
      <c r="L95" s="51">
        <f t="shared" si="130"/>
        <v>31.276680662755751</v>
      </c>
      <c r="M95" s="48">
        <f t="shared" si="131"/>
        <v>580.79999999999995</v>
      </c>
      <c r="N95" s="201">
        <f t="shared" si="132"/>
        <v>33.197178598188124</v>
      </c>
      <c r="O95" s="48">
        <v>335</v>
      </c>
      <c r="P95" s="51">
        <f t="shared" si="133"/>
        <v>19.147821677673935</v>
      </c>
      <c r="Q95" s="48">
        <v>580.29999999999995</v>
      </c>
      <c r="R95" s="51">
        <f t="shared" si="134"/>
        <v>33.168599759863241</v>
      </c>
      <c r="S95" s="48">
        <f t="shared" si="135"/>
        <v>405.34999999999997</v>
      </c>
      <c r="T95" s="201">
        <f t="shared" si="136"/>
        <v>23.168864229985463</v>
      </c>
      <c r="U95" s="49">
        <v>5.5804940000000004E-2</v>
      </c>
      <c r="V95" s="49">
        <v>6.7585301837270337E-2</v>
      </c>
      <c r="W95" s="49">
        <v>9.2957130358705176E-2</v>
      </c>
      <c r="X95" s="49">
        <v>0.43744531933508313</v>
      </c>
      <c r="Y95" s="48">
        <f t="shared" si="137"/>
        <v>137.42750015703382</v>
      </c>
      <c r="Z95" s="137">
        <f t="shared" si="138"/>
        <v>2.6183455389207868</v>
      </c>
      <c r="AA95" s="47">
        <v>0.83279374599081368</v>
      </c>
      <c r="AB95" s="49">
        <v>0.12686752069431775</v>
      </c>
      <c r="AC95" s="49">
        <v>0.43744531933508313</v>
      </c>
      <c r="AD95" s="56">
        <f t="shared" si="139"/>
        <v>137.42750015703382</v>
      </c>
      <c r="AE95" s="51">
        <f t="shared" si="140"/>
        <v>0.51244205693296607</v>
      </c>
      <c r="AF95" s="47">
        <f t="shared" si="141"/>
        <v>0.62061801503462199</v>
      </c>
      <c r="AG95" s="47">
        <f t="shared" si="142"/>
        <v>0.85360082974017604</v>
      </c>
      <c r="AH95" s="54">
        <f t="shared" si="146"/>
        <v>0.14965854767100983</v>
      </c>
      <c r="AI95" s="47">
        <f t="shared" si="143"/>
        <v>7.6473254911920447</v>
      </c>
      <c r="AJ95" s="47">
        <f t="shared" si="144"/>
        <v>1.1649910072940106</v>
      </c>
      <c r="AK95" s="54">
        <f t="shared" si="145"/>
        <v>0.14965854767100983</v>
      </c>
      <c r="AL95" s="91" t="s">
        <v>85</v>
      </c>
    </row>
    <row r="96" spans="2:38" x14ac:dyDescent="0.3">
      <c r="B96" s="184">
        <v>33</v>
      </c>
      <c r="C96" s="69">
        <v>0.55000000000000004</v>
      </c>
      <c r="D96" s="69" t="s">
        <v>8</v>
      </c>
      <c r="E96" s="69">
        <v>3</v>
      </c>
      <c r="F96" s="45" t="s">
        <v>47</v>
      </c>
      <c r="G96" s="69" t="s">
        <v>37</v>
      </c>
      <c r="H96" s="205"/>
      <c r="I96" s="48">
        <v>505</v>
      </c>
      <c r="J96" s="51">
        <f t="shared" si="128"/>
        <v>28.864626708135336</v>
      </c>
      <c r="K96" s="48">
        <f t="shared" si="129"/>
        <v>575.69999999999993</v>
      </c>
      <c r="L96" s="51">
        <f t="shared" si="130"/>
        <v>32.905674447274279</v>
      </c>
      <c r="M96" s="48">
        <f t="shared" si="131"/>
        <v>611.04999999999995</v>
      </c>
      <c r="N96" s="201">
        <f t="shared" si="132"/>
        <v>34.92619831684376</v>
      </c>
      <c r="O96" s="48">
        <v>350</v>
      </c>
      <c r="P96" s="51">
        <f t="shared" si="133"/>
        <v>20.00518682742053</v>
      </c>
      <c r="Q96" s="48">
        <v>581.29999999999995</v>
      </c>
      <c r="R96" s="51">
        <f t="shared" si="134"/>
        <v>33.225757436513014</v>
      </c>
      <c r="S96" s="48">
        <f t="shared" si="135"/>
        <v>423.5</v>
      </c>
      <c r="T96" s="201">
        <f t="shared" si="136"/>
        <v>24.206276061178844</v>
      </c>
      <c r="U96" s="49">
        <v>5.1242960000000004E-2</v>
      </c>
      <c r="V96" s="49">
        <v>6.0999999999999999E-2</v>
      </c>
      <c r="W96" s="49">
        <v>8.6999999999999994E-2</v>
      </c>
      <c r="X96" s="49">
        <v>0.46300000000000002</v>
      </c>
      <c r="Y96" s="48">
        <f t="shared" si="137"/>
        <v>145.45573986120743</v>
      </c>
      <c r="Z96" s="137">
        <f t="shared" si="138"/>
        <v>2.7713040486134619</v>
      </c>
      <c r="AA96" s="47">
        <v>0.80685423643593579</v>
      </c>
      <c r="AB96" s="49">
        <v>0.12486418140728121</v>
      </c>
      <c r="AC96" s="49">
        <v>0.46300000000000002</v>
      </c>
      <c r="AD96" s="56">
        <f t="shared" si="139"/>
        <v>145.45573986120743</v>
      </c>
      <c r="AE96" s="51">
        <f t="shared" si="140"/>
        <v>0.47055059687786965</v>
      </c>
      <c r="AF96" s="47">
        <f t="shared" si="141"/>
        <v>0.56014692378328745</v>
      </c>
      <c r="AG96" s="47">
        <f t="shared" si="142"/>
        <v>0.79889807162534421</v>
      </c>
      <c r="AH96" s="54">
        <f t="shared" si="146"/>
        <v>0.15840130070885489</v>
      </c>
      <c r="AI96" s="47">
        <f t="shared" si="143"/>
        <v>7.4091298111656174</v>
      </c>
      <c r="AJ96" s="47">
        <f t="shared" si="144"/>
        <v>1.1465948705902773</v>
      </c>
      <c r="AK96" s="54">
        <f t="shared" si="145"/>
        <v>0.15840130070885489</v>
      </c>
      <c r="AL96" s="91" t="s">
        <v>85</v>
      </c>
    </row>
    <row r="97" spans="2:38" ht="15" thickBot="1" x14ac:dyDescent="0.35">
      <c r="B97" s="188">
        <v>33</v>
      </c>
      <c r="C97" s="94">
        <v>0.6</v>
      </c>
      <c r="D97" s="94" t="s">
        <v>8</v>
      </c>
      <c r="E97" s="94">
        <v>3</v>
      </c>
      <c r="F97" s="165" t="s">
        <v>47</v>
      </c>
      <c r="G97" s="94" t="s">
        <v>37</v>
      </c>
      <c r="H97" s="208"/>
      <c r="I97" s="96">
        <v>530</v>
      </c>
      <c r="J97" s="170">
        <f t="shared" si="128"/>
        <v>30.293568624379663</v>
      </c>
      <c r="K97" s="96">
        <f t="shared" si="129"/>
        <v>604.19999999999993</v>
      </c>
      <c r="L97" s="170">
        <f t="shared" si="130"/>
        <v>34.534668231792807</v>
      </c>
      <c r="M97" s="96">
        <f t="shared" si="131"/>
        <v>641.29999999999995</v>
      </c>
      <c r="N97" s="209">
        <f t="shared" si="132"/>
        <v>36.655218035499388</v>
      </c>
      <c r="O97" s="96">
        <v>365</v>
      </c>
      <c r="P97" s="170">
        <f t="shared" si="133"/>
        <v>20.862551977167126</v>
      </c>
      <c r="Q97" s="96">
        <v>582.29999999999995</v>
      </c>
      <c r="R97" s="170">
        <f t="shared" si="134"/>
        <v>33.28291511316278</v>
      </c>
      <c r="S97" s="96">
        <f t="shared" si="135"/>
        <v>441.65</v>
      </c>
      <c r="T97" s="209">
        <f t="shared" si="136"/>
        <v>25.243687892372222</v>
      </c>
      <c r="U97" s="168">
        <v>4.5893300000000005E-2</v>
      </c>
      <c r="V97" s="168">
        <v>5.6000000000000001E-2</v>
      </c>
      <c r="W97" s="168">
        <f>0.072*C97^-0.29</f>
        <v>8.3496569727752074E-2</v>
      </c>
      <c r="X97" s="168">
        <v>0.48</v>
      </c>
      <c r="Y97" s="96">
        <f t="shared" si="137"/>
        <v>150.79644737231007</v>
      </c>
      <c r="Z97" s="167">
        <f t="shared" si="138"/>
        <v>2.8730581929470009</v>
      </c>
      <c r="AA97" s="98">
        <v>0.78387945394071012</v>
      </c>
      <c r="AB97" s="168">
        <v>0.12306291121180542</v>
      </c>
      <c r="AC97" s="168">
        <v>0.48</v>
      </c>
      <c r="AD97" s="97">
        <f t="shared" si="139"/>
        <v>150.79644737231007</v>
      </c>
      <c r="AE97" s="170">
        <f t="shared" si="140"/>
        <v>0.42142607897153356</v>
      </c>
      <c r="AF97" s="98">
        <f t="shared" si="141"/>
        <v>0.51423324150596883</v>
      </c>
      <c r="AG97" s="98">
        <f t="shared" si="142"/>
        <v>0.76672699474519812</v>
      </c>
      <c r="AH97" s="211">
        <f t="shared" si="146"/>
        <v>0.16421733118844564</v>
      </c>
      <c r="AI97" s="98">
        <f t="shared" si="143"/>
        <v>7.1981584383903598</v>
      </c>
      <c r="AJ97" s="98">
        <f t="shared" si="144"/>
        <v>1.1300542811001415</v>
      </c>
      <c r="AK97" s="211">
        <f t="shared" si="145"/>
        <v>0.16421733118844564</v>
      </c>
      <c r="AL97" s="99" t="s">
        <v>85</v>
      </c>
    </row>
    <row r="98" spans="2:38" x14ac:dyDescent="0.3">
      <c r="AK98" s="18"/>
      <c r="AL98" s="124"/>
    </row>
  </sheetData>
  <sheetProtection autoFilter="0"/>
  <mergeCells count="21">
    <mergeCell ref="B1:N1"/>
    <mergeCell ref="F3:H3"/>
    <mergeCell ref="I3:N3"/>
    <mergeCell ref="O3:T3"/>
    <mergeCell ref="U3:Z3"/>
    <mergeCell ref="AA3:AD3"/>
    <mergeCell ref="AE3:AH3"/>
    <mergeCell ref="AI3:AK3"/>
    <mergeCell ref="I4:J4"/>
    <mergeCell ref="K4:L4"/>
    <mergeCell ref="M4:N4"/>
    <mergeCell ref="O4:P4"/>
    <mergeCell ref="Q4:R4"/>
    <mergeCell ref="S4:T4"/>
    <mergeCell ref="B72:AL73"/>
    <mergeCell ref="B85:AL86"/>
    <mergeCell ref="B6:AL7"/>
    <mergeCell ref="B17:AL18"/>
    <mergeCell ref="B29:AL30"/>
    <mergeCell ref="B44:AL45"/>
    <mergeCell ref="B59:AL60"/>
  </mergeCells>
  <pageMargins left="0.70866141732283472" right="0.70866141732283472" top="0.74803149606299213" bottom="0.74803149606299213" header="0.31496062992125984" footer="0.31496062992125984"/>
  <pageSetup paperSize="8" scale="5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1"/>
  <sheetViews>
    <sheetView zoomScale="70" zoomScaleNormal="70" workbookViewId="0">
      <pane xSplit="1" ySplit="5" topLeftCell="B6" activePane="bottomRight" state="frozen"/>
      <selection activeCell="F19" sqref="F19"/>
      <selection pane="topRight" activeCell="F19" sqref="F19"/>
      <selection pane="bottomLeft" activeCell="F19" sqref="F19"/>
      <selection pane="bottomRight" activeCell="J30" sqref="J30"/>
    </sheetView>
  </sheetViews>
  <sheetFormatPr defaultColWidth="9.109375" defaultRowHeight="14.4" x14ac:dyDescent="0.3"/>
  <cols>
    <col min="1" max="1" width="6" style="12" customWidth="1"/>
    <col min="2" max="2" width="8.88671875" style="12" customWidth="1"/>
    <col min="3" max="3" width="5.88671875" style="12" customWidth="1"/>
    <col min="4" max="4" width="4" style="12" customWidth="1"/>
    <col min="5" max="5" width="4.33203125" style="12" customWidth="1"/>
    <col min="6" max="6" width="11.88671875" style="12" customWidth="1"/>
    <col min="7" max="7" width="5.109375" style="12" customWidth="1"/>
    <col min="8" max="8" width="7.109375" style="12" customWidth="1"/>
    <col min="9" max="20" width="7.6640625" style="12" customWidth="1"/>
    <col min="21" max="25" width="7.6640625" style="13" customWidth="1"/>
    <col min="26" max="37" width="7.6640625" style="12" customWidth="1"/>
    <col min="38" max="38" width="82.6640625" style="1" customWidth="1"/>
    <col min="39" max="39" width="9.109375" style="12" customWidth="1"/>
    <col min="40" max="16384" width="9.109375" style="12"/>
  </cols>
  <sheetData>
    <row r="1" spans="2:38" ht="58.5" customHeight="1" x14ac:dyDescent="0.25">
      <c r="B1" s="256" t="s">
        <v>146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157"/>
      <c r="P1" s="157"/>
      <c r="Q1" s="157"/>
      <c r="R1" s="157"/>
      <c r="S1" s="157"/>
      <c r="T1" s="157"/>
      <c r="U1" s="156"/>
      <c r="V1" s="156"/>
      <c r="W1" s="156"/>
      <c r="X1" s="156"/>
      <c r="Y1" s="156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11"/>
    </row>
    <row r="2" spans="2:38" ht="15.75" x14ac:dyDescent="0.25">
      <c r="B2" s="116" t="s">
        <v>95</v>
      </c>
      <c r="C2" s="206">
        <f>'Version Control'!D1</f>
        <v>1.2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8"/>
      <c r="P2" s="18"/>
      <c r="Q2" s="18"/>
      <c r="R2" s="18"/>
      <c r="S2" s="18"/>
      <c r="T2" s="18"/>
      <c r="U2" s="159"/>
      <c r="V2" s="159"/>
      <c r="W2" s="159"/>
      <c r="X2" s="159"/>
      <c r="Y2" s="159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13"/>
    </row>
    <row r="3" spans="2:38" ht="30.75" customHeight="1" x14ac:dyDescent="0.25">
      <c r="B3" s="161"/>
      <c r="C3" s="126" t="s">
        <v>0</v>
      </c>
      <c r="D3" s="127"/>
      <c r="E3" s="128"/>
      <c r="F3" s="267" t="s">
        <v>1</v>
      </c>
      <c r="G3" s="268"/>
      <c r="H3" s="275"/>
      <c r="I3" s="267" t="s">
        <v>48</v>
      </c>
      <c r="J3" s="268"/>
      <c r="K3" s="268"/>
      <c r="L3" s="268"/>
      <c r="M3" s="268"/>
      <c r="N3" s="275"/>
      <c r="O3" s="267" t="s">
        <v>55</v>
      </c>
      <c r="P3" s="268"/>
      <c r="Q3" s="268"/>
      <c r="R3" s="268"/>
      <c r="S3" s="268"/>
      <c r="T3" s="275"/>
      <c r="U3" s="267" t="s">
        <v>60</v>
      </c>
      <c r="V3" s="268"/>
      <c r="W3" s="268"/>
      <c r="X3" s="268"/>
      <c r="Y3" s="268"/>
      <c r="Z3" s="268"/>
      <c r="AA3" s="269" t="s">
        <v>61</v>
      </c>
      <c r="AB3" s="270"/>
      <c r="AC3" s="270"/>
      <c r="AD3" s="270"/>
      <c r="AE3" s="267" t="s">
        <v>66</v>
      </c>
      <c r="AF3" s="268"/>
      <c r="AG3" s="268"/>
      <c r="AH3" s="268"/>
      <c r="AI3" s="269" t="s">
        <v>67</v>
      </c>
      <c r="AJ3" s="270"/>
      <c r="AK3" s="274"/>
      <c r="AL3" s="224"/>
    </row>
    <row r="4" spans="2:38" ht="109.5" customHeight="1" x14ac:dyDescent="0.3">
      <c r="B4" s="162" t="s">
        <v>82</v>
      </c>
      <c r="C4" s="60" t="s">
        <v>161</v>
      </c>
      <c r="D4" s="60" t="s">
        <v>24</v>
      </c>
      <c r="E4" s="60" t="s">
        <v>4</v>
      </c>
      <c r="F4" s="60" t="s">
        <v>5</v>
      </c>
      <c r="G4" s="60" t="s">
        <v>6</v>
      </c>
      <c r="H4" s="60" t="s">
        <v>7</v>
      </c>
      <c r="I4" s="272" t="s">
        <v>17</v>
      </c>
      <c r="J4" s="276"/>
      <c r="K4" s="272" t="s">
        <v>18</v>
      </c>
      <c r="L4" s="276"/>
      <c r="M4" s="272" t="s">
        <v>56</v>
      </c>
      <c r="N4" s="276"/>
      <c r="O4" s="272" t="s">
        <v>17</v>
      </c>
      <c r="P4" s="276"/>
      <c r="Q4" s="272" t="s">
        <v>18</v>
      </c>
      <c r="R4" s="276"/>
      <c r="S4" s="272" t="s">
        <v>22</v>
      </c>
      <c r="T4" s="276"/>
      <c r="U4" s="129" t="s">
        <v>33</v>
      </c>
      <c r="V4" s="129" t="s">
        <v>32</v>
      </c>
      <c r="W4" s="129" t="s">
        <v>31</v>
      </c>
      <c r="X4" s="129" t="s">
        <v>80</v>
      </c>
      <c r="Y4" s="129" t="s">
        <v>34</v>
      </c>
      <c r="Z4" s="129" t="s">
        <v>28</v>
      </c>
      <c r="AA4" s="129" t="s">
        <v>27</v>
      </c>
      <c r="AB4" s="129" t="s">
        <v>30</v>
      </c>
      <c r="AC4" s="129" t="s">
        <v>80</v>
      </c>
      <c r="AD4" s="129" t="s">
        <v>34</v>
      </c>
      <c r="AE4" s="129" t="s">
        <v>62</v>
      </c>
      <c r="AF4" s="129" t="s">
        <v>63</v>
      </c>
      <c r="AG4" s="129" t="s">
        <v>64</v>
      </c>
      <c r="AH4" s="129" t="s">
        <v>65</v>
      </c>
      <c r="AI4" s="129" t="s">
        <v>68</v>
      </c>
      <c r="AJ4" s="129" t="s">
        <v>64</v>
      </c>
      <c r="AK4" s="129" t="s">
        <v>69</v>
      </c>
      <c r="AL4" s="225"/>
    </row>
    <row r="5" spans="2:38" ht="48" customHeight="1" x14ac:dyDescent="0.3">
      <c r="B5" s="163" t="s">
        <v>81</v>
      </c>
      <c r="C5" s="61"/>
      <c r="D5" s="62"/>
      <c r="E5" s="62"/>
      <c r="F5" s="61"/>
      <c r="G5" s="62"/>
      <c r="H5" s="63"/>
      <c r="I5" s="43" t="s">
        <v>53</v>
      </c>
      <c r="J5" s="43" t="s">
        <v>25</v>
      </c>
      <c r="K5" s="43" t="s">
        <v>53</v>
      </c>
      <c r="L5" s="43" t="s">
        <v>25</v>
      </c>
      <c r="M5" s="43" t="s">
        <v>53</v>
      </c>
      <c r="N5" s="43" t="s">
        <v>25</v>
      </c>
      <c r="O5" s="43" t="s">
        <v>53</v>
      </c>
      <c r="P5" s="43" t="s">
        <v>25</v>
      </c>
      <c r="Q5" s="43" t="s">
        <v>53</v>
      </c>
      <c r="R5" s="43" t="s">
        <v>25</v>
      </c>
      <c r="S5" s="43" t="s">
        <v>53</v>
      </c>
      <c r="T5" s="43" t="s">
        <v>25</v>
      </c>
      <c r="U5" s="130" t="s">
        <v>70</v>
      </c>
      <c r="V5" s="181" t="s">
        <v>71</v>
      </c>
      <c r="W5" s="181" t="s">
        <v>72</v>
      </c>
      <c r="X5" s="181" t="s">
        <v>73</v>
      </c>
      <c r="Y5" s="181" t="s">
        <v>74</v>
      </c>
      <c r="Z5" s="131" t="s">
        <v>75</v>
      </c>
      <c r="AA5" s="181" t="s">
        <v>76</v>
      </c>
      <c r="AB5" s="181" t="s">
        <v>77</v>
      </c>
      <c r="AC5" s="181" t="s">
        <v>78</v>
      </c>
      <c r="AD5" s="181" t="s">
        <v>79</v>
      </c>
      <c r="AE5" s="181" t="s">
        <v>70</v>
      </c>
      <c r="AF5" s="181" t="s">
        <v>71</v>
      </c>
      <c r="AG5" s="181" t="s">
        <v>72</v>
      </c>
      <c r="AH5" s="181" t="s">
        <v>74</v>
      </c>
      <c r="AI5" s="181" t="s">
        <v>76</v>
      </c>
      <c r="AJ5" s="181" t="s">
        <v>77</v>
      </c>
      <c r="AK5" s="132" t="s">
        <v>79</v>
      </c>
      <c r="AL5" s="249" t="s">
        <v>21</v>
      </c>
    </row>
    <row r="6" spans="2:38" ht="15" customHeight="1" x14ac:dyDescent="0.3">
      <c r="B6" s="283" t="s">
        <v>155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5"/>
    </row>
    <row r="7" spans="2:38" ht="15" customHeight="1" x14ac:dyDescent="0.3">
      <c r="B7" s="283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5"/>
    </row>
    <row r="8" spans="2:38" ht="15" x14ac:dyDescent="0.25">
      <c r="B8" s="226">
        <v>66</v>
      </c>
      <c r="C8" s="32">
        <v>300</v>
      </c>
      <c r="D8" s="29" t="s">
        <v>11</v>
      </c>
      <c r="E8" s="9">
        <v>1</v>
      </c>
      <c r="F8" s="32" t="s">
        <v>12</v>
      </c>
      <c r="G8" s="29" t="s">
        <v>37</v>
      </c>
      <c r="H8" s="9"/>
      <c r="I8" s="32">
        <v>460</v>
      </c>
      <c r="J8" s="213">
        <f t="shared" ref="J8:T13" si="0">I8*(SQRT(3)*$B8)/1000</f>
        <v>52.585062517791108</v>
      </c>
      <c r="K8" s="31">
        <f t="shared" ref="K8:K13" si="1">1.14*I8</f>
        <v>524.4</v>
      </c>
      <c r="L8" s="213">
        <f t="shared" si="0"/>
        <v>59.946971270281864</v>
      </c>
      <c r="M8" s="31">
        <f t="shared" ref="M8:M13" si="2">I8*1.21</f>
        <v>556.6</v>
      </c>
      <c r="N8" s="214">
        <f t="shared" si="0"/>
        <v>63.627925646527245</v>
      </c>
      <c r="O8" s="34">
        <v>435</v>
      </c>
      <c r="P8" s="213">
        <f t="shared" si="0"/>
        <v>49.727178685302462</v>
      </c>
      <c r="Q8" s="31">
        <f t="shared" ref="Q8:Q13" si="3">1.14*O8</f>
        <v>495.9</v>
      </c>
      <c r="R8" s="213">
        <f t="shared" si="0"/>
        <v>56.688983701244801</v>
      </c>
      <c r="S8" s="31">
        <f t="shared" ref="S8:S13" si="4">O8*1.21</f>
        <v>526.35</v>
      </c>
      <c r="T8" s="214">
        <f t="shared" si="0"/>
        <v>60.169886209215981</v>
      </c>
      <c r="U8" s="6">
        <v>0.1</v>
      </c>
      <c r="V8" s="36">
        <v>0.128</v>
      </c>
      <c r="W8" s="36">
        <v>0.13300000000000001</v>
      </c>
      <c r="X8" s="36">
        <v>0.19</v>
      </c>
      <c r="Y8" s="31">
        <f t="shared" ref="Y8:Y13" si="5">2*PI()*50*(X8)</f>
        <v>59.690260418206073</v>
      </c>
      <c r="Z8" s="219">
        <f t="shared" ref="Z8:Z13" si="6">2*PI()*50*(X8/1000000)*(B8*1000/SQRT(3))</f>
        <v>2.2745044027497094</v>
      </c>
      <c r="AA8" s="6">
        <f>U8+0.275</f>
        <v>0.375</v>
      </c>
      <c r="AB8" s="36">
        <v>8.6999999999999994E-2</v>
      </c>
      <c r="AC8" s="36">
        <v>0.19</v>
      </c>
      <c r="AD8" s="15">
        <f t="shared" ref="AD8:AD13" si="7">2*PI()*50*(AC8)</f>
        <v>59.690260418206073</v>
      </c>
      <c r="AE8" s="148">
        <f t="shared" ref="AE8:AG9" si="8">100*100000000*U8/(($B8*1000)^2)</f>
        <v>0.2295684113865932</v>
      </c>
      <c r="AF8" s="140">
        <f t="shared" si="8"/>
        <v>0.29384756657483929</v>
      </c>
      <c r="AG8" s="140">
        <f t="shared" si="8"/>
        <v>0.30532598714416898</v>
      </c>
      <c r="AH8" s="154">
        <f>100/100000000*(Y8/1000000)*(($B8*1000)^2)</f>
        <v>0.26001077438170567</v>
      </c>
      <c r="AI8" s="49">
        <f t="shared" ref="AI8:AJ9" si="9">100*100000000*AA8/(($B8*1000)^2)</f>
        <v>0.8608815426997245</v>
      </c>
      <c r="AJ8" s="49">
        <f t="shared" si="9"/>
        <v>0.19972451790633605</v>
      </c>
      <c r="AK8" s="49">
        <f t="shared" ref="AK8:AK9" si="10">100/100000000*(AD8/1000000)*(($B8*1000)^2)</f>
        <v>0.26001077438170567</v>
      </c>
      <c r="AL8" s="227" t="s">
        <v>44</v>
      </c>
    </row>
    <row r="9" spans="2:38" ht="15" x14ac:dyDescent="0.25">
      <c r="B9" s="20">
        <v>66</v>
      </c>
      <c r="C9" s="21">
        <v>400</v>
      </c>
      <c r="D9" s="14" t="s">
        <v>11</v>
      </c>
      <c r="E9" s="5">
        <v>1</v>
      </c>
      <c r="F9" s="21" t="s">
        <v>12</v>
      </c>
      <c r="G9" s="14" t="s">
        <v>37</v>
      </c>
      <c r="H9" s="5"/>
      <c r="I9" s="21">
        <v>525</v>
      </c>
      <c r="J9" s="30">
        <f t="shared" si="0"/>
        <v>60.015560482261591</v>
      </c>
      <c r="K9" s="11">
        <f t="shared" si="1"/>
        <v>598.5</v>
      </c>
      <c r="L9" s="30">
        <f t="shared" si="0"/>
        <v>68.417738949778212</v>
      </c>
      <c r="M9" s="11">
        <f t="shared" si="2"/>
        <v>635.25</v>
      </c>
      <c r="N9" s="215">
        <f t="shared" si="0"/>
        <v>72.618828183536522</v>
      </c>
      <c r="O9" s="35">
        <v>488</v>
      </c>
      <c r="P9" s="30">
        <f t="shared" si="0"/>
        <v>55.785892410178391</v>
      </c>
      <c r="Q9" s="11">
        <f t="shared" si="3"/>
        <v>556.31999999999994</v>
      </c>
      <c r="R9" s="30">
        <f t="shared" si="0"/>
        <v>63.595917347603361</v>
      </c>
      <c r="S9" s="11">
        <f t="shared" si="4"/>
        <v>590.48</v>
      </c>
      <c r="T9" s="215">
        <f t="shared" si="0"/>
        <v>67.500929816315846</v>
      </c>
      <c r="U9" s="3">
        <v>7.7799999999999994E-2</v>
      </c>
      <c r="V9" s="4">
        <v>0.1</v>
      </c>
      <c r="W9" s="4">
        <v>0.128</v>
      </c>
      <c r="X9" s="4">
        <v>0.20499999999999999</v>
      </c>
      <c r="Y9" s="11">
        <f t="shared" si="5"/>
        <v>64.402649398590754</v>
      </c>
      <c r="Z9" s="220">
        <f t="shared" si="6"/>
        <v>2.4540705398088969</v>
      </c>
      <c r="AA9" s="3">
        <f t="shared" ref="AA9:AA13" si="11">U9+0.275</f>
        <v>0.3528</v>
      </c>
      <c r="AB9" s="4">
        <v>6.3E-2</v>
      </c>
      <c r="AC9" s="4">
        <v>0.20499999999999999</v>
      </c>
      <c r="AD9" s="16">
        <f t="shared" si="7"/>
        <v>64.402649398590754</v>
      </c>
      <c r="AE9" s="149">
        <f t="shared" si="8"/>
        <v>0.17860422405876952</v>
      </c>
      <c r="AF9" s="49">
        <f t="shared" si="8"/>
        <v>0.2295684113865932</v>
      </c>
      <c r="AG9" s="49">
        <f t="shared" si="8"/>
        <v>0.29384756657483929</v>
      </c>
      <c r="AH9" s="54">
        <f t="shared" ref="AH9:AH10" si="12">100/100000000*(Y9/1000000)*(($B9*1000)^2)</f>
        <v>0.28053794078026129</v>
      </c>
      <c r="AI9" s="49">
        <f t="shared" si="9"/>
        <v>0.80991735537190079</v>
      </c>
      <c r="AJ9" s="49">
        <f t="shared" si="9"/>
        <v>0.14462809917355371</v>
      </c>
      <c r="AK9" s="49">
        <f t="shared" si="10"/>
        <v>0.28053794078026129</v>
      </c>
      <c r="AL9" s="228" t="s">
        <v>44</v>
      </c>
    </row>
    <row r="10" spans="2:38" ht="15" x14ac:dyDescent="0.25">
      <c r="B10" s="20">
        <v>66</v>
      </c>
      <c r="C10" s="21">
        <v>500</v>
      </c>
      <c r="D10" s="14" t="s">
        <v>11</v>
      </c>
      <c r="E10" s="5">
        <v>1</v>
      </c>
      <c r="F10" s="21" t="s">
        <v>12</v>
      </c>
      <c r="G10" s="14" t="s">
        <v>37</v>
      </c>
      <c r="H10" s="5"/>
      <c r="I10" s="21">
        <v>590</v>
      </c>
      <c r="J10" s="30">
        <f t="shared" si="0"/>
        <v>67.446058446732067</v>
      </c>
      <c r="K10" s="11">
        <f t="shared" si="1"/>
        <v>672.59999999999991</v>
      </c>
      <c r="L10" s="30">
        <f t="shared" si="0"/>
        <v>76.888506629274559</v>
      </c>
      <c r="M10" s="11">
        <f t="shared" si="2"/>
        <v>713.9</v>
      </c>
      <c r="N10" s="215">
        <f t="shared" si="0"/>
        <v>81.609730720545812</v>
      </c>
      <c r="O10" s="35">
        <v>545</v>
      </c>
      <c r="P10" s="30">
        <f t="shared" si="0"/>
        <v>62.30186754825251</v>
      </c>
      <c r="Q10" s="11">
        <f t="shared" si="3"/>
        <v>621.29999999999995</v>
      </c>
      <c r="R10" s="30">
        <f t="shared" si="0"/>
        <v>71.02412900500785</v>
      </c>
      <c r="S10" s="11">
        <f t="shared" si="4"/>
        <v>659.44999999999993</v>
      </c>
      <c r="T10" s="215">
        <f t="shared" si="0"/>
        <v>75.385259733385524</v>
      </c>
      <c r="U10" s="3">
        <v>6.0499999999999998E-2</v>
      </c>
      <c r="V10" s="4">
        <v>7.9000000000000001E-2</v>
      </c>
      <c r="W10" s="4">
        <v>0.123</v>
      </c>
      <c r="X10" s="4">
        <v>0.22500000000000001</v>
      </c>
      <c r="Y10" s="11">
        <f t="shared" si="5"/>
        <v>70.685834705770347</v>
      </c>
      <c r="Z10" s="220">
        <f t="shared" si="6"/>
        <v>2.6934920558878139</v>
      </c>
      <c r="AA10" s="3">
        <f t="shared" si="11"/>
        <v>0.33550000000000002</v>
      </c>
      <c r="AB10" s="4">
        <v>5.8999999999999997E-2</v>
      </c>
      <c r="AC10" s="4">
        <v>0.22500000000000001</v>
      </c>
      <c r="AD10" s="16">
        <f t="shared" si="7"/>
        <v>70.685834705770347</v>
      </c>
      <c r="AE10" s="149">
        <f t="shared" ref="AE10:AE13" si="13">100*100000000*U10/(($B10*1000)^2)</f>
        <v>0.1388888888888889</v>
      </c>
      <c r="AF10" s="49">
        <f t="shared" ref="AF10:AF13" si="14">100*100000000*V10/(($B10*1000)^2)</f>
        <v>0.18135904499540864</v>
      </c>
      <c r="AG10" s="49">
        <f t="shared" ref="AG10:AG13" si="15">100*100000000*W10/(($B10*1000)^2)</f>
        <v>0.28236914600550966</v>
      </c>
      <c r="AH10" s="54">
        <f t="shared" si="12"/>
        <v>0.30790749597833561</v>
      </c>
      <c r="AI10" s="49">
        <f t="shared" ref="AI10:AI13" si="16">100*100000000*AA10/(($B10*1000)^2)</f>
        <v>0.77020202020202022</v>
      </c>
      <c r="AJ10" s="49">
        <f t="shared" ref="AJ10:AJ13" si="17">100*100000000*AB10/(($B10*1000)^2)</f>
        <v>0.13544536271808999</v>
      </c>
      <c r="AK10" s="49">
        <f t="shared" ref="AK10:AK13" si="18">100/100000000*(AD10/1000000)*(($B10*1000)^2)</f>
        <v>0.30790749597833561</v>
      </c>
      <c r="AL10" s="228" t="s">
        <v>44</v>
      </c>
    </row>
    <row r="11" spans="2:38" ht="15" x14ac:dyDescent="0.25">
      <c r="B11" s="20">
        <v>66</v>
      </c>
      <c r="C11" s="21">
        <v>630</v>
      </c>
      <c r="D11" s="14" t="s">
        <v>11</v>
      </c>
      <c r="E11" s="5">
        <v>1</v>
      </c>
      <c r="F11" s="21" t="s">
        <v>12</v>
      </c>
      <c r="G11" s="14" t="s">
        <v>37</v>
      </c>
      <c r="H11" s="5"/>
      <c r="I11" s="21">
        <v>670</v>
      </c>
      <c r="J11" s="30">
        <f t="shared" si="0"/>
        <v>76.591286710695741</v>
      </c>
      <c r="K11" s="11">
        <f t="shared" si="1"/>
        <v>763.8</v>
      </c>
      <c r="L11" s="30">
        <f t="shared" si="0"/>
        <v>87.314066850193157</v>
      </c>
      <c r="M11" s="11">
        <f t="shared" si="2"/>
        <v>810.69999999999993</v>
      </c>
      <c r="N11" s="215">
        <f t="shared" si="0"/>
        <v>92.675456919941851</v>
      </c>
      <c r="O11" s="35">
        <v>609</v>
      </c>
      <c r="P11" s="30">
        <f t="shared" si="0"/>
        <v>69.618050159423447</v>
      </c>
      <c r="Q11" s="11">
        <f t="shared" si="3"/>
        <v>694.26</v>
      </c>
      <c r="R11" s="30">
        <f t="shared" si="0"/>
        <v>79.364577181742732</v>
      </c>
      <c r="S11" s="11">
        <f t="shared" si="4"/>
        <v>736.89</v>
      </c>
      <c r="T11" s="215">
        <f t="shared" si="0"/>
        <v>84.237840692902381</v>
      </c>
      <c r="U11" s="3">
        <v>4.6899999999999997E-2</v>
      </c>
      <c r="V11" s="4">
        <v>6.2E-2</v>
      </c>
      <c r="W11" s="4">
        <v>0.11799999999999999</v>
      </c>
      <c r="X11" s="4">
        <v>0.25</v>
      </c>
      <c r="Y11" s="11">
        <f t="shared" si="5"/>
        <v>78.539816339744831</v>
      </c>
      <c r="Z11" s="220">
        <f t="shared" si="6"/>
        <v>2.9927689509864592</v>
      </c>
      <c r="AA11" s="3">
        <f t="shared" si="11"/>
        <v>0.32190000000000002</v>
      </c>
      <c r="AB11" s="4">
        <v>5.3999999999999999E-2</v>
      </c>
      <c r="AC11" s="4">
        <v>0.25</v>
      </c>
      <c r="AD11" s="16">
        <f t="shared" si="7"/>
        <v>78.539816339744831</v>
      </c>
      <c r="AE11" s="149">
        <f t="shared" si="13"/>
        <v>0.10766758494031221</v>
      </c>
      <c r="AF11" s="49">
        <f t="shared" si="14"/>
        <v>0.1423324150596878</v>
      </c>
      <c r="AG11" s="49">
        <f t="shared" si="15"/>
        <v>0.27089072543617998</v>
      </c>
      <c r="AH11" s="54">
        <f t="shared" ref="AH11:AH13" si="19">100/100000000*(Y11/1000000)*(($B11*1000)^2)</f>
        <v>0.34211943997592842</v>
      </c>
      <c r="AI11" s="49">
        <f t="shared" si="16"/>
        <v>0.73898071625344353</v>
      </c>
      <c r="AJ11" s="49">
        <f t="shared" si="17"/>
        <v>0.12396694214876033</v>
      </c>
      <c r="AK11" s="49">
        <f t="shared" si="18"/>
        <v>0.34211943997592842</v>
      </c>
      <c r="AL11" s="228" t="s">
        <v>44</v>
      </c>
    </row>
    <row r="12" spans="2:38" ht="15" x14ac:dyDescent="0.25">
      <c r="B12" s="20">
        <v>66</v>
      </c>
      <c r="C12" s="21">
        <v>800</v>
      </c>
      <c r="D12" s="14" t="s">
        <v>11</v>
      </c>
      <c r="E12" s="5">
        <v>1</v>
      </c>
      <c r="F12" s="21" t="s">
        <v>12</v>
      </c>
      <c r="G12" s="14" t="s">
        <v>37</v>
      </c>
      <c r="H12" s="5"/>
      <c r="I12" s="21">
        <v>755</v>
      </c>
      <c r="J12" s="30">
        <f t="shared" si="0"/>
        <v>86.308091741157142</v>
      </c>
      <c r="K12" s="11">
        <f t="shared" si="1"/>
        <v>860.69999999999993</v>
      </c>
      <c r="L12" s="30">
        <f t="shared" si="0"/>
        <v>98.391224584919144</v>
      </c>
      <c r="M12" s="11">
        <f t="shared" si="2"/>
        <v>913.55</v>
      </c>
      <c r="N12" s="215">
        <f t="shared" si="0"/>
        <v>104.43279100680013</v>
      </c>
      <c r="O12" s="35">
        <v>675</v>
      </c>
      <c r="P12" s="30">
        <f t="shared" si="0"/>
        <v>77.162863477193468</v>
      </c>
      <c r="Q12" s="11">
        <f t="shared" si="3"/>
        <v>769.49999999999989</v>
      </c>
      <c r="R12" s="30">
        <f t="shared" si="0"/>
        <v>87.965664364000546</v>
      </c>
      <c r="S12" s="11">
        <f t="shared" si="4"/>
        <v>816.75</v>
      </c>
      <c r="T12" s="215">
        <f t="shared" si="0"/>
        <v>93.367064807404105</v>
      </c>
      <c r="U12" s="3">
        <v>3.6700000000000003E-2</v>
      </c>
      <c r="V12" s="4">
        <v>0.05</v>
      </c>
      <c r="W12" s="4">
        <v>0.114</v>
      </c>
      <c r="X12" s="4">
        <v>0.27</v>
      </c>
      <c r="Y12" s="11">
        <f t="shared" si="5"/>
        <v>84.823001646924425</v>
      </c>
      <c r="Z12" s="220">
        <f t="shared" si="6"/>
        <v>3.2321904670653763</v>
      </c>
      <c r="AA12" s="3">
        <f t="shared" si="11"/>
        <v>0.31170000000000003</v>
      </c>
      <c r="AB12" s="4">
        <v>6.5000000000000002E-2</v>
      </c>
      <c r="AC12" s="4">
        <v>0.27</v>
      </c>
      <c r="AD12" s="16">
        <f t="shared" si="7"/>
        <v>84.823001646924425</v>
      </c>
      <c r="AE12" s="149">
        <f t="shared" si="13"/>
        <v>8.425160697887972E-2</v>
      </c>
      <c r="AF12" s="49">
        <f t="shared" si="14"/>
        <v>0.1147842056932966</v>
      </c>
      <c r="AG12" s="49">
        <f t="shared" si="15"/>
        <v>0.26170798898071623</v>
      </c>
      <c r="AH12" s="54">
        <f t="shared" si="19"/>
        <v>0.3694889951740028</v>
      </c>
      <c r="AI12" s="49">
        <f t="shared" si="16"/>
        <v>0.71556473829201117</v>
      </c>
      <c r="AJ12" s="49">
        <f t="shared" si="17"/>
        <v>0.14921946740128558</v>
      </c>
      <c r="AK12" s="49">
        <f t="shared" si="18"/>
        <v>0.3694889951740028</v>
      </c>
      <c r="AL12" s="228" t="s">
        <v>44</v>
      </c>
    </row>
    <row r="13" spans="2:38" ht="15" x14ac:dyDescent="0.25">
      <c r="B13" s="25">
        <v>66</v>
      </c>
      <c r="C13" s="33">
        <v>1000</v>
      </c>
      <c r="D13" s="26" t="s">
        <v>11</v>
      </c>
      <c r="E13" s="10">
        <v>1</v>
      </c>
      <c r="F13" s="33" t="s">
        <v>12</v>
      </c>
      <c r="G13" s="26" t="s">
        <v>37</v>
      </c>
      <c r="H13" s="24"/>
      <c r="I13" s="33">
        <v>830</v>
      </c>
      <c r="J13" s="216">
        <f t="shared" si="0"/>
        <v>94.881743238623088</v>
      </c>
      <c r="K13" s="28">
        <f t="shared" si="1"/>
        <v>946.19999999999993</v>
      </c>
      <c r="L13" s="216">
        <f t="shared" si="0"/>
        <v>108.16518729203031</v>
      </c>
      <c r="M13" s="28">
        <f t="shared" si="2"/>
        <v>1004.3</v>
      </c>
      <c r="N13" s="217">
        <f t="shared" si="0"/>
        <v>114.80690931873393</v>
      </c>
      <c r="O13" s="218">
        <v>737</v>
      </c>
      <c r="P13" s="216">
        <f t="shared" si="0"/>
        <v>84.250415381765322</v>
      </c>
      <c r="Q13" s="28">
        <f t="shared" si="3"/>
        <v>840.18</v>
      </c>
      <c r="R13" s="216">
        <f t="shared" si="0"/>
        <v>96.045473535212452</v>
      </c>
      <c r="S13" s="28">
        <f t="shared" si="4"/>
        <v>891.77</v>
      </c>
      <c r="T13" s="217">
        <f t="shared" si="0"/>
        <v>101.94300261193604</v>
      </c>
      <c r="U13" s="7">
        <v>2.9100000000000001E-2</v>
      </c>
      <c r="V13" s="8">
        <v>4.1000000000000002E-2</v>
      </c>
      <c r="W13" s="8">
        <v>0.11</v>
      </c>
      <c r="X13" s="8">
        <v>0.29499999999999998</v>
      </c>
      <c r="Y13" s="28">
        <f t="shared" si="5"/>
        <v>92.676983280898895</v>
      </c>
      <c r="Z13" s="221">
        <f t="shared" si="6"/>
        <v>3.531467362164022</v>
      </c>
      <c r="AA13" s="7">
        <f t="shared" si="11"/>
        <v>0.30410000000000004</v>
      </c>
      <c r="AB13" s="8">
        <v>6.0999999999999999E-2</v>
      </c>
      <c r="AC13" s="8">
        <v>0.29499999999999998</v>
      </c>
      <c r="AD13" s="17">
        <f t="shared" si="7"/>
        <v>92.676983280898895</v>
      </c>
      <c r="AE13" s="150">
        <f t="shared" si="13"/>
        <v>6.6804407713498618E-2</v>
      </c>
      <c r="AF13" s="121">
        <f t="shared" si="14"/>
        <v>9.4123048668503212E-2</v>
      </c>
      <c r="AG13" s="121">
        <f t="shared" si="15"/>
        <v>0.25252525252525254</v>
      </c>
      <c r="AH13" s="155">
        <f t="shared" si="19"/>
        <v>0.40370093917159561</v>
      </c>
      <c r="AI13" s="49">
        <f t="shared" si="16"/>
        <v>0.6981175390266301</v>
      </c>
      <c r="AJ13" s="49">
        <f t="shared" si="17"/>
        <v>0.14003673094582186</v>
      </c>
      <c r="AK13" s="49">
        <f t="shared" si="18"/>
        <v>0.40370093917159561</v>
      </c>
      <c r="AL13" s="229" t="s">
        <v>44</v>
      </c>
    </row>
    <row r="14" spans="2:38" ht="15" customHeight="1" x14ac:dyDescent="0.3">
      <c r="B14" s="283" t="s">
        <v>156</v>
      </c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5"/>
    </row>
    <row r="15" spans="2:38" ht="15" customHeight="1" x14ac:dyDescent="0.3">
      <c r="B15" s="283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5"/>
    </row>
    <row r="16" spans="2:38" ht="15" x14ac:dyDescent="0.25">
      <c r="B16" s="226">
        <v>66</v>
      </c>
      <c r="C16" s="32">
        <v>300</v>
      </c>
      <c r="D16" s="29" t="s">
        <v>8</v>
      </c>
      <c r="E16" s="9">
        <v>1</v>
      </c>
      <c r="F16" s="32" t="s">
        <v>12</v>
      </c>
      <c r="G16" s="29" t="s">
        <v>37</v>
      </c>
      <c r="H16" s="9"/>
      <c r="I16" s="32">
        <v>585</v>
      </c>
      <c r="J16" s="213">
        <f t="shared" ref="J16:J21" si="20">I16*(SQRT(3)*$B16)/1000</f>
        <v>66.874481680234339</v>
      </c>
      <c r="K16" s="31">
        <f t="shared" ref="K16:K21" si="21">1.14*I16</f>
        <v>666.9</v>
      </c>
      <c r="L16" s="213">
        <f t="shared" ref="L16:L21" si="22">K16*(SQRT(3)*$B16)/1000</f>
        <v>76.236909115467142</v>
      </c>
      <c r="M16" s="31">
        <f t="shared" ref="M16:M21" si="23">I16*1.21</f>
        <v>707.85</v>
      </c>
      <c r="N16" s="214">
        <f t="shared" ref="N16:N21" si="24">M16*(SQRT(3)*$B16)/1000</f>
        <v>80.918122833083558</v>
      </c>
      <c r="O16" s="34">
        <v>531</v>
      </c>
      <c r="P16" s="213">
        <f t="shared" ref="P16:P21" si="25">O16*(SQRT(3)*$B16)/1000</f>
        <v>60.701452602058865</v>
      </c>
      <c r="Q16" s="31">
        <f t="shared" ref="Q16:Q21" si="26">1.14*O16</f>
        <v>605.33999999999992</v>
      </c>
      <c r="R16" s="213">
        <f t="shared" ref="R16:R21" si="27">Q16*(SQRT(3)*$B16)/1000</f>
        <v>69.199655966347095</v>
      </c>
      <c r="S16" s="31">
        <f t="shared" ref="S16:S21" si="28">O16*1.21</f>
        <v>642.51</v>
      </c>
      <c r="T16" s="214">
        <f t="shared" ref="T16:T21" si="29">S16*(SQRT(3)*$B16)/1000</f>
        <v>73.448757648491224</v>
      </c>
      <c r="U16" s="6">
        <v>6.0100000000000001E-2</v>
      </c>
      <c r="V16" s="36">
        <v>7.8E-2</v>
      </c>
      <c r="W16" s="36">
        <v>0.13300000000000001</v>
      </c>
      <c r="X16" s="36">
        <v>0.19</v>
      </c>
      <c r="Y16" s="31">
        <f t="shared" ref="Y16:Y21" si="30">2*PI()*50*(X16)</f>
        <v>59.690260418206073</v>
      </c>
      <c r="Z16" s="219">
        <f t="shared" ref="Z16:Z21" si="31">2*PI()*50*(X16/1000000)*(B16*1000/SQRT(3))</f>
        <v>2.2745044027497094</v>
      </c>
      <c r="AA16" s="6">
        <f>U16+0.275</f>
        <v>0.33510000000000001</v>
      </c>
      <c r="AB16" s="36">
        <v>8.6999999999999994E-2</v>
      </c>
      <c r="AC16" s="36">
        <v>0.19</v>
      </c>
      <c r="AD16" s="15">
        <f t="shared" ref="AD16:AD21" si="32">2*PI()*50*(AC16)</f>
        <v>59.690260418206073</v>
      </c>
      <c r="AE16" s="151">
        <f t="shared" ref="AE16:AE21" si="33">100*100000000*U16/(($B16*1000)^2)</f>
        <v>0.1379706152433425</v>
      </c>
      <c r="AF16" s="140">
        <f t="shared" ref="AF16:AF21" si="34">100*100000000*V16/(($B16*1000)^2)</f>
        <v>0.1790633608815427</v>
      </c>
      <c r="AG16" s="140">
        <f t="shared" ref="AG16:AG21" si="35">100*100000000*W16/(($B16*1000)^2)</f>
        <v>0.30532598714416898</v>
      </c>
      <c r="AH16" s="154">
        <f>100/100000000*(Y16/1000000)*(($B16*1000)^2)</f>
        <v>0.26001077438170567</v>
      </c>
      <c r="AI16" s="49">
        <f t="shared" ref="AI16:AI21" si="36">100*100000000*AA16/(($B16*1000)^2)</f>
        <v>0.7692837465564738</v>
      </c>
      <c r="AJ16" s="49">
        <f t="shared" ref="AJ16:AJ21" si="37">100*100000000*AB16/(($B16*1000)^2)</f>
        <v>0.19972451790633605</v>
      </c>
      <c r="AK16" s="49">
        <f t="shared" ref="AK16:AK21" si="38">100/100000000*(AD16/1000000)*(($B16*1000)^2)</f>
        <v>0.26001077438170567</v>
      </c>
      <c r="AL16" s="227" t="s">
        <v>44</v>
      </c>
    </row>
    <row r="17" spans="2:38" ht="15" x14ac:dyDescent="0.25">
      <c r="B17" s="20">
        <v>66</v>
      </c>
      <c r="C17" s="21">
        <v>400</v>
      </c>
      <c r="D17" s="14" t="s">
        <v>8</v>
      </c>
      <c r="E17" s="5">
        <v>1</v>
      </c>
      <c r="F17" s="21" t="s">
        <v>12</v>
      </c>
      <c r="G17" s="14" t="s">
        <v>37</v>
      </c>
      <c r="H17" s="5"/>
      <c r="I17" s="21">
        <v>660</v>
      </c>
      <c r="J17" s="30">
        <f t="shared" si="20"/>
        <v>75.448133177700299</v>
      </c>
      <c r="K17" s="11">
        <f t="shared" si="21"/>
        <v>752.4</v>
      </c>
      <c r="L17" s="30">
        <f t="shared" si="22"/>
        <v>86.010871822578324</v>
      </c>
      <c r="M17" s="11">
        <f t="shared" si="23"/>
        <v>798.6</v>
      </c>
      <c r="N17" s="215">
        <f t="shared" si="24"/>
        <v>91.292241145017357</v>
      </c>
      <c r="O17" s="35">
        <v>587</v>
      </c>
      <c r="P17" s="30">
        <f t="shared" si="25"/>
        <v>67.103112386833445</v>
      </c>
      <c r="Q17" s="11">
        <f t="shared" si="26"/>
        <v>669.18</v>
      </c>
      <c r="R17" s="30">
        <f t="shared" si="27"/>
        <v>76.497548120990118</v>
      </c>
      <c r="S17" s="11">
        <f t="shared" si="28"/>
        <v>710.27</v>
      </c>
      <c r="T17" s="215">
        <f t="shared" si="29"/>
        <v>81.194765988068454</v>
      </c>
      <c r="U17" s="3">
        <v>4.7E-2</v>
      </c>
      <c r="V17" s="4">
        <v>6.2E-2</v>
      </c>
      <c r="W17" s="4">
        <v>0.128</v>
      </c>
      <c r="X17" s="4">
        <v>0.20499999999999999</v>
      </c>
      <c r="Y17" s="11">
        <f t="shared" si="30"/>
        <v>64.402649398590754</v>
      </c>
      <c r="Z17" s="220">
        <f t="shared" si="31"/>
        <v>2.4540705398088969</v>
      </c>
      <c r="AA17" s="3">
        <f t="shared" ref="AA17:AA21" si="39">U17+0.275</f>
        <v>0.32200000000000001</v>
      </c>
      <c r="AB17" s="4">
        <v>6.3E-2</v>
      </c>
      <c r="AC17" s="4">
        <v>0.20499999999999999</v>
      </c>
      <c r="AD17" s="16">
        <f t="shared" si="32"/>
        <v>64.402649398590754</v>
      </c>
      <c r="AE17" s="152">
        <f t="shared" si="33"/>
        <v>0.1078971533516988</v>
      </c>
      <c r="AF17" s="49">
        <f t="shared" si="34"/>
        <v>0.1423324150596878</v>
      </c>
      <c r="AG17" s="49">
        <f t="shared" si="35"/>
        <v>0.29384756657483929</v>
      </c>
      <c r="AH17" s="54">
        <f t="shared" ref="AH17:AH21" si="40">100/100000000*(Y17/1000000)*(($B17*1000)^2)</f>
        <v>0.28053794078026129</v>
      </c>
      <c r="AI17" s="49">
        <f t="shared" si="36"/>
        <v>0.73921028466483008</v>
      </c>
      <c r="AJ17" s="49">
        <f t="shared" si="37"/>
        <v>0.14462809917355371</v>
      </c>
      <c r="AK17" s="49">
        <f t="shared" si="38"/>
        <v>0.28053794078026129</v>
      </c>
      <c r="AL17" s="228" t="s">
        <v>44</v>
      </c>
    </row>
    <row r="18" spans="2:38" ht="15" x14ac:dyDescent="0.25">
      <c r="B18" s="20">
        <v>66</v>
      </c>
      <c r="C18" s="21">
        <v>500</v>
      </c>
      <c r="D18" s="14" t="s">
        <v>8</v>
      </c>
      <c r="E18" s="5">
        <v>1</v>
      </c>
      <c r="F18" s="21" t="s">
        <v>12</v>
      </c>
      <c r="G18" s="14" t="s">
        <v>37</v>
      </c>
      <c r="H18" s="5"/>
      <c r="I18" s="21">
        <v>740</v>
      </c>
      <c r="J18" s="30">
        <f t="shared" si="20"/>
        <v>84.593361441663959</v>
      </c>
      <c r="K18" s="11">
        <f t="shared" si="21"/>
        <v>843.59999999999991</v>
      </c>
      <c r="L18" s="30">
        <f t="shared" si="22"/>
        <v>96.436432043496893</v>
      </c>
      <c r="M18" s="11">
        <f t="shared" si="23"/>
        <v>895.4</v>
      </c>
      <c r="N18" s="215">
        <f t="shared" si="24"/>
        <v>102.35796734441338</v>
      </c>
      <c r="O18" s="35">
        <v>649</v>
      </c>
      <c r="P18" s="30">
        <f t="shared" si="25"/>
        <v>74.190664291405284</v>
      </c>
      <c r="Q18" s="11">
        <f t="shared" si="26"/>
        <v>739.8599999999999</v>
      </c>
      <c r="R18" s="30">
        <f t="shared" si="27"/>
        <v>84.577357292202009</v>
      </c>
      <c r="S18" s="11">
        <f t="shared" si="28"/>
        <v>785.29</v>
      </c>
      <c r="T18" s="215">
        <f t="shared" si="29"/>
        <v>89.770703792600386</v>
      </c>
      <c r="U18" s="3">
        <v>3.6600000000000001E-2</v>
      </c>
      <c r="V18" s="4">
        <v>4.9000000000000002E-2</v>
      </c>
      <c r="W18" s="4">
        <v>0.123</v>
      </c>
      <c r="X18" s="4">
        <v>0.22500000000000001</v>
      </c>
      <c r="Y18" s="11">
        <f t="shared" si="30"/>
        <v>70.685834705770347</v>
      </c>
      <c r="Z18" s="220">
        <f t="shared" si="31"/>
        <v>2.6934920558878139</v>
      </c>
      <c r="AA18" s="3">
        <f t="shared" si="39"/>
        <v>0.31160000000000004</v>
      </c>
      <c r="AB18" s="4">
        <v>5.8999999999999997E-2</v>
      </c>
      <c r="AC18" s="4">
        <v>0.22500000000000001</v>
      </c>
      <c r="AD18" s="16">
        <f t="shared" si="32"/>
        <v>70.685834705770347</v>
      </c>
      <c r="AE18" s="152">
        <f t="shared" si="33"/>
        <v>8.4022038567493115E-2</v>
      </c>
      <c r="AF18" s="49">
        <f t="shared" si="34"/>
        <v>0.11248852157943066</v>
      </c>
      <c r="AG18" s="49">
        <f t="shared" si="35"/>
        <v>0.28236914600550966</v>
      </c>
      <c r="AH18" s="54">
        <f t="shared" si="40"/>
        <v>0.30790749597833561</v>
      </c>
      <c r="AI18" s="49">
        <f t="shared" si="36"/>
        <v>0.71533516988062451</v>
      </c>
      <c r="AJ18" s="49">
        <f t="shared" si="37"/>
        <v>0.13544536271808999</v>
      </c>
      <c r="AK18" s="49">
        <f t="shared" si="38"/>
        <v>0.30790749597833561</v>
      </c>
      <c r="AL18" s="228" t="s">
        <v>44</v>
      </c>
    </row>
    <row r="19" spans="2:38" ht="15" x14ac:dyDescent="0.25">
      <c r="B19" s="20">
        <v>66</v>
      </c>
      <c r="C19" s="21">
        <v>630</v>
      </c>
      <c r="D19" s="14" t="s">
        <v>8</v>
      </c>
      <c r="E19" s="5">
        <v>1</v>
      </c>
      <c r="F19" s="21" t="s">
        <v>12</v>
      </c>
      <c r="G19" s="14" t="s">
        <v>37</v>
      </c>
      <c r="H19" s="5"/>
      <c r="I19" s="21">
        <v>830</v>
      </c>
      <c r="J19" s="30">
        <f t="shared" si="20"/>
        <v>94.881743238623088</v>
      </c>
      <c r="K19" s="11">
        <f t="shared" si="21"/>
        <v>946.19999999999993</v>
      </c>
      <c r="L19" s="30">
        <f t="shared" si="22"/>
        <v>108.16518729203031</v>
      </c>
      <c r="M19" s="11">
        <f t="shared" si="23"/>
        <v>1004.3</v>
      </c>
      <c r="N19" s="215">
        <f t="shared" si="24"/>
        <v>114.80690931873393</v>
      </c>
      <c r="O19" s="35">
        <v>714</v>
      </c>
      <c r="P19" s="30">
        <f t="shared" si="25"/>
        <v>81.62116225587576</v>
      </c>
      <c r="Q19" s="11">
        <f t="shared" si="26"/>
        <v>813.95999999999992</v>
      </c>
      <c r="R19" s="30">
        <f t="shared" si="27"/>
        <v>93.048124971698357</v>
      </c>
      <c r="S19" s="11">
        <f t="shared" si="28"/>
        <v>863.93999999999994</v>
      </c>
      <c r="T19" s="215">
        <f t="shared" si="29"/>
        <v>98.761606329609663</v>
      </c>
      <c r="U19" s="3">
        <v>2.8299999999999999E-2</v>
      </c>
      <c r="V19" s="4">
        <v>0.04</v>
      </c>
      <c r="W19" s="4">
        <v>0.11799999999999999</v>
      </c>
      <c r="X19" s="4">
        <v>0.25</v>
      </c>
      <c r="Y19" s="11">
        <f t="shared" si="30"/>
        <v>78.539816339744831</v>
      </c>
      <c r="Z19" s="220">
        <f t="shared" si="31"/>
        <v>2.9927689509864592</v>
      </c>
      <c r="AA19" s="3">
        <f t="shared" si="39"/>
        <v>0.30330000000000001</v>
      </c>
      <c r="AB19" s="4">
        <v>5.3999999999999999E-2</v>
      </c>
      <c r="AC19" s="4">
        <v>0.25</v>
      </c>
      <c r="AD19" s="16">
        <f t="shared" si="32"/>
        <v>78.539816339744831</v>
      </c>
      <c r="AE19" s="152">
        <f t="shared" si="33"/>
        <v>6.4967860422405876E-2</v>
      </c>
      <c r="AF19" s="49">
        <f t="shared" si="34"/>
        <v>9.1827364554637275E-2</v>
      </c>
      <c r="AG19" s="49">
        <f t="shared" si="35"/>
        <v>0.27089072543617998</v>
      </c>
      <c r="AH19" s="54">
        <f t="shared" si="40"/>
        <v>0.34211943997592842</v>
      </c>
      <c r="AI19" s="49">
        <f t="shared" si="36"/>
        <v>0.69628099173553715</v>
      </c>
      <c r="AJ19" s="49">
        <f t="shared" si="37"/>
        <v>0.12396694214876033</v>
      </c>
      <c r="AK19" s="49">
        <f t="shared" si="38"/>
        <v>0.34211943997592842</v>
      </c>
      <c r="AL19" s="228" t="s">
        <v>44</v>
      </c>
    </row>
    <row r="20" spans="2:38" ht="15" x14ac:dyDescent="0.25">
      <c r="B20" s="20">
        <v>66</v>
      </c>
      <c r="C20" s="21">
        <v>800</v>
      </c>
      <c r="D20" s="14" t="s">
        <v>8</v>
      </c>
      <c r="E20" s="5">
        <v>1</v>
      </c>
      <c r="F20" s="21" t="s">
        <v>12</v>
      </c>
      <c r="G20" s="14" t="s">
        <v>37</v>
      </c>
      <c r="H20" s="5"/>
      <c r="I20" s="21">
        <v>910</v>
      </c>
      <c r="J20" s="30">
        <f t="shared" si="20"/>
        <v>104.02697150258676</v>
      </c>
      <c r="K20" s="11">
        <f t="shared" si="21"/>
        <v>1037.3999999999999</v>
      </c>
      <c r="L20" s="30">
        <f t="shared" si="22"/>
        <v>118.59074751294889</v>
      </c>
      <c r="M20" s="11">
        <f t="shared" si="23"/>
        <v>1101.0999999999999</v>
      </c>
      <c r="N20" s="215">
        <f t="shared" si="24"/>
        <v>125.87263551812997</v>
      </c>
      <c r="O20" s="35">
        <v>781</v>
      </c>
      <c r="P20" s="30">
        <f t="shared" si="25"/>
        <v>89.280290926945341</v>
      </c>
      <c r="Q20" s="11">
        <f t="shared" si="26"/>
        <v>890.33999999999992</v>
      </c>
      <c r="R20" s="30">
        <f t="shared" si="27"/>
        <v>101.77953165671768</v>
      </c>
      <c r="S20" s="11">
        <f t="shared" si="28"/>
        <v>945.01</v>
      </c>
      <c r="T20" s="215">
        <f t="shared" si="29"/>
        <v>108.02915202160386</v>
      </c>
      <c r="U20" s="3">
        <v>2.2100000000000002E-2</v>
      </c>
      <c r="V20" s="4">
        <v>3.3000000000000002E-2</v>
      </c>
      <c r="W20" s="4">
        <v>0.114</v>
      </c>
      <c r="X20" s="4">
        <v>0.27</v>
      </c>
      <c r="Y20" s="11">
        <f t="shared" si="30"/>
        <v>84.823001646924425</v>
      </c>
      <c r="Z20" s="220">
        <f t="shared" si="31"/>
        <v>3.2321904670653763</v>
      </c>
      <c r="AA20" s="3">
        <f t="shared" si="39"/>
        <v>0.29710000000000003</v>
      </c>
      <c r="AB20" s="4">
        <v>6.5000000000000002E-2</v>
      </c>
      <c r="AC20" s="4">
        <v>0.27</v>
      </c>
      <c r="AD20" s="16">
        <f t="shared" si="32"/>
        <v>84.823001646924425</v>
      </c>
      <c r="AE20" s="152">
        <f t="shared" si="33"/>
        <v>5.0734618916437102E-2</v>
      </c>
      <c r="AF20" s="49">
        <f t="shared" si="34"/>
        <v>7.575757575757576E-2</v>
      </c>
      <c r="AG20" s="49">
        <f t="shared" si="35"/>
        <v>0.26170798898071623</v>
      </c>
      <c r="AH20" s="54">
        <f t="shared" si="40"/>
        <v>0.3694889951740028</v>
      </c>
      <c r="AI20" s="49">
        <f t="shared" si="36"/>
        <v>0.68204775022956854</v>
      </c>
      <c r="AJ20" s="49">
        <f t="shared" si="37"/>
        <v>0.14921946740128558</v>
      </c>
      <c r="AK20" s="49">
        <f t="shared" si="38"/>
        <v>0.3694889951740028</v>
      </c>
      <c r="AL20" s="228" t="s">
        <v>44</v>
      </c>
    </row>
    <row r="21" spans="2:38" ht="15" x14ac:dyDescent="0.25">
      <c r="B21" s="25">
        <v>66</v>
      </c>
      <c r="C21" s="33">
        <v>1000</v>
      </c>
      <c r="D21" s="26" t="s">
        <v>8</v>
      </c>
      <c r="E21" s="10">
        <v>1</v>
      </c>
      <c r="F21" s="33" t="s">
        <v>12</v>
      </c>
      <c r="G21" s="26" t="s">
        <v>37</v>
      </c>
      <c r="H21" s="24"/>
      <c r="I21" s="33">
        <v>990</v>
      </c>
      <c r="J21" s="216">
        <f t="shared" si="20"/>
        <v>113.17219976655043</v>
      </c>
      <c r="K21" s="28">
        <f t="shared" si="21"/>
        <v>1128.5999999999999</v>
      </c>
      <c r="L21" s="216">
        <f t="shared" si="22"/>
        <v>129.01630773386748</v>
      </c>
      <c r="M21" s="28">
        <f t="shared" si="23"/>
        <v>1197.8999999999999</v>
      </c>
      <c r="N21" s="217">
        <f t="shared" si="24"/>
        <v>136.93836171752602</v>
      </c>
      <c r="O21" s="218">
        <v>839</v>
      </c>
      <c r="P21" s="216">
        <f t="shared" si="25"/>
        <v>95.910581418319012</v>
      </c>
      <c r="Q21" s="28">
        <f t="shared" si="26"/>
        <v>956.45999999999992</v>
      </c>
      <c r="R21" s="216">
        <f t="shared" si="27"/>
        <v>109.33806281688365</v>
      </c>
      <c r="S21" s="28">
        <f t="shared" si="28"/>
        <v>1015.1899999999999</v>
      </c>
      <c r="T21" s="217">
        <f t="shared" si="29"/>
        <v>116.05180351616598</v>
      </c>
      <c r="U21" s="7">
        <v>1.7600000000000001E-2</v>
      </c>
      <c r="V21" s="8">
        <v>2.8000000000000001E-2</v>
      </c>
      <c r="W21" s="8">
        <v>0.11</v>
      </c>
      <c r="X21" s="8">
        <v>0.29499999999999998</v>
      </c>
      <c r="Y21" s="28">
        <f t="shared" si="30"/>
        <v>92.676983280898895</v>
      </c>
      <c r="Z21" s="221">
        <f t="shared" si="31"/>
        <v>3.531467362164022</v>
      </c>
      <c r="AA21" s="7">
        <f t="shared" si="39"/>
        <v>0.29260000000000003</v>
      </c>
      <c r="AB21" s="8">
        <v>6.0999999999999999E-2</v>
      </c>
      <c r="AC21" s="8">
        <v>0.29499999999999998</v>
      </c>
      <c r="AD21" s="17">
        <f t="shared" si="32"/>
        <v>92.676983280898895</v>
      </c>
      <c r="AE21" s="153">
        <f t="shared" si="33"/>
        <v>4.0404040404040407E-2</v>
      </c>
      <c r="AF21" s="121">
        <f t="shared" si="34"/>
        <v>6.4279155188246104E-2</v>
      </c>
      <c r="AG21" s="121">
        <f t="shared" si="35"/>
        <v>0.25252525252525254</v>
      </c>
      <c r="AH21" s="155">
        <f t="shared" si="40"/>
        <v>0.40370093917159561</v>
      </c>
      <c r="AI21" s="49">
        <f t="shared" si="36"/>
        <v>0.67171717171717182</v>
      </c>
      <c r="AJ21" s="49">
        <f t="shared" si="37"/>
        <v>0.14003673094582186</v>
      </c>
      <c r="AK21" s="49">
        <f t="shared" si="38"/>
        <v>0.40370093917159561</v>
      </c>
      <c r="AL21" s="229" t="s">
        <v>44</v>
      </c>
    </row>
    <row r="22" spans="2:38" ht="15" customHeight="1" x14ac:dyDescent="0.3">
      <c r="B22" s="291" t="s">
        <v>148</v>
      </c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3"/>
    </row>
    <row r="23" spans="2:38" ht="15" customHeight="1" x14ac:dyDescent="0.3">
      <c r="B23" s="294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6"/>
    </row>
    <row r="24" spans="2:38" ht="15" x14ac:dyDescent="0.25">
      <c r="B24" s="226">
        <v>66</v>
      </c>
      <c r="C24" s="32">
        <v>0.1</v>
      </c>
      <c r="D24" s="29" t="s">
        <v>8</v>
      </c>
      <c r="E24" s="9">
        <v>3</v>
      </c>
      <c r="F24" s="32" t="s">
        <v>23</v>
      </c>
      <c r="G24" s="29" t="s">
        <v>37</v>
      </c>
      <c r="H24" s="212"/>
      <c r="I24" s="32">
        <v>240</v>
      </c>
      <c r="J24" s="213">
        <f t="shared" ref="J24:J34" si="41">I24*(SQRT(3)*$B24)/1000</f>
        <v>27.435684791891013</v>
      </c>
      <c r="K24" s="31">
        <f t="shared" ref="K24:K34" si="42">1.14*I24</f>
        <v>273.59999999999997</v>
      </c>
      <c r="L24" s="213">
        <f t="shared" ref="L24:L34" si="43">K24*(SQRT(3)*$B24)/1000</f>
        <v>31.276680662755751</v>
      </c>
      <c r="M24" s="31">
        <f t="shared" ref="M24:M34" si="44">I24*1.21</f>
        <v>290.39999999999998</v>
      </c>
      <c r="N24" s="214">
        <f t="shared" ref="N24:N34" si="45">M24*(SQRT(3)*$B24)/1000</f>
        <v>33.197178598188124</v>
      </c>
      <c r="O24" s="34">
        <v>210</v>
      </c>
      <c r="P24" s="213">
        <f t="shared" ref="P24:T34" si="46">O24*(SQRT(3)*$B24)/1000</f>
        <v>24.006224192904636</v>
      </c>
      <c r="Q24" s="31">
        <f t="shared" ref="Q24:Q34" si="47">1.14*O24</f>
        <v>239.39999999999998</v>
      </c>
      <c r="R24" s="213">
        <f t="shared" si="46"/>
        <v>27.367095579911286</v>
      </c>
      <c r="S24" s="31">
        <f t="shared" ref="S24:S34" si="48">O24*1.21</f>
        <v>254.1</v>
      </c>
      <c r="T24" s="214">
        <f t="shared" si="46"/>
        <v>29.047531273414609</v>
      </c>
      <c r="U24" s="6">
        <v>0.27557860000000006</v>
      </c>
      <c r="V24" s="36">
        <v>0.34679800000000005</v>
      </c>
      <c r="W24" s="36">
        <v>0.11596400000000001</v>
      </c>
      <c r="X24" s="36">
        <v>0.26256000000000002</v>
      </c>
      <c r="Y24" s="31">
        <f t="shared" ref="Y24:Y34" si="49">2*PI()*50*(X24)</f>
        <v>82.485656712653622</v>
      </c>
      <c r="Z24" s="219">
        <v>3.1726000000000001</v>
      </c>
      <c r="AA24" s="6">
        <v>1.5863985754445746</v>
      </c>
      <c r="AB24" s="36">
        <v>0.15170423067985703</v>
      </c>
      <c r="AC24" s="36">
        <v>0.26256000000000002</v>
      </c>
      <c r="AD24" s="15">
        <f t="shared" ref="AD24:AD34" si="50">2*PI()*50*(AC24)</f>
        <v>82.485656712653622</v>
      </c>
      <c r="AE24" s="151">
        <f t="shared" ref="AE24:AE29" si="51">100*100000000*U24/(($B24*1000)^2)</f>
        <v>0.63264141414141428</v>
      </c>
      <c r="AF24" s="140">
        <f t="shared" ref="AF24:AF29" si="52">100*100000000*V24/(($B24*1000)^2)</f>
        <v>0.79613865932047756</v>
      </c>
      <c r="AG24" s="140">
        <f t="shared" ref="AG24:AG29" si="53">100*100000000*W24/(($B24*1000)^2)</f>
        <v>0.26621671258034896</v>
      </c>
      <c r="AH24" s="154">
        <f>100/100000000*(Y24/1000000)*(($B24*1000)^2)</f>
        <v>0.35930752064031918</v>
      </c>
      <c r="AI24" s="47">
        <f t="shared" ref="AI24:AI29" si="54">100*100000000*AA24/(($B24*1000)^2)</f>
        <v>3.6418700079076549</v>
      </c>
      <c r="AJ24" s="49">
        <f t="shared" ref="AJ24:AJ29" si="55">100*100000000*AB24/(($B24*1000)^2)</f>
        <v>0.34826499237800052</v>
      </c>
      <c r="AK24" s="49">
        <f t="shared" ref="AK24:AK29" si="56">100/100000000*(AD24/1000000)*(($B24*1000)^2)</f>
        <v>0.35930752064031918</v>
      </c>
      <c r="AL24" s="227" t="s">
        <v>58</v>
      </c>
    </row>
    <row r="25" spans="2:38" ht="15" x14ac:dyDescent="0.25">
      <c r="B25" s="20">
        <v>66</v>
      </c>
      <c r="C25" s="21">
        <v>0.15</v>
      </c>
      <c r="D25" s="14" t="s">
        <v>8</v>
      </c>
      <c r="E25" s="5">
        <v>3</v>
      </c>
      <c r="F25" s="21" t="s">
        <v>23</v>
      </c>
      <c r="G25" s="14" t="s">
        <v>37</v>
      </c>
      <c r="H25" s="23"/>
      <c r="I25" s="21">
        <v>295</v>
      </c>
      <c r="J25" s="30">
        <f t="shared" si="41"/>
        <v>33.723029223366034</v>
      </c>
      <c r="K25" s="11">
        <f t="shared" si="42"/>
        <v>336.29999999999995</v>
      </c>
      <c r="L25" s="30">
        <f t="shared" si="43"/>
        <v>38.44425331463728</v>
      </c>
      <c r="M25" s="11">
        <f t="shared" si="44"/>
        <v>356.95</v>
      </c>
      <c r="N25" s="215">
        <f t="shared" si="45"/>
        <v>40.804865360272906</v>
      </c>
      <c r="O25" s="35">
        <v>260</v>
      </c>
      <c r="P25" s="30">
        <f t="shared" si="46"/>
        <v>29.721991857881932</v>
      </c>
      <c r="Q25" s="11">
        <f t="shared" si="47"/>
        <v>296.39999999999998</v>
      </c>
      <c r="R25" s="30">
        <f t="shared" si="46"/>
        <v>33.883070717985397</v>
      </c>
      <c r="S25" s="11">
        <f t="shared" si="48"/>
        <v>314.59999999999997</v>
      </c>
      <c r="T25" s="215">
        <f t="shared" si="46"/>
        <v>35.963610148037134</v>
      </c>
      <c r="U25" s="3">
        <v>0.18827740000000001</v>
      </c>
      <c r="V25" s="4">
        <v>0.23739800000000003</v>
      </c>
      <c r="W25" s="4">
        <v>0.10611800000000002</v>
      </c>
      <c r="X25" s="4">
        <v>0.31725999999999999</v>
      </c>
      <c r="Y25" s="11">
        <f t="shared" si="49"/>
        <v>99.670168527789784</v>
      </c>
      <c r="Z25" s="220">
        <v>3.8290000000000002</v>
      </c>
      <c r="AA25" s="3">
        <v>1.3593194825716597</v>
      </c>
      <c r="AB25" s="4">
        <v>0.14333257929793783</v>
      </c>
      <c r="AC25" s="4">
        <v>0.31725999999999999</v>
      </c>
      <c r="AD25" s="16">
        <f t="shared" si="50"/>
        <v>99.670168527789784</v>
      </c>
      <c r="AE25" s="152">
        <f t="shared" si="51"/>
        <v>0.43222543617998166</v>
      </c>
      <c r="AF25" s="49">
        <f t="shared" si="52"/>
        <v>0.54499081726354459</v>
      </c>
      <c r="AG25" s="49">
        <f t="shared" si="53"/>
        <v>0.243613406795225</v>
      </c>
      <c r="AH25" s="54">
        <f t="shared" ref="AH25:AH29" si="57">100/100000000*(Y25/1000000)*(($B25*1000)^2)</f>
        <v>0.43416325410705231</v>
      </c>
      <c r="AI25" s="47">
        <f t="shared" si="54"/>
        <v>3.1205681418082176</v>
      </c>
      <c r="AJ25" s="49">
        <f t="shared" si="55"/>
        <v>0.32904632529370481</v>
      </c>
      <c r="AK25" s="49">
        <f t="shared" si="56"/>
        <v>0.43416325410705231</v>
      </c>
      <c r="AL25" s="228" t="s">
        <v>58</v>
      </c>
    </row>
    <row r="26" spans="2:38" ht="15" x14ac:dyDescent="0.25">
      <c r="B26" s="20">
        <v>66</v>
      </c>
      <c r="C26" s="21">
        <v>0.2</v>
      </c>
      <c r="D26" s="14" t="s">
        <v>8</v>
      </c>
      <c r="E26" s="5">
        <v>3</v>
      </c>
      <c r="F26" s="21" t="s">
        <v>23</v>
      </c>
      <c r="G26" s="14" t="s">
        <v>37</v>
      </c>
      <c r="H26" s="23"/>
      <c r="I26" s="21">
        <v>345</v>
      </c>
      <c r="J26" s="30">
        <f t="shared" si="41"/>
        <v>39.438796888343333</v>
      </c>
      <c r="K26" s="11">
        <f t="shared" si="42"/>
        <v>393.29999999999995</v>
      </c>
      <c r="L26" s="30">
        <f t="shared" si="43"/>
        <v>44.960228452711398</v>
      </c>
      <c r="M26" s="11">
        <f t="shared" si="44"/>
        <v>417.45</v>
      </c>
      <c r="N26" s="215">
        <f t="shared" si="45"/>
        <v>47.720944234895434</v>
      </c>
      <c r="O26" s="35">
        <v>300</v>
      </c>
      <c r="P26" s="30">
        <f t="shared" si="46"/>
        <v>34.294605989863769</v>
      </c>
      <c r="Q26" s="11">
        <f t="shared" si="47"/>
        <v>341.99999999999994</v>
      </c>
      <c r="R26" s="30">
        <f t="shared" si="46"/>
        <v>39.095850828444689</v>
      </c>
      <c r="S26" s="11">
        <f t="shared" si="48"/>
        <v>363</v>
      </c>
      <c r="T26" s="215">
        <f t="shared" si="46"/>
        <v>41.49647324773516</v>
      </c>
      <c r="U26" s="3">
        <v>0.14167300000000002</v>
      </c>
      <c r="V26" s="4">
        <v>0.17832200000000001</v>
      </c>
      <c r="W26" s="4">
        <v>0.10174200000000001</v>
      </c>
      <c r="X26" s="4">
        <v>0.36102000000000006</v>
      </c>
      <c r="Y26" s="11">
        <f t="shared" si="49"/>
        <v>113.41777797989873</v>
      </c>
      <c r="Z26" s="220">
        <v>4.3760000000000003</v>
      </c>
      <c r="AA26" s="3">
        <v>1.2182036120042783</v>
      </c>
      <c r="AB26" s="4">
        <v>0.13767449528462358</v>
      </c>
      <c r="AC26" s="4">
        <v>0.36102000000000006</v>
      </c>
      <c r="AD26" s="16">
        <f t="shared" si="50"/>
        <v>113.41777797989873</v>
      </c>
      <c r="AE26" s="152">
        <f t="shared" si="51"/>
        <v>0.32523645546372826</v>
      </c>
      <c r="AF26" s="49">
        <f t="shared" si="52"/>
        <v>0.40937098255280074</v>
      </c>
      <c r="AG26" s="49">
        <f t="shared" si="53"/>
        <v>0.23356749311294769</v>
      </c>
      <c r="AH26" s="54">
        <f t="shared" si="57"/>
        <v>0.49404784088043885</v>
      </c>
      <c r="AI26" s="47">
        <f t="shared" si="54"/>
        <v>2.7966106795323196</v>
      </c>
      <c r="AJ26" s="49">
        <f t="shared" si="55"/>
        <v>0.3160571517094205</v>
      </c>
      <c r="AK26" s="49">
        <f t="shared" si="56"/>
        <v>0.49404784088043885</v>
      </c>
      <c r="AL26" s="228" t="s">
        <v>58</v>
      </c>
    </row>
    <row r="27" spans="2:38" ht="15" x14ac:dyDescent="0.25">
      <c r="B27" s="20">
        <v>66</v>
      </c>
      <c r="C27" s="21">
        <v>0.25</v>
      </c>
      <c r="D27" s="14" t="s">
        <v>8</v>
      </c>
      <c r="E27" s="5">
        <v>3</v>
      </c>
      <c r="F27" s="21" t="s">
        <v>23</v>
      </c>
      <c r="G27" s="14" t="s">
        <v>37</v>
      </c>
      <c r="H27" s="23"/>
      <c r="I27" s="21">
        <v>390</v>
      </c>
      <c r="J27" s="30">
        <f t="shared" si="41"/>
        <v>44.582987786822898</v>
      </c>
      <c r="K27" s="11">
        <f t="shared" si="42"/>
        <v>444.59999999999997</v>
      </c>
      <c r="L27" s="30">
        <f t="shared" si="43"/>
        <v>50.8246060769781</v>
      </c>
      <c r="M27" s="11">
        <f t="shared" si="44"/>
        <v>471.9</v>
      </c>
      <c r="N27" s="215">
        <f t="shared" si="45"/>
        <v>53.945415222055701</v>
      </c>
      <c r="O27" s="35">
        <v>340</v>
      </c>
      <c r="P27" s="30">
        <f t="shared" si="46"/>
        <v>38.867220121845605</v>
      </c>
      <c r="Q27" s="11">
        <f t="shared" si="47"/>
        <v>387.59999999999997</v>
      </c>
      <c r="R27" s="30">
        <f t="shared" si="46"/>
        <v>44.308630938903981</v>
      </c>
      <c r="S27" s="11">
        <f t="shared" si="48"/>
        <v>411.4</v>
      </c>
      <c r="T27" s="215">
        <f t="shared" si="46"/>
        <v>47.02933634743318</v>
      </c>
      <c r="U27" s="3">
        <v>0.1127914</v>
      </c>
      <c r="V27" s="4">
        <v>0.14222000000000001</v>
      </c>
      <c r="W27" s="4">
        <v>9.7366000000000008E-2</v>
      </c>
      <c r="X27" s="4">
        <v>0.40478000000000003</v>
      </c>
      <c r="Y27" s="11">
        <f t="shared" si="49"/>
        <v>127.16538743200766</v>
      </c>
      <c r="Z27" s="220">
        <v>4.813600000000001</v>
      </c>
      <c r="AA27" s="3">
        <v>1.118915185329902</v>
      </c>
      <c r="AB27" s="4">
        <v>0.13344001779501566</v>
      </c>
      <c r="AC27" s="4">
        <v>0.40478000000000003</v>
      </c>
      <c r="AD27" s="16">
        <f t="shared" si="50"/>
        <v>127.16538743200766</v>
      </c>
      <c r="AE27" s="152">
        <f t="shared" si="51"/>
        <v>0.25893342516069789</v>
      </c>
      <c r="AF27" s="49">
        <f t="shared" si="52"/>
        <v>0.32649219467401291</v>
      </c>
      <c r="AG27" s="49">
        <f t="shared" si="53"/>
        <v>0.22352157943067036</v>
      </c>
      <c r="AH27" s="54">
        <f t="shared" si="57"/>
        <v>0.55393242765382533</v>
      </c>
      <c r="AI27" s="47">
        <f t="shared" si="54"/>
        <v>2.5686758157252108</v>
      </c>
      <c r="AJ27" s="49">
        <f t="shared" si="55"/>
        <v>0.30633612900600476</v>
      </c>
      <c r="AK27" s="49">
        <f t="shared" si="56"/>
        <v>0.55393242765382533</v>
      </c>
      <c r="AL27" s="228" t="s">
        <v>58</v>
      </c>
    </row>
    <row r="28" spans="2:38" ht="15" x14ac:dyDescent="0.25">
      <c r="B28" s="20">
        <v>66</v>
      </c>
      <c r="C28" s="21">
        <v>0.3</v>
      </c>
      <c r="D28" s="14" t="s">
        <v>8</v>
      </c>
      <c r="E28" s="5">
        <v>3</v>
      </c>
      <c r="F28" s="21" t="s">
        <v>23</v>
      </c>
      <c r="G28" s="14" t="s">
        <v>37</v>
      </c>
      <c r="H28" s="23"/>
      <c r="I28" s="21">
        <v>435</v>
      </c>
      <c r="J28" s="30">
        <f t="shared" si="41"/>
        <v>49.727178685302462</v>
      </c>
      <c r="K28" s="11">
        <f t="shared" si="42"/>
        <v>495.9</v>
      </c>
      <c r="L28" s="30">
        <f t="shared" si="43"/>
        <v>56.688983701244801</v>
      </c>
      <c r="M28" s="11">
        <f t="shared" si="44"/>
        <v>526.35</v>
      </c>
      <c r="N28" s="215">
        <f t="shared" si="45"/>
        <v>60.169886209215981</v>
      </c>
      <c r="O28" s="35">
        <v>375</v>
      </c>
      <c r="P28" s="30">
        <f t="shared" si="46"/>
        <v>42.868257487329707</v>
      </c>
      <c r="Q28" s="11">
        <f t="shared" si="47"/>
        <v>427.49999999999994</v>
      </c>
      <c r="R28" s="30">
        <f t="shared" si="46"/>
        <v>48.869813535555863</v>
      </c>
      <c r="S28" s="11">
        <f t="shared" si="48"/>
        <v>453.75</v>
      </c>
      <c r="T28" s="215">
        <f t="shared" si="46"/>
        <v>51.870591559668945</v>
      </c>
      <c r="U28" s="3">
        <v>9.1983520000000013E-2</v>
      </c>
      <c r="V28" s="4">
        <v>0.11705800000000001</v>
      </c>
      <c r="W28" s="4">
        <v>9.4084000000000001E-2</v>
      </c>
      <c r="X28" s="4">
        <v>0.43760000000000004</v>
      </c>
      <c r="Y28" s="11">
        <f t="shared" si="49"/>
        <v>137.47609452108938</v>
      </c>
      <c r="Z28" s="220">
        <v>5.2511999999999999</v>
      </c>
      <c r="AA28" s="3">
        <v>1.0438284105698488</v>
      </c>
      <c r="AB28" s="4">
        <v>0.13007706129389451</v>
      </c>
      <c r="AC28" s="4">
        <v>0.43760000000000004</v>
      </c>
      <c r="AD28" s="16">
        <f t="shared" si="50"/>
        <v>137.47609452108938</v>
      </c>
      <c r="AE28" s="152">
        <f t="shared" si="51"/>
        <v>0.21116510560146926</v>
      </c>
      <c r="AF28" s="49">
        <f t="shared" si="52"/>
        <v>0.26872819100091827</v>
      </c>
      <c r="AG28" s="49">
        <f t="shared" si="53"/>
        <v>0.21598714416896236</v>
      </c>
      <c r="AH28" s="54">
        <f t="shared" si="57"/>
        <v>0.59884586773386528</v>
      </c>
      <c r="AI28" s="47">
        <f t="shared" si="54"/>
        <v>2.3963002997471277</v>
      </c>
      <c r="AJ28" s="49">
        <f t="shared" si="55"/>
        <v>0.29861584319075873</v>
      </c>
      <c r="AK28" s="49">
        <f t="shared" si="56"/>
        <v>0.59884586773386528</v>
      </c>
      <c r="AL28" s="228" t="s">
        <v>58</v>
      </c>
    </row>
    <row r="29" spans="2:38" ht="15" x14ac:dyDescent="0.25">
      <c r="B29" s="20">
        <v>66</v>
      </c>
      <c r="C29" s="21">
        <v>0.35</v>
      </c>
      <c r="D29" s="14" t="s">
        <v>8</v>
      </c>
      <c r="E29" s="5">
        <v>3</v>
      </c>
      <c r="F29" s="21" t="s">
        <v>23</v>
      </c>
      <c r="G29" s="14" t="s">
        <v>37</v>
      </c>
      <c r="H29" s="23"/>
      <c r="I29" s="21">
        <v>475</v>
      </c>
      <c r="J29" s="30">
        <f t="shared" si="41"/>
        <v>54.299792817284292</v>
      </c>
      <c r="K29" s="11">
        <f t="shared" si="42"/>
        <v>541.5</v>
      </c>
      <c r="L29" s="30">
        <f t="shared" si="43"/>
        <v>61.9017638117041</v>
      </c>
      <c r="M29" s="11">
        <f t="shared" si="44"/>
        <v>574.75</v>
      </c>
      <c r="N29" s="215">
        <f t="shared" si="45"/>
        <v>65.702749308914008</v>
      </c>
      <c r="O29" s="35">
        <v>415</v>
      </c>
      <c r="P29" s="30">
        <f t="shared" si="46"/>
        <v>47.440871619311544</v>
      </c>
      <c r="Q29" s="11">
        <f t="shared" si="47"/>
        <v>473.09999999999997</v>
      </c>
      <c r="R29" s="30">
        <f t="shared" si="46"/>
        <v>54.082593646015155</v>
      </c>
      <c r="S29" s="11">
        <f t="shared" si="48"/>
        <v>502.15</v>
      </c>
      <c r="T29" s="215">
        <f t="shared" si="46"/>
        <v>57.403454659366965</v>
      </c>
      <c r="U29" s="3">
        <v>7.7783400000000003E-2</v>
      </c>
      <c r="V29" s="4">
        <v>9.9554000000000004E-2</v>
      </c>
      <c r="W29" s="4">
        <v>9.1896000000000019E-2</v>
      </c>
      <c r="X29" s="4">
        <v>0.48136000000000007</v>
      </c>
      <c r="Y29" s="11">
        <f t="shared" si="49"/>
        <v>151.2237039731983</v>
      </c>
      <c r="Z29" s="220">
        <v>5.7982000000000005</v>
      </c>
      <c r="AA29" s="3">
        <v>0.98428844398553306</v>
      </c>
      <c r="AB29" s="4">
        <v>0.12729993040205762</v>
      </c>
      <c r="AC29" s="4">
        <v>0.48136000000000007</v>
      </c>
      <c r="AD29" s="16">
        <f t="shared" si="50"/>
        <v>151.2237039731983</v>
      </c>
      <c r="AE29" s="152">
        <f t="shared" si="51"/>
        <v>0.17856611570247935</v>
      </c>
      <c r="AF29" s="49">
        <f t="shared" si="52"/>
        <v>0.22854453627180901</v>
      </c>
      <c r="AG29" s="49">
        <f t="shared" si="53"/>
        <v>0.21096418732782374</v>
      </c>
      <c r="AH29" s="54">
        <f t="shared" si="57"/>
        <v>0.65873045450725176</v>
      </c>
      <c r="AI29" s="47">
        <f t="shared" si="54"/>
        <v>2.2596153443194056</v>
      </c>
      <c r="AJ29" s="49">
        <f t="shared" si="55"/>
        <v>0.29224042792024246</v>
      </c>
      <c r="AK29" s="49">
        <f t="shared" si="56"/>
        <v>0.65873045450725176</v>
      </c>
      <c r="AL29" s="228" t="s">
        <v>58</v>
      </c>
    </row>
    <row r="30" spans="2:38" ht="15" x14ac:dyDescent="0.25">
      <c r="B30" s="20">
        <v>66</v>
      </c>
      <c r="C30" s="21">
        <v>0.4</v>
      </c>
      <c r="D30" s="14" t="s">
        <v>8</v>
      </c>
      <c r="E30" s="5">
        <v>3</v>
      </c>
      <c r="F30" s="21" t="s">
        <v>23</v>
      </c>
      <c r="G30" s="14" t="s">
        <v>37</v>
      </c>
      <c r="H30" s="23"/>
      <c r="I30" s="21">
        <v>505</v>
      </c>
      <c r="J30" s="30">
        <f t="shared" si="41"/>
        <v>57.729253416270673</v>
      </c>
      <c r="K30" s="11">
        <f t="shared" si="42"/>
        <v>575.69999999999993</v>
      </c>
      <c r="L30" s="30">
        <f t="shared" si="43"/>
        <v>65.811348894548559</v>
      </c>
      <c r="M30" s="11">
        <f t="shared" si="44"/>
        <v>611.04999999999995</v>
      </c>
      <c r="N30" s="215">
        <f t="shared" si="45"/>
        <v>69.852396633687519</v>
      </c>
      <c r="O30" s="35">
        <v>445</v>
      </c>
      <c r="P30" s="30">
        <f t="shared" si="46"/>
        <v>50.870332218297925</v>
      </c>
      <c r="Q30" s="11">
        <f t="shared" si="47"/>
        <v>507.29999999999995</v>
      </c>
      <c r="R30" s="30">
        <f t="shared" si="46"/>
        <v>57.992178728859628</v>
      </c>
      <c r="S30" s="11">
        <f t="shared" si="48"/>
        <v>538.44999999999993</v>
      </c>
      <c r="T30" s="215">
        <f t="shared" si="46"/>
        <v>61.553101984140476</v>
      </c>
      <c r="U30" s="3">
        <v>6.8440640000000011E-2</v>
      </c>
      <c r="V30" s="4">
        <v>8.7520000000000014E-2</v>
      </c>
      <c r="W30" s="4">
        <v>8.8614000000000012E-2</v>
      </c>
      <c r="X30" s="4">
        <v>0.52512000000000003</v>
      </c>
      <c r="Y30" s="11">
        <f t="shared" si="49"/>
        <v>164.97131342530724</v>
      </c>
      <c r="Z30" s="220">
        <v>6.2358000000000002</v>
      </c>
      <c r="AA30" s="3">
        <v>0.93546480895218065</v>
      </c>
      <c r="AB30" s="4">
        <v>0.12494224166941804</v>
      </c>
      <c r="AC30" s="4">
        <v>0.52512000000000003</v>
      </c>
      <c r="AD30" s="16">
        <f t="shared" si="50"/>
        <v>164.97131342530724</v>
      </c>
      <c r="AE30" s="152">
        <f t="shared" ref="AE30:AE34" si="58">100*100000000*U30/(($B30*1000)^2)</f>
        <v>0.15711808999081728</v>
      </c>
      <c r="AF30" s="49">
        <f t="shared" ref="AF30:AF34" si="59">100*100000000*V30/(($B30*1000)^2)</f>
        <v>0.2009182736455464</v>
      </c>
      <c r="AG30" s="49">
        <f t="shared" ref="AG30:AG34" si="60">100*100000000*W30/(($B30*1000)^2)</f>
        <v>0.20342975206611574</v>
      </c>
      <c r="AH30" s="54">
        <f>100/100000000*(Y30/1000000)*(($B30*1000)^2)</f>
        <v>0.71861504128063836</v>
      </c>
      <c r="AI30" s="47">
        <f t="shared" ref="AI30:AI34" si="61">100*100000000*AA30/(($B30*1000)^2)</f>
        <v>2.1475317009921504</v>
      </c>
      <c r="AJ30" s="49">
        <f t="shared" ref="AJ30:AJ34" si="62">100*100000000*AB30/(($B30*1000)^2)</f>
        <v>0.2868279193512811</v>
      </c>
      <c r="AK30" s="49">
        <f t="shared" ref="AK30:AK34" si="63">100/100000000*(AD30/1000000)*(($B30*1000)^2)</f>
        <v>0.71861504128063836</v>
      </c>
      <c r="AL30" s="228" t="s">
        <v>58</v>
      </c>
    </row>
    <row r="31" spans="2:38" ht="15" x14ac:dyDescent="0.25">
      <c r="B31" s="20">
        <v>66</v>
      </c>
      <c r="C31" s="21">
        <v>0.45</v>
      </c>
      <c r="D31" s="14" t="s">
        <v>8</v>
      </c>
      <c r="E31" s="5">
        <v>3</v>
      </c>
      <c r="F31" s="21" t="s">
        <v>23</v>
      </c>
      <c r="G31" s="14" t="s">
        <v>37</v>
      </c>
      <c r="H31" s="23"/>
      <c r="I31" s="21">
        <v>535</v>
      </c>
      <c r="J31" s="30">
        <f t="shared" si="41"/>
        <v>61.158714015257047</v>
      </c>
      <c r="K31" s="11">
        <f t="shared" si="42"/>
        <v>609.9</v>
      </c>
      <c r="L31" s="30">
        <f t="shared" si="43"/>
        <v>69.720933977393045</v>
      </c>
      <c r="M31" s="11">
        <f t="shared" si="44"/>
        <v>647.35</v>
      </c>
      <c r="N31" s="215">
        <f t="shared" si="45"/>
        <v>74.00204395846103</v>
      </c>
      <c r="O31" s="35">
        <v>470</v>
      </c>
      <c r="P31" s="30">
        <f t="shared" si="46"/>
        <v>53.728216050786571</v>
      </c>
      <c r="Q31" s="11">
        <f t="shared" si="47"/>
        <v>535.79999999999995</v>
      </c>
      <c r="R31" s="30">
        <f t="shared" si="46"/>
        <v>61.250166297896683</v>
      </c>
      <c r="S31" s="11">
        <f t="shared" si="48"/>
        <v>568.69999999999993</v>
      </c>
      <c r="T31" s="215">
        <f t="shared" si="46"/>
        <v>65.01114142145174</v>
      </c>
      <c r="U31" s="3">
        <v>6.1625020000000003E-2</v>
      </c>
      <c r="V31" s="4">
        <v>7.9862000000000002E-2</v>
      </c>
      <c r="W31" s="4">
        <v>8.7520000000000014E-2</v>
      </c>
      <c r="X31" s="4">
        <v>0.54700000000000004</v>
      </c>
      <c r="Y31" s="11">
        <f t="shared" si="49"/>
        <v>171.8451181513617</v>
      </c>
      <c r="Z31" s="220">
        <v>0.65639999999999998</v>
      </c>
      <c r="AA31" s="3">
        <v>0.89441349539271431</v>
      </c>
      <c r="AB31" s="4">
        <v>0.12289888435672609</v>
      </c>
      <c r="AC31" s="4">
        <v>0.54700000000000004</v>
      </c>
      <c r="AD31" s="16">
        <f t="shared" si="50"/>
        <v>171.8451181513617</v>
      </c>
      <c r="AE31" s="152">
        <f t="shared" si="58"/>
        <v>0.14147157943067035</v>
      </c>
      <c r="AF31" s="49">
        <f t="shared" si="59"/>
        <v>0.18333792470156107</v>
      </c>
      <c r="AG31" s="49">
        <f t="shared" si="60"/>
        <v>0.2009182736455464</v>
      </c>
      <c r="AH31" s="54">
        <f t="shared" ref="AH31:AH34" si="64">100/100000000*(Y31/1000000)*(($B31*1000)^2)</f>
        <v>0.74855733466733154</v>
      </c>
      <c r="AI31" s="47">
        <f t="shared" si="61"/>
        <v>2.0532908526003544</v>
      </c>
      <c r="AJ31" s="49">
        <f t="shared" si="62"/>
        <v>0.28213701642958239</v>
      </c>
      <c r="AK31" s="49">
        <f t="shared" si="63"/>
        <v>0.74855733466733154</v>
      </c>
      <c r="AL31" s="228" t="s">
        <v>58</v>
      </c>
    </row>
    <row r="32" spans="2:38" ht="15" x14ac:dyDescent="0.25">
      <c r="B32" s="20">
        <v>66</v>
      </c>
      <c r="C32" s="21">
        <v>0.5</v>
      </c>
      <c r="D32" s="14" t="s">
        <v>8</v>
      </c>
      <c r="E32" s="5">
        <v>3</v>
      </c>
      <c r="F32" s="21" t="s">
        <v>23</v>
      </c>
      <c r="G32" s="14" t="s">
        <v>37</v>
      </c>
      <c r="H32" s="23"/>
      <c r="I32" s="21">
        <v>565</v>
      </c>
      <c r="J32" s="30">
        <f t="shared" si="41"/>
        <v>64.588174614243428</v>
      </c>
      <c r="K32" s="11">
        <f t="shared" si="42"/>
        <v>644.09999999999991</v>
      </c>
      <c r="L32" s="30">
        <f t="shared" si="43"/>
        <v>73.630519060237489</v>
      </c>
      <c r="M32" s="11">
        <f t="shared" si="44"/>
        <v>683.65</v>
      </c>
      <c r="N32" s="215">
        <f t="shared" si="45"/>
        <v>78.151691283234541</v>
      </c>
      <c r="O32" s="35">
        <v>495</v>
      </c>
      <c r="P32" s="30">
        <f t="shared" si="46"/>
        <v>56.586099883275217</v>
      </c>
      <c r="Q32" s="11">
        <f t="shared" si="47"/>
        <v>564.29999999999995</v>
      </c>
      <c r="R32" s="30">
        <f t="shared" si="46"/>
        <v>64.508153866933739</v>
      </c>
      <c r="S32" s="11">
        <f t="shared" si="48"/>
        <v>598.94999999999993</v>
      </c>
      <c r="T32" s="215">
        <f t="shared" si="46"/>
        <v>68.469180858763011</v>
      </c>
      <c r="U32" s="3">
        <v>5.5804940000000004E-2</v>
      </c>
      <c r="V32" s="4">
        <v>7.2204000000000004E-2</v>
      </c>
      <c r="W32" s="4">
        <v>8.6426000000000003E-2</v>
      </c>
      <c r="X32" s="4">
        <v>0.56888000000000005</v>
      </c>
      <c r="Y32" s="11">
        <f t="shared" si="49"/>
        <v>178.71892287741616</v>
      </c>
      <c r="Z32" s="220">
        <v>6.7828000000000008</v>
      </c>
      <c r="AA32" s="3">
        <v>0.85922071627764507</v>
      </c>
      <c r="AB32" s="4">
        <v>0.12109937223483951</v>
      </c>
      <c r="AC32" s="4">
        <v>0.56888000000000005</v>
      </c>
      <c r="AD32" s="16">
        <f t="shared" si="50"/>
        <v>178.71892287741616</v>
      </c>
      <c r="AE32" s="152">
        <f t="shared" si="58"/>
        <v>0.12811051423324152</v>
      </c>
      <c r="AF32" s="49">
        <f t="shared" si="59"/>
        <v>0.16575757575757577</v>
      </c>
      <c r="AG32" s="49">
        <f t="shared" si="60"/>
        <v>0.19840679522497703</v>
      </c>
      <c r="AH32" s="54">
        <f t="shared" si="64"/>
        <v>0.77849962805402484</v>
      </c>
      <c r="AI32" s="47">
        <f t="shared" si="61"/>
        <v>1.9724993486630971</v>
      </c>
      <c r="AJ32" s="49">
        <f t="shared" si="62"/>
        <v>0.27800590503865819</v>
      </c>
      <c r="AK32" s="49">
        <f t="shared" si="63"/>
        <v>0.77849962805402484</v>
      </c>
      <c r="AL32" s="228" t="s">
        <v>58</v>
      </c>
    </row>
    <row r="33" spans="2:38" ht="15" x14ac:dyDescent="0.25">
      <c r="B33" s="20">
        <v>66</v>
      </c>
      <c r="C33" s="21">
        <v>0.55000000000000004</v>
      </c>
      <c r="D33" s="14" t="s">
        <v>8</v>
      </c>
      <c r="E33" s="5">
        <v>3</v>
      </c>
      <c r="F33" s="21" t="s">
        <v>23</v>
      </c>
      <c r="G33" s="14" t="s">
        <v>37</v>
      </c>
      <c r="H33" s="23"/>
      <c r="I33" s="21">
        <v>585</v>
      </c>
      <c r="J33" s="30">
        <f t="shared" si="41"/>
        <v>66.874481680234339</v>
      </c>
      <c r="K33" s="11">
        <f t="shared" si="42"/>
        <v>666.9</v>
      </c>
      <c r="L33" s="30">
        <f t="shared" si="43"/>
        <v>76.236909115467142</v>
      </c>
      <c r="M33" s="11">
        <f t="shared" si="44"/>
        <v>707.85</v>
      </c>
      <c r="N33" s="215">
        <f t="shared" si="45"/>
        <v>80.918122833083558</v>
      </c>
      <c r="O33" s="35">
        <v>515</v>
      </c>
      <c r="P33" s="30">
        <f t="shared" si="46"/>
        <v>58.872406949266136</v>
      </c>
      <c r="Q33" s="11">
        <f t="shared" si="47"/>
        <v>587.09999999999991</v>
      </c>
      <c r="R33" s="30">
        <f t="shared" si="46"/>
        <v>67.114543922163392</v>
      </c>
      <c r="S33" s="11">
        <f t="shared" si="48"/>
        <v>623.15</v>
      </c>
      <c r="T33" s="215">
        <f t="shared" si="46"/>
        <v>71.235612408612027</v>
      </c>
      <c r="U33" s="3">
        <v>5.1242960000000004E-2</v>
      </c>
      <c r="V33" s="4">
        <v>6.7827999999999999E-2</v>
      </c>
      <c r="W33" s="4">
        <v>8.5332000000000005E-2</v>
      </c>
      <c r="X33" s="4">
        <v>0.60170000000000012</v>
      </c>
      <c r="Y33" s="11">
        <f t="shared" si="49"/>
        <v>189.02962996649791</v>
      </c>
      <c r="Z33" s="220">
        <v>7.2204000000000006</v>
      </c>
      <c r="AA33" s="3">
        <v>0.82857939002373726</v>
      </c>
      <c r="AB33" s="4">
        <v>0.11949422472174406</v>
      </c>
      <c r="AC33" s="4">
        <v>0.60170000000000012</v>
      </c>
      <c r="AD33" s="16">
        <f t="shared" si="50"/>
        <v>189.02962996649791</v>
      </c>
      <c r="AE33" s="152">
        <f t="shared" si="58"/>
        <v>0.11763764921946741</v>
      </c>
      <c r="AF33" s="49">
        <f t="shared" si="59"/>
        <v>0.15571166207529843</v>
      </c>
      <c r="AG33" s="49">
        <f t="shared" si="60"/>
        <v>0.19589531680440772</v>
      </c>
      <c r="AH33" s="54">
        <f t="shared" si="64"/>
        <v>0.82341306813406479</v>
      </c>
      <c r="AI33" s="47">
        <f t="shared" si="61"/>
        <v>1.9021565427542177</v>
      </c>
      <c r="AJ33" s="49">
        <f t="shared" si="62"/>
        <v>0.27432099339243354</v>
      </c>
      <c r="AK33" s="49">
        <f t="shared" si="63"/>
        <v>0.82341306813406479</v>
      </c>
      <c r="AL33" s="228" t="s">
        <v>58</v>
      </c>
    </row>
    <row r="34" spans="2:38" ht="15" x14ac:dyDescent="0.25">
      <c r="B34" s="25">
        <v>66</v>
      </c>
      <c r="C34" s="33">
        <v>0.6</v>
      </c>
      <c r="D34" s="26" t="s">
        <v>8</v>
      </c>
      <c r="E34" s="10">
        <v>3</v>
      </c>
      <c r="F34" s="33" t="s">
        <v>23</v>
      </c>
      <c r="G34" s="26" t="s">
        <v>37</v>
      </c>
      <c r="H34" s="24"/>
      <c r="I34" s="33">
        <v>620</v>
      </c>
      <c r="J34" s="216">
        <f t="shared" si="41"/>
        <v>70.875519045718448</v>
      </c>
      <c r="K34" s="28">
        <f t="shared" si="42"/>
        <v>706.8</v>
      </c>
      <c r="L34" s="216">
        <f t="shared" si="43"/>
        <v>80.798091712119032</v>
      </c>
      <c r="M34" s="28">
        <f t="shared" si="44"/>
        <v>750.19999999999993</v>
      </c>
      <c r="N34" s="217">
        <f t="shared" si="45"/>
        <v>85.759378045319323</v>
      </c>
      <c r="O34" s="218">
        <v>540</v>
      </c>
      <c r="P34" s="216">
        <f t="shared" si="46"/>
        <v>61.730290781754782</v>
      </c>
      <c r="Q34" s="28">
        <f t="shared" si="47"/>
        <v>615.59999999999991</v>
      </c>
      <c r="R34" s="216">
        <f t="shared" si="46"/>
        <v>70.372531491200434</v>
      </c>
      <c r="S34" s="28">
        <f t="shared" si="48"/>
        <v>653.4</v>
      </c>
      <c r="T34" s="217">
        <f t="shared" si="46"/>
        <v>74.69365184592327</v>
      </c>
      <c r="U34" s="7">
        <v>4.5893300000000005E-2</v>
      </c>
      <c r="V34" s="8">
        <v>6.1264000000000006E-2</v>
      </c>
      <c r="W34" s="8">
        <v>8.4238000000000007E-2</v>
      </c>
      <c r="X34" s="8">
        <v>0.63451999999999997</v>
      </c>
      <c r="Y34" s="28">
        <f t="shared" si="49"/>
        <v>199.34033705557957</v>
      </c>
      <c r="Z34" s="221">
        <v>7.5486000000000013</v>
      </c>
      <c r="AA34" s="7">
        <v>0.80156119637999601</v>
      </c>
      <c r="AB34" s="8">
        <v>0.11804742479157371</v>
      </c>
      <c r="AC34" s="8">
        <v>0.63451999999999997</v>
      </c>
      <c r="AD34" s="17">
        <f t="shared" si="50"/>
        <v>199.34033705557957</v>
      </c>
      <c r="AE34" s="153">
        <f t="shared" si="58"/>
        <v>0.10535651974288339</v>
      </c>
      <c r="AF34" s="121">
        <f t="shared" si="59"/>
        <v>0.14064279155188247</v>
      </c>
      <c r="AG34" s="121">
        <f t="shared" si="60"/>
        <v>0.19338383838383841</v>
      </c>
      <c r="AH34" s="155">
        <f t="shared" si="64"/>
        <v>0.86832650821410462</v>
      </c>
      <c r="AI34" s="47">
        <f t="shared" si="61"/>
        <v>1.8401313048209276</v>
      </c>
      <c r="AJ34" s="49">
        <f t="shared" si="62"/>
        <v>0.27099959777679916</v>
      </c>
      <c r="AK34" s="49">
        <f t="shared" si="63"/>
        <v>0.86832650821410462</v>
      </c>
      <c r="AL34" s="229" t="s">
        <v>58</v>
      </c>
    </row>
    <row r="35" spans="2:38" ht="15" customHeight="1" x14ac:dyDescent="0.3">
      <c r="B35" s="291" t="s">
        <v>157</v>
      </c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3"/>
    </row>
    <row r="36" spans="2:38" ht="15" customHeight="1" x14ac:dyDescent="0.3">
      <c r="B36" s="294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6"/>
    </row>
    <row r="37" spans="2:38" x14ac:dyDescent="0.3">
      <c r="B37" s="226">
        <v>66</v>
      </c>
      <c r="C37" s="32">
        <v>0.1</v>
      </c>
      <c r="D37" s="29" t="s">
        <v>8</v>
      </c>
      <c r="E37" s="9">
        <v>1</v>
      </c>
      <c r="F37" s="32" t="s">
        <v>23</v>
      </c>
      <c r="G37" s="29" t="s">
        <v>37</v>
      </c>
      <c r="H37" s="212"/>
      <c r="I37" s="32">
        <v>250</v>
      </c>
      <c r="J37" s="213">
        <f t="shared" ref="J37:J51" si="65">I37*(SQRT(3)*$B37)/1000</f>
        <v>28.578838324886473</v>
      </c>
      <c r="K37" s="31">
        <f t="shared" ref="K37:K51" si="66">1.14*I37</f>
        <v>285</v>
      </c>
      <c r="L37" s="213">
        <f t="shared" ref="L37:T51" si="67">K37*(SQRT(3)*$B37)/1000</f>
        <v>32.579875690370578</v>
      </c>
      <c r="M37" s="31">
        <f t="shared" ref="M37:M51" si="68">I37*1.21</f>
        <v>302.5</v>
      </c>
      <c r="N37" s="214">
        <f t="shared" si="67"/>
        <v>34.580394373112632</v>
      </c>
      <c r="O37" s="34">
        <v>245</v>
      </c>
      <c r="P37" s="213">
        <f t="shared" si="67"/>
        <v>28.007261558388741</v>
      </c>
      <c r="Q37" s="31">
        <f t="shared" ref="Q37:Q51" si="69">1.14*O37</f>
        <v>279.29999999999995</v>
      </c>
      <c r="R37" s="213">
        <f t="shared" si="67"/>
        <v>31.928278176563161</v>
      </c>
      <c r="S37" s="31">
        <f t="shared" ref="S37:S51" si="70">O37*1.21</f>
        <v>296.45</v>
      </c>
      <c r="T37" s="214">
        <f t="shared" si="67"/>
        <v>33.888786485650378</v>
      </c>
      <c r="U37" s="6">
        <v>0.26868640000000005</v>
      </c>
      <c r="V37" s="36">
        <v>0.33914</v>
      </c>
      <c r="W37" s="36">
        <v>0.113776</v>
      </c>
      <c r="X37" s="36">
        <v>0.44853999999999999</v>
      </c>
      <c r="Y37" s="31">
        <f t="shared" ref="Y37:Y51" si="71">2*PI()*50*(X37)</f>
        <v>140.91299688411658</v>
      </c>
      <c r="Z37" s="219">
        <v>5.3606000000000007</v>
      </c>
      <c r="AA37" s="222">
        <v>1.0724894438862427</v>
      </c>
      <c r="AB37" s="36">
        <v>6.1862561221309328E-2</v>
      </c>
      <c r="AC37" s="36">
        <v>0.44853999999999999</v>
      </c>
      <c r="AD37" s="15">
        <f t="shared" ref="AD37:AD51" si="72">2*PI()*50*(AC37)</f>
        <v>140.91299688411658</v>
      </c>
      <c r="AE37" s="151">
        <f t="shared" ref="AE37:AE47" si="73">100*100000000*U37/(($B37*1000)^2)</f>
        <v>0.6168191000918275</v>
      </c>
      <c r="AF37" s="140">
        <f t="shared" ref="AF37:AF47" si="74">100*100000000*V37/(($B37*1000)^2)</f>
        <v>0.77855831037649215</v>
      </c>
      <c r="AG37" s="140">
        <f t="shared" ref="AG37:AG47" si="75">100*100000000*W37/(($B37*1000)^2)</f>
        <v>0.26119375573921028</v>
      </c>
      <c r="AH37" s="154">
        <f>100/100000000*(Y37/1000000)*(($B37*1000)^2)</f>
        <v>0.61381701442721182</v>
      </c>
      <c r="AI37" s="134">
        <f t="shared" ref="AI37:AI47" si="76">100*100000000*AA37/(($B37*1000)^2)</f>
        <v>2.4620969786185554</v>
      </c>
      <c r="AJ37" s="140">
        <f t="shared" ref="AJ37:AJ47" si="77">100*100000000*AB37/(($B37*1000)^2)</f>
        <v>0.14201689903881848</v>
      </c>
      <c r="AK37" s="154">
        <f t="shared" ref="AK37:AK47" si="78">100/100000000*(AD37/1000000)*(($B37*1000)^2)</f>
        <v>0.61381701442721182</v>
      </c>
      <c r="AL37" s="228" t="s">
        <v>164</v>
      </c>
    </row>
    <row r="38" spans="2:38" x14ac:dyDescent="0.3">
      <c r="B38" s="20">
        <v>66</v>
      </c>
      <c r="C38" s="21">
        <v>0.15</v>
      </c>
      <c r="D38" s="14" t="s">
        <v>8</v>
      </c>
      <c r="E38" s="5">
        <v>1</v>
      </c>
      <c r="F38" s="21" t="s">
        <v>23</v>
      </c>
      <c r="G38" s="14" t="s">
        <v>37</v>
      </c>
      <c r="H38" s="23"/>
      <c r="I38" s="21">
        <v>310</v>
      </c>
      <c r="J38" s="30">
        <f t="shared" si="65"/>
        <v>35.437759522859224</v>
      </c>
      <c r="K38" s="11">
        <f t="shared" si="66"/>
        <v>353.4</v>
      </c>
      <c r="L38" s="30">
        <f t="shared" si="67"/>
        <v>40.399045856059516</v>
      </c>
      <c r="M38" s="11">
        <f t="shared" si="68"/>
        <v>375.09999999999997</v>
      </c>
      <c r="N38" s="215">
        <f t="shared" si="67"/>
        <v>42.879689022659662</v>
      </c>
      <c r="O38" s="35">
        <v>295</v>
      </c>
      <c r="P38" s="30">
        <f t="shared" si="67"/>
        <v>33.723029223366034</v>
      </c>
      <c r="Q38" s="11">
        <f t="shared" si="69"/>
        <v>336.29999999999995</v>
      </c>
      <c r="R38" s="30">
        <f t="shared" si="67"/>
        <v>38.44425331463728</v>
      </c>
      <c r="S38" s="11">
        <f t="shared" si="70"/>
        <v>356.95</v>
      </c>
      <c r="T38" s="215">
        <f t="shared" si="67"/>
        <v>40.804865360272906</v>
      </c>
      <c r="U38" s="3">
        <v>0.18105700000000002</v>
      </c>
      <c r="V38" s="4">
        <v>0.227552</v>
      </c>
      <c r="W38" s="4">
        <v>0.11049400000000001</v>
      </c>
      <c r="X38" s="4">
        <v>0.48136000000000007</v>
      </c>
      <c r="Y38" s="11">
        <f t="shared" si="71"/>
        <v>151.2237039731983</v>
      </c>
      <c r="Z38" s="220">
        <v>5.7982000000000005</v>
      </c>
      <c r="AA38" s="223">
        <v>0.92233157803171106</v>
      </c>
      <c r="AB38" s="4">
        <v>5.9116086454393549E-2</v>
      </c>
      <c r="AC38" s="4">
        <v>0.48136000000000007</v>
      </c>
      <c r="AD38" s="16">
        <f t="shared" si="72"/>
        <v>151.2237039731983</v>
      </c>
      <c r="AE38" s="152">
        <f t="shared" si="73"/>
        <v>0.41564967860422414</v>
      </c>
      <c r="AF38" s="49">
        <f t="shared" si="74"/>
        <v>0.52238751147842055</v>
      </c>
      <c r="AG38" s="49">
        <f t="shared" si="75"/>
        <v>0.25365932047750228</v>
      </c>
      <c r="AH38" s="54">
        <f t="shared" ref="AH38:AH42" si="79">100/100000000*(Y38/1000000)*(($B38*1000)^2)</f>
        <v>0.65873045450725176</v>
      </c>
      <c r="AI38" s="47">
        <f t="shared" si="76"/>
        <v>2.1173819514042953</v>
      </c>
      <c r="AJ38" s="49">
        <f t="shared" si="77"/>
        <v>0.1357118605472763</v>
      </c>
      <c r="AK38" s="54">
        <f t="shared" si="78"/>
        <v>0.65873045450725176</v>
      </c>
      <c r="AL38" s="228" t="s">
        <v>164</v>
      </c>
    </row>
    <row r="39" spans="2:38" x14ac:dyDescent="0.3">
      <c r="B39" s="20">
        <v>66</v>
      </c>
      <c r="C39" s="21">
        <v>0.2</v>
      </c>
      <c r="D39" s="14" t="s">
        <v>8</v>
      </c>
      <c r="E39" s="5">
        <v>1</v>
      </c>
      <c r="F39" s="21" t="s">
        <v>23</v>
      </c>
      <c r="G39" s="14" t="s">
        <v>37</v>
      </c>
      <c r="H39" s="23"/>
      <c r="I39" s="21">
        <v>355</v>
      </c>
      <c r="J39" s="30">
        <f t="shared" si="65"/>
        <v>40.581950421338789</v>
      </c>
      <c r="K39" s="11">
        <f t="shared" si="66"/>
        <v>404.7</v>
      </c>
      <c r="L39" s="30">
        <f t="shared" si="67"/>
        <v>46.263423480326225</v>
      </c>
      <c r="M39" s="11">
        <f t="shared" si="68"/>
        <v>429.55</v>
      </c>
      <c r="N39" s="215">
        <f t="shared" si="67"/>
        <v>49.104160009819942</v>
      </c>
      <c r="O39" s="35">
        <v>340</v>
      </c>
      <c r="P39" s="30">
        <f t="shared" si="67"/>
        <v>38.867220121845605</v>
      </c>
      <c r="Q39" s="11">
        <f t="shared" si="69"/>
        <v>387.59999999999997</v>
      </c>
      <c r="R39" s="30">
        <f t="shared" si="67"/>
        <v>44.308630938903981</v>
      </c>
      <c r="S39" s="11">
        <f t="shared" si="70"/>
        <v>411.4</v>
      </c>
      <c r="T39" s="215">
        <f t="shared" si="67"/>
        <v>47.02933634743318</v>
      </c>
      <c r="U39" s="3">
        <v>0.13685939999999999</v>
      </c>
      <c r="V39" s="4">
        <v>0.17285200000000001</v>
      </c>
      <c r="W39" s="4">
        <v>0.10721200000000002</v>
      </c>
      <c r="X39" s="4">
        <v>0.52512000000000003</v>
      </c>
      <c r="Y39" s="11">
        <f t="shared" si="71"/>
        <v>164.97131342530724</v>
      </c>
      <c r="Z39" s="220">
        <v>6.2358000000000002</v>
      </c>
      <c r="AA39" s="223">
        <v>0.82872390767700299</v>
      </c>
      <c r="AB39" s="4">
        <v>5.7241701827840247E-2</v>
      </c>
      <c r="AC39" s="4">
        <v>0.52512000000000003</v>
      </c>
      <c r="AD39" s="16">
        <f t="shared" si="72"/>
        <v>164.97131342530724</v>
      </c>
      <c r="AE39" s="152">
        <f t="shared" si="73"/>
        <v>0.31418595041322311</v>
      </c>
      <c r="AF39" s="49">
        <f t="shared" si="74"/>
        <v>0.39681359044995407</v>
      </c>
      <c r="AG39" s="49">
        <f t="shared" si="75"/>
        <v>0.24612488521579434</v>
      </c>
      <c r="AH39" s="54">
        <f t="shared" si="79"/>
        <v>0.71861504128063836</v>
      </c>
      <c r="AI39" s="47">
        <f t="shared" si="76"/>
        <v>1.9024883096349932</v>
      </c>
      <c r="AJ39" s="49">
        <f t="shared" si="77"/>
        <v>0.13140886553682332</v>
      </c>
      <c r="AK39" s="54">
        <f t="shared" si="78"/>
        <v>0.71861504128063836</v>
      </c>
      <c r="AL39" s="228" t="s">
        <v>164</v>
      </c>
    </row>
    <row r="40" spans="2:38" x14ac:dyDescent="0.3">
      <c r="B40" s="20">
        <v>66</v>
      </c>
      <c r="C40" s="21">
        <v>0.25</v>
      </c>
      <c r="D40" s="14" t="s">
        <v>8</v>
      </c>
      <c r="E40" s="5">
        <v>1</v>
      </c>
      <c r="F40" s="21" t="s">
        <v>23</v>
      </c>
      <c r="G40" s="14" t="s">
        <v>37</v>
      </c>
      <c r="H40" s="23"/>
      <c r="I40" s="21">
        <v>400</v>
      </c>
      <c r="J40" s="30">
        <f t="shared" si="65"/>
        <v>45.72614131981836</v>
      </c>
      <c r="K40" s="11">
        <f t="shared" si="66"/>
        <v>455.99999999999994</v>
      </c>
      <c r="L40" s="30">
        <f t="shared" si="67"/>
        <v>52.127801104592919</v>
      </c>
      <c r="M40" s="11">
        <f t="shared" si="68"/>
        <v>484</v>
      </c>
      <c r="N40" s="215">
        <f t="shared" si="67"/>
        <v>55.328630996980209</v>
      </c>
      <c r="O40" s="35">
        <v>380</v>
      </c>
      <c r="P40" s="30">
        <f t="shared" si="67"/>
        <v>43.439834253827435</v>
      </c>
      <c r="Q40" s="11">
        <f t="shared" si="69"/>
        <v>433.2</v>
      </c>
      <c r="R40" s="30">
        <f t="shared" si="67"/>
        <v>49.521411049363273</v>
      </c>
      <c r="S40" s="11">
        <f t="shared" si="70"/>
        <v>459.8</v>
      </c>
      <c r="T40" s="215">
        <f t="shared" si="67"/>
        <v>52.562199447131199</v>
      </c>
      <c r="U40" s="3">
        <v>0.1100564</v>
      </c>
      <c r="V40" s="4">
        <v>0.13784400000000002</v>
      </c>
      <c r="W40" s="4">
        <v>0.10940000000000001</v>
      </c>
      <c r="X40" s="4">
        <v>0.49230000000000007</v>
      </c>
      <c r="Y40" s="11">
        <f t="shared" si="71"/>
        <v>154.66060633622556</v>
      </c>
      <c r="Z40" s="220">
        <v>5.9076000000000004</v>
      </c>
      <c r="AA40" s="223">
        <v>0.76270982882267491</v>
      </c>
      <c r="AB40" s="4">
        <v>5.582884146250703E-2</v>
      </c>
      <c r="AC40" s="4">
        <v>0.49230000000000007</v>
      </c>
      <c r="AD40" s="16">
        <f t="shared" si="72"/>
        <v>154.66060633622556</v>
      </c>
      <c r="AE40" s="152">
        <f t="shared" si="73"/>
        <v>0.25265472910927456</v>
      </c>
      <c r="AF40" s="49">
        <f t="shared" si="74"/>
        <v>0.31644628099173561</v>
      </c>
      <c r="AG40" s="49">
        <f t="shared" si="75"/>
        <v>0.25114784205693297</v>
      </c>
      <c r="AH40" s="54">
        <f t="shared" si="79"/>
        <v>0.67370160120059841</v>
      </c>
      <c r="AI40" s="47">
        <f t="shared" si="76"/>
        <v>1.7509408375176192</v>
      </c>
      <c r="AJ40" s="49">
        <f t="shared" si="77"/>
        <v>0.12816538444101708</v>
      </c>
      <c r="AK40" s="54">
        <f t="shared" si="78"/>
        <v>0.67370160120059841</v>
      </c>
      <c r="AL40" s="228" t="s">
        <v>164</v>
      </c>
    </row>
    <row r="41" spans="2:38" x14ac:dyDescent="0.3">
      <c r="B41" s="20">
        <v>66</v>
      </c>
      <c r="C41" s="21">
        <v>0.3</v>
      </c>
      <c r="D41" s="14" t="s">
        <v>8</v>
      </c>
      <c r="E41" s="5">
        <v>1</v>
      </c>
      <c r="F41" s="21" t="s">
        <v>23</v>
      </c>
      <c r="G41" s="14" t="s">
        <v>37</v>
      </c>
      <c r="H41" s="23"/>
      <c r="I41" s="21">
        <v>445</v>
      </c>
      <c r="J41" s="30">
        <f t="shared" si="65"/>
        <v>50.870332218297925</v>
      </c>
      <c r="K41" s="11">
        <f t="shared" si="66"/>
        <v>507.29999999999995</v>
      </c>
      <c r="L41" s="30">
        <f t="shared" si="67"/>
        <v>57.992178728859628</v>
      </c>
      <c r="M41" s="11">
        <f t="shared" si="68"/>
        <v>538.44999999999993</v>
      </c>
      <c r="N41" s="215">
        <f t="shared" si="67"/>
        <v>61.553101984140476</v>
      </c>
      <c r="O41" s="35">
        <v>415</v>
      </c>
      <c r="P41" s="30">
        <f t="shared" si="67"/>
        <v>47.440871619311544</v>
      </c>
      <c r="Q41" s="11">
        <f t="shared" si="69"/>
        <v>473.09999999999997</v>
      </c>
      <c r="R41" s="30">
        <f t="shared" si="67"/>
        <v>54.082593646015155</v>
      </c>
      <c r="S41" s="11">
        <f t="shared" si="70"/>
        <v>502.15</v>
      </c>
      <c r="T41" s="215">
        <f t="shared" si="67"/>
        <v>57.403454659366965</v>
      </c>
      <c r="U41" s="3">
        <v>9.0309700000000007E-2</v>
      </c>
      <c r="V41" s="4">
        <v>0.113776</v>
      </c>
      <c r="W41" s="4">
        <v>0.10721200000000002</v>
      </c>
      <c r="X41" s="4">
        <v>0.51417999999999997</v>
      </c>
      <c r="Y41" s="11">
        <f t="shared" si="71"/>
        <v>161.53441106227999</v>
      </c>
      <c r="Z41" s="220">
        <v>6.1264000000000003</v>
      </c>
      <c r="AA41" s="223">
        <v>0.71269534061857898</v>
      </c>
      <c r="AB41" s="4">
        <v>5.4700376564518857E-2</v>
      </c>
      <c r="AC41" s="4">
        <v>0.51417999999999997</v>
      </c>
      <c r="AD41" s="16">
        <f t="shared" si="72"/>
        <v>161.53441106227999</v>
      </c>
      <c r="AE41" s="152">
        <f t="shared" si="73"/>
        <v>0.20732254361799818</v>
      </c>
      <c r="AF41" s="49">
        <f t="shared" si="74"/>
        <v>0.26119375573921028</v>
      </c>
      <c r="AG41" s="49">
        <f t="shared" si="75"/>
        <v>0.24612488521579434</v>
      </c>
      <c r="AH41" s="54">
        <f t="shared" si="79"/>
        <v>0.7036438945872916</v>
      </c>
      <c r="AI41" s="47">
        <f t="shared" si="76"/>
        <v>1.6361233714843411</v>
      </c>
      <c r="AJ41" s="49">
        <f t="shared" si="77"/>
        <v>0.12557478550165027</v>
      </c>
      <c r="AK41" s="54">
        <f t="shared" si="78"/>
        <v>0.7036438945872916</v>
      </c>
      <c r="AL41" s="228" t="s">
        <v>164</v>
      </c>
    </row>
    <row r="42" spans="2:38" x14ac:dyDescent="0.3">
      <c r="B42" s="20">
        <v>66</v>
      </c>
      <c r="C42" s="21">
        <v>0.35</v>
      </c>
      <c r="D42" s="14" t="s">
        <v>8</v>
      </c>
      <c r="E42" s="5">
        <v>1</v>
      </c>
      <c r="F42" s="21" t="s">
        <v>23</v>
      </c>
      <c r="G42" s="14" t="s">
        <v>37</v>
      </c>
      <c r="H42" s="23"/>
      <c r="I42" s="21">
        <v>480</v>
      </c>
      <c r="J42" s="30">
        <f t="shared" si="65"/>
        <v>54.871369583782027</v>
      </c>
      <c r="K42" s="11">
        <f t="shared" si="66"/>
        <v>547.19999999999993</v>
      </c>
      <c r="L42" s="30">
        <f t="shared" si="67"/>
        <v>62.553361325511503</v>
      </c>
      <c r="M42" s="11">
        <f t="shared" si="68"/>
        <v>580.79999999999995</v>
      </c>
      <c r="N42" s="215">
        <f t="shared" si="67"/>
        <v>66.394357196376248</v>
      </c>
      <c r="O42" s="35">
        <v>445</v>
      </c>
      <c r="P42" s="30">
        <f t="shared" si="67"/>
        <v>50.870332218297925</v>
      </c>
      <c r="Q42" s="11">
        <f t="shared" si="69"/>
        <v>507.29999999999995</v>
      </c>
      <c r="R42" s="30">
        <f t="shared" si="67"/>
        <v>57.992178728859628</v>
      </c>
      <c r="S42" s="11">
        <f t="shared" si="70"/>
        <v>538.44999999999993</v>
      </c>
      <c r="T42" s="215">
        <f t="shared" si="67"/>
        <v>61.553101984140476</v>
      </c>
      <c r="U42" s="3">
        <v>7.7597420000000014E-2</v>
      </c>
      <c r="V42" s="4">
        <v>9.8460000000000006E-2</v>
      </c>
      <c r="W42" s="4">
        <v>0.10502400000000001</v>
      </c>
      <c r="X42" s="4">
        <v>0.54700000000000004</v>
      </c>
      <c r="Y42" s="11">
        <f t="shared" si="71"/>
        <v>171.8451181513617</v>
      </c>
      <c r="Z42" s="220">
        <v>6.5640000000000001</v>
      </c>
      <c r="AA42" s="223">
        <v>0.67297621276322717</v>
      </c>
      <c r="AB42" s="4">
        <v>5.3764087056479108E-2</v>
      </c>
      <c r="AC42" s="4">
        <v>0.54700000000000004</v>
      </c>
      <c r="AD42" s="16">
        <f t="shared" si="72"/>
        <v>171.8451181513617</v>
      </c>
      <c r="AE42" s="152">
        <f t="shared" si="73"/>
        <v>0.17813916437098257</v>
      </c>
      <c r="AF42" s="49">
        <f t="shared" si="74"/>
        <v>0.22603305785123967</v>
      </c>
      <c r="AG42" s="49">
        <f t="shared" si="75"/>
        <v>0.24110192837465569</v>
      </c>
      <c r="AH42" s="54">
        <f t="shared" si="79"/>
        <v>0.74855733466733154</v>
      </c>
      <c r="AI42" s="47">
        <f t="shared" si="76"/>
        <v>1.5449408006502001</v>
      </c>
      <c r="AJ42" s="49">
        <f t="shared" si="77"/>
        <v>0.12342536055206407</v>
      </c>
      <c r="AK42" s="54">
        <f t="shared" si="78"/>
        <v>0.74855733466733154</v>
      </c>
      <c r="AL42" s="228" t="s">
        <v>164</v>
      </c>
    </row>
    <row r="43" spans="2:38" x14ac:dyDescent="0.3">
      <c r="B43" s="20">
        <v>66</v>
      </c>
      <c r="C43" s="21">
        <v>0.4</v>
      </c>
      <c r="D43" s="14" t="s">
        <v>8</v>
      </c>
      <c r="E43" s="5">
        <v>1</v>
      </c>
      <c r="F43" s="21" t="s">
        <v>23</v>
      </c>
      <c r="G43" s="14" t="s">
        <v>37</v>
      </c>
      <c r="H43" s="23"/>
      <c r="I43" s="21">
        <v>510</v>
      </c>
      <c r="J43" s="30">
        <f t="shared" si="65"/>
        <v>58.300830182768408</v>
      </c>
      <c r="K43" s="11">
        <f t="shared" si="66"/>
        <v>581.4</v>
      </c>
      <c r="L43" s="30">
        <f t="shared" si="67"/>
        <v>66.462946408355975</v>
      </c>
      <c r="M43" s="11">
        <f t="shared" si="68"/>
        <v>617.1</v>
      </c>
      <c r="N43" s="215">
        <f t="shared" si="67"/>
        <v>70.544004521149773</v>
      </c>
      <c r="O43" s="35">
        <v>475</v>
      </c>
      <c r="P43" s="30">
        <f t="shared" si="67"/>
        <v>54.299792817284292</v>
      </c>
      <c r="Q43" s="11">
        <f t="shared" si="69"/>
        <v>541.5</v>
      </c>
      <c r="R43" s="30">
        <f t="shared" si="67"/>
        <v>61.9017638117041</v>
      </c>
      <c r="S43" s="11">
        <f t="shared" si="70"/>
        <v>574.75</v>
      </c>
      <c r="T43" s="215">
        <f t="shared" si="67"/>
        <v>65.702749308914008</v>
      </c>
      <c r="U43" s="3">
        <v>6.7335700000000012E-2</v>
      </c>
      <c r="V43" s="4">
        <v>8.5332000000000005E-2</v>
      </c>
      <c r="W43" s="4">
        <v>0.10283600000000001</v>
      </c>
      <c r="X43" s="4">
        <v>0.57982000000000011</v>
      </c>
      <c r="Y43" s="11">
        <f t="shared" si="71"/>
        <v>182.15582524044342</v>
      </c>
      <c r="Z43" s="220">
        <v>6.8922000000000008</v>
      </c>
      <c r="AA43" s="223">
        <v>0.64036370620752492</v>
      </c>
      <c r="AB43" s="4">
        <v>5.2966000169723006E-2</v>
      </c>
      <c r="AC43" s="4">
        <v>0.57982000000000011</v>
      </c>
      <c r="AD43" s="16">
        <f t="shared" si="72"/>
        <v>182.15582524044342</v>
      </c>
      <c r="AE43" s="152">
        <f t="shared" si="73"/>
        <v>0.15458149678604227</v>
      </c>
      <c r="AF43" s="49">
        <f t="shared" si="74"/>
        <v>0.19589531680440772</v>
      </c>
      <c r="AG43" s="49">
        <f t="shared" si="75"/>
        <v>0.23607897153351701</v>
      </c>
      <c r="AH43" s="54">
        <f>100/100000000*(Y43/1000000)*(($B43*1000)^2)</f>
        <v>0.79347077474737149</v>
      </c>
      <c r="AI43" s="47">
        <f t="shared" si="76"/>
        <v>1.4700727874369257</v>
      </c>
      <c r="AJ43" s="49">
        <f t="shared" si="77"/>
        <v>0.12159320516465336</v>
      </c>
      <c r="AK43" s="54">
        <f t="shared" si="78"/>
        <v>0.79347077474737149</v>
      </c>
      <c r="AL43" s="228" t="s">
        <v>164</v>
      </c>
    </row>
    <row r="44" spans="2:38" x14ac:dyDescent="0.3">
      <c r="B44" s="20">
        <v>66</v>
      </c>
      <c r="C44" s="21">
        <v>0.45</v>
      </c>
      <c r="D44" s="14" t="s">
        <v>8</v>
      </c>
      <c r="E44" s="5">
        <v>1</v>
      </c>
      <c r="F44" s="21" t="s">
        <v>23</v>
      </c>
      <c r="G44" s="14" t="s">
        <v>37</v>
      </c>
      <c r="H44" s="23"/>
      <c r="I44" s="21">
        <v>540</v>
      </c>
      <c r="J44" s="30">
        <f t="shared" si="65"/>
        <v>61.730290781754782</v>
      </c>
      <c r="K44" s="11">
        <f t="shared" si="66"/>
        <v>615.59999999999991</v>
      </c>
      <c r="L44" s="30">
        <f t="shared" si="67"/>
        <v>70.372531491200434</v>
      </c>
      <c r="M44" s="11">
        <f t="shared" si="68"/>
        <v>653.4</v>
      </c>
      <c r="N44" s="215">
        <f t="shared" si="67"/>
        <v>74.69365184592327</v>
      </c>
      <c r="O44" s="35">
        <v>500</v>
      </c>
      <c r="P44" s="30">
        <f t="shared" si="67"/>
        <v>57.157676649772945</v>
      </c>
      <c r="Q44" s="11">
        <f t="shared" si="69"/>
        <v>570</v>
      </c>
      <c r="R44" s="30">
        <f t="shared" si="67"/>
        <v>65.159751380741156</v>
      </c>
      <c r="S44" s="11">
        <f t="shared" si="70"/>
        <v>605</v>
      </c>
      <c r="T44" s="215">
        <f t="shared" si="67"/>
        <v>69.160788746225265</v>
      </c>
      <c r="U44" s="3">
        <v>6.0629479999999999E-2</v>
      </c>
      <c r="V44" s="4">
        <v>7.7673999999999993E-2</v>
      </c>
      <c r="W44" s="4">
        <v>0.10174200000000001</v>
      </c>
      <c r="X44" s="4">
        <v>0.60170000000000012</v>
      </c>
      <c r="Y44" s="11">
        <f t="shared" si="71"/>
        <v>189.02962996649791</v>
      </c>
      <c r="Z44" s="220">
        <v>7.2204000000000006</v>
      </c>
      <c r="AA44" s="223">
        <v>0.61291178380894618</v>
      </c>
      <c r="AB44" s="4">
        <v>5.227187698400855E-2</v>
      </c>
      <c r="AC44" s="4">
        <v>0.60170000000000012</v>
      </c>
      <c r="AD44" s="16">
        <f t="shared" si="72"/>
        <v>189.02962996649791</v>
      </c>
      <c r="AE44" s="152">
        <f t="shared" si="73"/>
        <v>0.13918613406795224</v>
      </c>
      <c r="AF44" s="49">
        <f t="shared" si="74"/>
        <v>0.17831496786042239</v>
      </c>
      <c r="AG44" s="49">
        <f t="shared" si="75"/>
        <v>0.23356749311294769</v>
      </c>
      <c r="AH44" s="54">
        <f t="shared" ref="AH44:AH47" si="80">100/100000000*(Y44/1000000)*(($B44*1000)^2)</f>
        <v>0.82341306813406479</v>
      </c>
      <c r="AI44" s="47">
        <f t="shared" si="76"/>
        <v>1.4070518452914282</v>
      </c>
      <c r="AJ44" s="49">
        <f t="shared" si="77"/>
        <v>0.11999971759414267</v>
      </c>
      <c r="AK44" s="54">
        <f t="shared" si="78"/>
        <v>0.82341306813406479</v>
      </c>
      <c r="AL44" s="228" t="s">
        <v>164</v>
      </c>
    </row>
    <row r="45" spans="2:38" x14ac:dyDescent="0.3">
      <c r="B45" s="20">
        <v>66</v>
      </c>
      <c r="C45" s="21">
        <v>0.5</v>
      </c>
      <c r="D45" s="14" t="s">
        <v>8</v>
      </c>
      <c r="E45" s="5">
        <v>1</v>
      </c>
      <c r="F45" s="21" t="s">
        <v>23</v>
      </c>
      <c r="G45" s="14" t="s">
        <v>37</v>
      </c>
      <c r="H45" s="23"/>
      <c r="I45" s="21">
        <v>565</v>
      </c>
      <c r="J45" s="30">
        <f t="shared" si="65"/>
        <v>64.588174614243428</v>
      </c>
      <c r="K45" s="11">
        <f t="shared" si="66"/>
        <v>644.09999999999991</v>
      </c>
      <c r="L45" s="30">
        <f t="shared" si="67"/>
        <v>73.630519060237489</v>
      </c>
      <c r="M45" s="11">
        <f t="shared" si="68"/>
        <v>683.65</v>
      </c>
      <c r="N45" s="215">
        <f t="shared" si="67"/>
        <v>78.151691283234541</v>
      </c>
      <c r="O45" s="35">
        <v>520</v>
      </c>
      <c r="P45" s="30">
        <f t="shared" si="67"/>
        <v>59.443983715763864</v>
      </c>
      <c r="Q45" s="11">
        <f t="shared" si="69"/>
        <v>592.79999999999995</v>
      </c>
      <c r="R45" s="30">
        <f t="shared" si="67"/>
        <v>67.766141435970795</v>
      </c>
      <c r="S45" s="11">
        <f t="shared" si="70"/>
        <v>629.19999999999993</v>
      </c>
      <c r="T45" s="215">
        <f t="shared" si="67"/>
        <v>71.927220296074267</v>
      </c>
      <c r="U45" s="3">
        <v>5.4765640000000004E-2</v>
      </c>
      <c r="V45" s="4">
        <v>7.0016000000000009E-2</v>
      </c>
      <c r="W45" s="4">
        <v>0.10174200000000001</v>
      </c>
      <c r="X45" s="4">
        <v>0.62358000000000002</v>
      </c>
      <c r="Y45" s="11">
        <f t="shared" si="71"/>
        <v>195.90343469255234</v>
      </c>
      <c r="Z45" s="220">
        <v>7.4392000000000005</v>
      </c>
      <c r="AA45" s="223">
        <v>0.58935393105149148</v>
      </c>
      <c r="AB45" s="4">
        <v>5.1658674217481007E-2</v>
      </c>
      <c r="AC45" s="4">
        <v>0.62358000000000002</v>
      </c>
      <c r="AD45" s="16">
        <f t="shared" si="72"/>
        <v>195.90343469255234</v>
      </c>
      <c r="AE45" s="152">
        <f t="shared" si="73"/>
        <v>0.12572460973370064</v>
      </c>
      <c r="AF45" s="49">
        <f t="shared" si="74"/>
        <v>0.16073461891643712</v>
      </c>
      <c r="AG45" s="49">
        <f t="shared" si="75"/>
        <v>0.23356749311294769</v>
      </c>
      <c r="AH45" s="54">
        <f t="shared" si="80"/>
        <v>0.85335536152075797</v>
      </c>
      <c r="AI45" s="47">
        <f t="shared" si="76"/>
        <v>1.3529704569593468</v>
      </c>
      <c r="AJ45" s="49">
        <f t="shared" si="77"/>
        <v>0.11859199774444676</v>
      </c>
      <c r="AK45" s="54">
        <f t="shared" si="78"/>
        <v>0.85335536152075797</v>
      </c>
      <c r="AL45" s="228" t="s">
        <v>164</v>
      </c>
    </row>
    <row r="46" spans="2:38" x14ac:dyDescent="0.3">
      <c r="B46" s="20">
        <v>66</v>
      </c>
      <c r="C46" s="21">
        <v>0.55000000000000004</v>
      </c>
      <c r="D46" s="14" t="s">
        <v>8</v>
      </c>
      <c r="E46" s="5">
        <v>1</v>
      </c>
      <c r="F46" s="21" t="s">
        <v>23</v>
      </c>
      <c r="G46" s="14" t="s">
        <v>37</v>
      </c>
      <c r="H46" s="23"/>
      <c r="I46" s="21">
        <v>595</v>
      </c>
      <c r="J46" s="30">
        <f t="shared" si="65"/>
        <v>68.017635213229809</v>
      </c>
      <c r="K46" s="11">
        <f t="shared" si="66"/>
        <v>678.3</v>
      </c>
      <c r="L46" s="30">
        <f t="shared" si="67"/>
        <v>77.540104143081976</v>
      </c>
      <c r="M46" s="11">
        <f t="shared" si="68"/>
        <v>719.94999999999993</v>
      </c>
      <c r="N46" s="215">
        <f t="shared" si="67"/>
        <v>82.301338608008052</v>
      </c>
      <c r="O46" s="35">
        <v>550</v>
      </c>
      <c r="P46" s="30">
        <f t="shared" si="67"/>
        <v>62.873444314750238</v>
      </c>
      <c r="Q46" s="11">
        <f t="shared" si="69"/>
        <v>627</v>
      </c>
      <c r="R46" s="30">
        <f t="shared" si="67"/>
        <v>71.675726518815267</v>
      </c>
      <c r="S46" s="11">
        <f t="shared" si="70"/>
        <v>665.5</v>
      </c>
      <c r="T46" s="215">
        <f t="shared" si="67"/>
        <v>76.076867620847779</v>
      </c>
      <c r="U46" s="3">
        <v>4.8847100000000004E-2</v>
      </c>
      <c r="V46" s="4">
        <v>6.2358000000000004E-2</v>
      </c>
      <c r="W46" s="4">
        <v>9.9554000000000004E-2</v>
      </c>
      <c r="X46" s="4">
        <v>0.64546000000000003</v>
      </c>
      <c r="Y46" s="11">
        <f t="shared" si="71"/>
        <v>202.7772394186068</v>
      </c>
      <c r="Z46" s="220">
        <v>7.7674000000000003</v>
      </c>
      <c r="AA46" s="223">
        <v>0.56882425382014312</v>
      </c>
      <c r="AB46" s="4">
        <v>5.1110164104346087E-2</v>
      </c>
      <c r="AC46" s="4">
        <v>0.64546000000000003</v>
      </c>
      <c r="AD46" s="16">
        <f t="shared" si="72"/>
        <v>202.7772394186068</v>
      </c>
      <c r="AE46" s="152">
        <f t="shared" si="73"/>
        <v>0.11213751147842058</v>
      </c>
      <c r="AF46" s="49">
        <f t="shared" si="74"/>
        <v>0.14315426997245179</v>
      </c>
      <c r="AG46" s="49">
        <f t="shared" si="75"/>
        <v>0.22854453627180901</v>
      </c>
      <c r="AH46" s="54">
        <f t="shared" si="80"/>
        <v>0.88329765490745127</v>
      </c>
      <c r="AI46" s="47">
        <f t="shared" si="76"/>
        <v>1.3058408030765454</v>
      </c>
      <c r="AJ46" s="49">
        <f t="shared" si="77"/>
        <v>0.11733279179142811</v>
      </c>
      <c r="AK46" s="54">
        <f t="shared" si="78"/>
        <v>0.88329765490745127</v>
      </c>
      <c r="AL46" s="228" t="s">
        <v>164</v>
      </c>
    </row>
    <row r="47" spans="2:38" x14ac:dyDescent="0.3">
      <c r="B47" s="20">
        <v>66</v>
      </c>
      <c r="C47" s="21">
        <v>0.6</v>
      </c>
      <c r="D47" s="14" t="s">
        <v>8</v>
      </c>
      <c r="E47" s="5">
        <v>1</v>
      </c>
      <c r="F47" s="21" t="s">
        <v>23</v>
      </c>
      <c r="G47" s="14" t="s">
        <v>37</v>
      </c>
      <c r="H47" s="23"/>
      <c r="I47" s="21">
        <v>620</v>
      </c>
      <c r="J47" s="30">
        <f t="shared" si="65"/>
        <v>70.875519045718448</v>
      </c>
      <c r="K47" s="11">
        <f t="shared" si="66"/>
        <v>706.8</v>
      </c>
      <c r="L47" s="30">
        <f t="shared" si="67"/>
        <v>80.798091712119032</v>
      </c>
      <c r="M47" s="11">
        <f t="shared" si="68"/>
        <v>750.19999999999993</v>
      </c>
      <c r="N47" s="215">
        <f t="shared" si="67"/>
        <v>85.759378045319323</v>
      </c>
      <c r="O47" s="35">
        <v>565</v>
      </c>
      <c r="P47" s="30">
        <f t="shared" si="67"/>
        <v>64.588174614243428</v>
      </c>
      <c r="Q47" s="11">
        <f t="shared" si="69"/>
        <v>644.09999999999991</v>
      </c>
      <c r="R47" s="30">
        <f t="shared" si="67"/>
        <v>73.630519060237489</v>
      </c>
      <c r="S47" s="11">
        <f t="shared" si="70"/>
        <v>683.65</v>
      </c>
      <c r="T47" s="215">
        <f t="shared" si="67"/>
        <v>78.151691283234541</v>
      </c>
      <c r="U47" s="3">
        <v>4.5236900000000003E-2</v>
      </c>
      <c r="V47" s="4">
        <v>5.9076000000000004E-2</v>
      </c>
      <c r="W47" s="4">
        <v>9.8460000000000006E-2</v>
      </c>
      <c r="X47" s="4">
        <v>0.66734000000000004</v>
      </c>
      <c r="Y47" s="11">
        <f t="shared" si="71"/>
        <v>209.65104414466128</v>
      </c>
      <c r="Z47" s="220">
        <v>7.9862000000000002</v>
      </c>
      <c r="AA47" s="223">
        <v>0.55070720838094178</v>
      </c>
      <c r="AB47" s="4">
        <v>5.0614500650487247E-2</v>
      </c>
      <c r="AC47" s="4">
        <v>0.66734000000000004</v>
      </c>
      <c r="AD47" s="16">
        <f t="shared" si="72"/>
        <v>209.65104414466128</v>
      </c>
      <c r="AE47" s="152">
        <f t="shared" si="73"/>
        <v>0.1038496326905418</v>
      </c>
      <c r="AF47" s="49">
        <f t="shared" si="74"/>
        <v>0.13561983471074379</v>
      </c>
      <c r="AG47" s="49">
        <f t="shared" si="75"/>
        <v>0.22603305785123967</v>
      </c>
      <c r="AH47" s="54">
        <f t="shared" si="80"/>
        <v>0.91323994829414457</v>
      </c>
      <c r="AI47" s="47">
        <f t="shared" si="76"/>
        <v>1.2642497896715834</v>
      </c>
      <c r="AJ47" s="49">
        <f t="shared" si="77"/>
        <v>0.11619490507458047</v>
      </c>
      <c r="AK47" s="54">
        <f t="shared" si="78"/>
        <v>0.91323994829414457</v>
      </c>
      <c r="AL47" s="228" t="s">
        <v>164</v>
      </c>
    </row>
    <row r="48" spans="2:38" x14ac:dyDescent="0.3">
      <c r="B48" s="20">
        <v>66</v>
      </c>
      <c r="C48" s="21">
        <v>0.65</v>
      </c>
      <c r="D48" s="14" t="s">
        <v>8</v>
      </c>
      <c r="E48" s="5">
        <v>1</v>
      </c>
      <c r="F48" s="21" t="s">
        <v>23</v>
      </c>
      <c r="G48" s="14" t="s">
        <v>37</v>
      </c>
      <c r="H48" s="23"/>
      <c r="I48" s="21">
        <v>640</v>
      </c>
      <c r="J48" s="30">
        <f t="shared" si="65"/>
        <v>73.16182611170936</v>
      </c>
      <c r="K48" s="11">
        <f t="shared" si="66"/>
        <v>729.59999999999991</v>
      </c>
      <c r="L48" s="30">
        <f t="shared" si="67"/>
        <v>83.40448176734867</v>
      </c>
      <c r="M48" s="11">
        <f t="shared" si="68"/>
        <v>774.4</v>
      </c>
      <c r="N48" s="215">
        <f t="shared" si="67"/>
        <v>88.52580959516834</v>
      </c>
      <c r="O48" s="35">
        <v>585</v>
      </c>
      <c r="P48" s="30">
        <f t="shared" si="67"/>
        <v>66.874481680234339</v>
      </c>
      <c r="Q48" s="11">
        <f t="shared" si="69"/>
        <v>666.9</v>
      </c>
      <c r="R48" s="30">
        <f t="shared" si="67"/>
        <v>76.236909115467142</v>
      </c>
      <c r="S48" s="11">
        <f t="shared" si="70"/>
        <v>707.85</v>
      </c>
      <c r="T48" s="215">
        <f t="shared" si="67"/>
        <v>80.918122833083558</v>
      </c>
      <c r="U48" s="3">
        <v>4.2064299999999999E-2</v>
      </c>
      <c r="V48" s="4">
        <v>5.4700000000000006E-2</v>
      </c>
      <c r="W48" s="4">
        <v>9.8460000000000006E-2</v>
      </c>
      <c r="X48" s="4">
        <v>0.68922000000000005</v>
      </c>
      <c r="Y48" s="11">
        <f t="shared" si="71"/>
        <v>216.52484887071574</v>
      </c>
      <c r="Z48" s="220">
        <v>8.2050000000000001</v>
      </c>
      <c r="AA48" s="223">
        <v>0.53455113696581869</v>
      </c>
      <c r="AB48" s="4">
        <v>5.0162780434577725E-2</v>
      </c>
      <c r="AC48" s="4">
        <v>0.68922000000000005</v>
      </c>
      <c r="AD48" s="16">
        <f t="shared" si="72"/>
        <v>216.52484887071574</v>
      </c>
      <c r="AE48" s="152">
        <f t="shared" ref="AE48:AE51" si="81">100*100000000*U48/(($B48*1000)^2)</f>
        <v>9.6566345270890724E-2</v>
      </c>
      <c r="AF48" s="49">
        <f t="shared" ref="AF48:AF51" si="82">100*100000000*V48/(($B48*1000)^2)</f>
        <v>0.12557392102846648</v>
      </c>
      <c r="AG48" s="49">
        <f t="shared" ref="AG48:AG51" si="83">100*100000000*W48/(($B48*1000)^2)</f>
        <v>0.22603305785123967</v>
      </c>
      <c r="AH48" s="54">
        <f>100/100000000*(Y48/1000000)*(($B48*1000)^2)</f>
        <v>0.94318224168083775</v>
      </c>
      <c r="AI48" s="47">
        <f t="shared" ref="AI48:AI51" si="84">100*100000000*AA48/(($B48*1000)^2)</f>
        <v>1.227160553181402</v>
      </c>
      <c r="AJ48" s="49">
        <f t="shared" ref="AJ48:AJ51" si="85">100*100000000*AB48/(($B48*1000)^2)</f>
        <v>0.11515789815100488</v>
      </c>
      <c r="AK48" s="54">
        <f t="shared" ref="AK48:AK51" si="86">100/100000000*(AD48/1000000)*(($B48*1000)^2)</f>
        <v>0.94318224168083775</v>
      </c>
      <c r="AL48" s="228" t="s">
        <v>164</v>
      </c>
    </row>
    <row r="49" spans="2:38" x14ac:dyDescent="0.3">
      <c r="B49" s="20">
        <v>66</v>
      </c>
      <c r="C49" s="21">
        <v>0.75</v>
      </c>
      <c r="D49" s="14" t="s">
        <v>8</v>
      </c>
      <c r="E49" s="5">
        <v>1</v>
      </c>
      <c r="F49" s="21" t="s">
        <v>23</v>
      </c>
      <c r="G49" s="14" t="s">
        <v>37</v>
      </c>
      <c r="H49" s="23"/>
      <c r="I49" s="21">
        <v>680</v>
      </c>
      <c r="J49" s="30">
        <f t="shared" si="65"/>
        <v>77.734440243691211</v>
      </c>
      <c r="K49" s="11">
        <f t="shared" si="66"/>
        <v>775.19999999999993</v>
      </c>
      <c r="L49" s="30">
        <f t="shared" si="67"/>
        <v>88.617261877807962</v>
      </c>
      <c r="M49" s="11">
        <f t="shared" si="68"/>
        <v>822.8</v>
      </c>
      <c r="N49" s="215">
        <f t="shared" si="67"/>
        <v>94.05867269486636</v>
      </c>
      <c r="O49" s="35">
        <v>620</v>
      </c>
      <c r="P49" s="30">
        <f t="shared" si="67"/>
        <v>70.875519045718448</v>
      </c>
      <c r="Q49" s="11">
        <f t="shared" si="69"/>
        <v>706.8</v>
      </c>
      <c r="R49" s="30">
        <f t="shared" si="67"/>
        <v>80.798091712119032</v>
      </c>
      <c r="S49" s="11">
        <f t="shared" si="70"/>
        <v>750.19999999999993</v>
      </c>
      <c r="T49" s="215">
        <f t="shared" si="67"/>
        <v>85.759378045319323</v>
      </c>
      <c r="U49" s="3">
        <v>3.6594300000000003E-2</v>
      </c>
      <c r="V49" s="4">
        <v>4.8135999999999998E-2</v>
      </c>
      <c r="W49" s="4">
        <v>9.6271999999999996E-2</v>
      </c>
      <c r="X49" s="4">
        <v>0.73298000000000008</v>
      </c>
      <c r="Y49" s="11">
        <f t="shared" si="71"/>
        <v>230.27245832282469</v>
      </c>
      <c r="Z49" s="220">
        <v>8.7520000000000007</v>
      </c>
      <c r="AA49" s="223">
        <v>0.50683924615259057</v>
      </c>
      <c r="AB49" s="4">
        <v>4.9365215258950809E-2</v>
      </c>
      <c r="AC49" s="4">
        <v>0.73298000000000008</v>
      </c>
      <c r="AD49" s="16">
        <f t="shared" si="72"/>
        <v>230.27245832282469</v>
      </c>
      <c r="AE49" s="152">
        <f t="shared" si="81"/>
        <v>8.400895316804409E-2</v>
      </c>
      <c r="AF49" s="49">
        <f t="shared" si="82"/>
        <v>0.11050505050505051</v>
      </c>
      <c r="AG49" s="49">
        <f t="shared" si="83"/>
        <v>0.22101010101010102</v>
      </c>
      <c r="AH49" s="137">
        <f t="shared" ref="AH49:AH51" si="87">100/100000000*(Y49/1000000)*(($B49*1000)^2)</f>
        <v>1.0030668284542241</v>
      </c>
      <c r="AI49" s="47">
        <f t="shared" si="84"/>
        <v>1.1635428056762869</v>
      </c>
      <c r="AJ49" s="49">
        <f t="shared" si="85"/>
        <v>0.11332694044754549</v>
      </c>
      <c r="AK49" s="137">
        <f t="shared" si="86"/>
        <v>1.0030668284542241</v>
      </c>
      <c r="AL49" s="228" t="s">
        <v>164</v>
      </c>
    </row>
    <row r="50" spans="2:38" x14ac:dyDescent="0.3">
      <c r="B50" s="20">
        <v>66</v>
      </c>
      <c r="C50" s="21">
        <v>0.85</v>
      </c>
      <c r="D50" s="14" t="s">
        <v>8</v>
      </c>
      <c r="E50" s="5">
        <v>1</v>
      </c>
      <c r="F50" s="21" t="s">
        <v>23</v>
      </c>
      <c r="G50" s="14" t="s">
        <v>37</v>
      </c>
      <c r="H50" s="23"/>
      <c r="I50" s="21">
        <v>715</v>
      </c>
      <c r="J50" s="30">
        <f t="shared" si="65"/>
        <v>81.735477609175319</v>
      </c>
      <c r="K50" s="11">
        <f t="shared" si="66"/>
        <v>815.09999999999991</v>
      </c>
      <c r="L50" s="30">
        <f t="shared" si="67"/>
        <v>93.178444474459837</v>
      </c>
      <c r="M50" s="11">
        <f t="shared" si="68"/>
        <v>865.15</v>
      </c>
      <c r="N50" s="215">
        <f t="shared" si="67"/>
        <v>98.899927907102125</v>
      </c>
      <c r="O50" s="35">
        <v>650</v>
      </c>
      <c r="P50" s="30">
        <f t="shared" si="67"/>
        <v>74.304979644704829</v>
      </c>
      <c r="Q50" s="11">
        <f t="shared" si="69"/>
        <v>740.99999999999989</v>
      </c>
      <c r="R50" s="30">
        <f t="shared" si="67"/>
        <v>84.70767679496349</v>
      </c>
      <c r="S50" s="11">
        <f t="shared" si="70"/>
        <v>786.5</v>
      </c>
      <c r="T50" s="215">
        <f t="shared" si="67"/>
        <v>89.909025370092849</v>
      </c>
      <c r="U50" s="3">
        <v>3.1977619999999998E-2</v>
      </c>
      <c r="V50" s="4">
        <v>4.2666000000000003E-2</v>
      </c>
      <c r="W50" s="4">
        <v>9.5177999999999999E-2</v>
      </c>
      <c r="X50" s="4">
        <v>0.77673999999999999</v>
      </c>
      <c r="Y50" s="11">
        <f t="shared" si="71"/>
        <v>244.02006777493361</v>
      </c>
      <c r="Z50" s="220">
        <v>9.2990000000000013</v>
      </c>
      <c r="AA50" s="223">
        <v>0.4837814210951098</v>
      </c>
      <c r="AB50" s="4">
        <v>4.867802808527566E-2</v>
      </c>
      <c r="AC50" s="4">
        <v>0.77673999999999999</v>
      </c>
      <c r="AD50" s="16">
        <f t="shared" si="72"/>
        <v>244.02006777493361</v>
      </c>
      <c r="AE50" s="152">
        <f t="shared" si="81"/>
        <v>7.3410514233241506E-2</v>
      </c>
      <c r="AF50" s="49">
        <f t="shared" si="82"/>
        <v>9.794765840220386E-2</v>
      </c>
      <c r="AG50" s="49">
        <f t="shared" si="83"/>
        <v>0.21849862258953168</v>
      </c>
      <c r="AH50" s="137">
        <f t="shared" si="87"/>
        <v>1.0629514152276107</v>
      </c>
      <c r="AI50" s="47">
        <f t="shared" si="84"/>
        <v>1.1106093229915286</v>
      </c>
      <c r="AJ50" s="49">
        <f t="shared" si="85"/>
        <v>0.11174937576968701</v>
      </c>
      <c r="AK50" s="137">
        <f t="shared" si="86"/>
        <v>1.0629514152276107</v>
      </c>
      <c r="AL50" s="228" t="s">
        <v>164</v>
      </c>
    </row>
    <row r="51" spans="2:38" ht="15" thickBot="1" x14ac:dyDescent="0.35">
      <c r="B51" s="230">
        <v>66</v>
      </c>
      <c r="C51" s="231">
        <v>1</v>
      </c>
      <c r="D51" s="232" t="s">
        <v>8</v>
      </c>
      <c r="E51" s="233">
        <v>1</v>
      </c>
      <c r="F51" s="231" t="s">
        <v>23</v>
      </c>
      <c r="G51" s="232" t="s">
        <v>37</v>
      </c>
      <c r="H51" s="234"/>
      <c r="I51" s="231">
        <v>775</v>
      </c>
      <c r="J51" s="235">
        <f t="shared" si="65"/>
        <v>88.594398807148067</v>
      </c>
      <c r="K51" s="236">
        <f t="shared" si="66"/>
        <v>883.49999999999989</v>
      </c>
      <c r="L51" s="235">
        <f t="shared" si="67"/>
        <v>100.99761464014878</v>
      </c>
      <c r="M51" s="236">
        <f t="shared" si="68"/>
        <v>937.75</v>
      </c>
      <c r="N51" s="237">
        <f t="shared" si="67"/>
        <v>107.19922255664916</v>
      </c>
      <c r="O51" s="238">
        <v>690</v>
      </c>
      <c r="P51" s="235">
        <f t="shared" si="67"/>
        <v>78.877593776686666</v>
      </c>
      <c r="Q51" s="236">
        <f t="shared" si="69"/>
        <v>786.59999999999991</v>
      </c>
      <c r="R51" s="235">
        <f t="shared" si="67"/>
        <v>89.920456905422796</v>
      </c>
      <c r="S51" s="236">
        <f t="shared" si="70"/>
        <v>834.9</v>
      </c>
      <c r="T51" s="237">
        <f t="shared" si="67"/>
        <v>95.441888469790868</v>
      </c>
      <c r="U51" s="239">
        <v>2.5971560000000001E-2</v>
      </c>
      <c r="V51" s="240">
        <v>3.6102000000000002E-2</v>
      </c>
      <c r="W51" s="240">
        <v>9.1896000000000019E-2</v>
      </c>
      <c r="X51" s="240">
        <v>0.84238000000000013</v>
      </c>
      <c r="Y51" s="236">
        <f t="shared" si="71"/>
        <v>264.64148195309707</v>
      </c>
      <c r="Z51" s="241">
        <v>10.0648</v>
      </c>
      <c r="AA51" s="242">
        <v>0.45540000000000003</v>
      </c>
      <c r="AB51" s="240">
        <v>4.7800000000000002E-2</v>
      </c>
      <c r="AC51" s="240">
        <v>0.84238000000000013</v>
      </c>
      <c r="AD51" s="243">
        <f t="shared" si="72"/>
        <v>264.64148195309707</v>
      </c>
      <c r="AE51" s="172">
        <f t="shared" si="81"/>
        <v>5.9622497704315887E-2</v>
      </c>
      <c r="AF51" s="168">
        <f t="shared" si="82"/>
        <v>8.2878787878787885E-2</v>
      </c>
      <c r="AG51" s="168">
        <f t="shared" si="83"/>
        <v>0.21096418732782374</v>
      </c>
      <c r="AH51" s="167">
        <f t="shared" si="87"/>
        <v>1.1527782953876908</v>
      </c>
      <c r="AI51" s="98">
        <f t="shared" si="84"/>
        <v>1.0454545454545454</v>
      </c>
      <c r="AJ51" s="168">
        <f t="shared" si="85"/>
        <v>0.10973370064279155</v>
      </c>
      <c r="AK51" s="167">
        <f t="shared" si="86"/>
        <v>1.1527782953876908</v>
      </c>
      <c r="AL51" s="244" t="s">
        <v>164</v>
      </c>
    </row>
  </sheetData>
  <sheetProtection password="8B24" sheet="1" objects="1" scenarios="1" autoFilter="0"/>
  <mergeCells count="18">
    <mergeCell ref="Q4:R4"/>
    <mergeCell ref="S4:T4"/>
    <mergeCell ref="B1:N1"/>
    <mergeCell ref="B6:AL7"/>
    <mergeCell ref="B14:AL15"/>
    <mergeCell ref="B22:AL23"/>
    <mergeCell ref="B35:AL36"/>
    <mergeCell ref="F3:H3"/>
    <mergeCell ref="I3:N3"/>
    <mergeCell ref="O3:T3"/>
    <mergeCell ref="U3:Z3"/>
    <mergeCell ref="AA3:AD3"/>
    <mergeCell ref="AE3:AH3"/>
    <mergeCell ref="AI3:AK3"/>
    <mergeCell ref="I4:J4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paperSize="8" scale="5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38"/>
  <sheetViews>
    <sheetView zoomScale="70" zoomScaleNormal="70" workbookViewId="0">
      <pane xSplit="1" ySplit="5" topLeftCell="B6" activePane="bottomRight" state="frozen"/>
      <selection activeCell="F19" sqref="F19"/>
      <selection pane="topRight" activeCell="F19" sqref="F19"/>
      <selection pane="bottomLeft" activeCell="F19" sqref="F19"/>
      <selection pane="bottomRight" activeCell="N28" sqref="N28"/>
    </sheetView>
  </sheetViews>
  <sheetFormatPr defaultColWidth="9.109375" defaultRowHeight="14.4" x14ac:dyDescent="0.3"/>
  <cols>
    <col min="1" max="1" width="6" style="12" customWidth="1"/>
    <col min="2" max="2" width="8.88671875" style="12" customWidth="1"/>
    <col min="3" max="3" width="5.88671875" style="12" customWidth="1"/>
    <col min="4" max="4" width="4" style="12" customWidth="1"/>
    <col min="5" max="5" width="4.33203125" style="12" customWidth="1"/>
    <col min="6" max="6" width="11.88671875" style="12" customWidth="1"/>
    <col min="7" max="7" width="5.109375" style="12" customWidth="1"/>
    <col min="8" max="8" width="7.109375" style="12" customWidth="1"/>
    <col min="9" max="20" width="7.6640625" style="12" customWidth="1"/>
    <col min="21" max="25" width="7.6640625" style="13" customWidth="1"/>
    <col min="26" max="30" width="7.6640625" style="12" customWidth="1"/>
    <col min="31" max="33" width="7.6640625" style="13" customWidth="1"/>
    <col min="34" max="34" width="7.6640625" style="65" customWidth="1"/>
    <col min="35" max="37" width="7.6640625" style="13" customWidth="1"/>
    <col min="38" max="38" width="82.6640625" style="1" customWidth="1"/>
    <col min="39" max="39" width="9.109375" style="12" customWidth="1"/>
    <col min="40" max="16384" width="9.109375" style="12"/>
  </cols>
  <sheetData>
    <row r="1" spans="2:38" ht="58.5" customHeight="1" x14ac:dyDescent="0.25">
      <c r="B1" s="256" t="s">
        <v>147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157"/>
      <c r="P1" s="157"/>
      <c r="Q1" s="157"/>
      <c r="R1" s="157"/>
      <c r="S1" s="157"/>
      <c r="T1" s="157"/>
      <c r="U1" s="156"/>
      <c r="V1" s="156"/>
      <c r="W1" s="156"/>
      <c r="X1" s="156"/>
      <c r="Y1" s="156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11"/>
    </row>
    <row r="2" spans="2:38" ht="15.75" x14ac:dyDescent="0.25">
      <c r="B2" s="248" t="s">
        <v>95</v>
      </c>
      <c r="C2" s="206">
        <f>'Version Control'!D1</f>
        <v>1.2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8"/>
      <c r="P2" s="18"/>
      <c r="Q2" s="18"/>
      <c r="R2" s="18"/>
      <c r="S2" s="18"/>
      <c r="T2" s="18"/>
      <c r="U2" s="159"/>
      <c r="V2" s="159"/>
      <c r="W2" s="159"/>
      <c r="X2" s="159"/>
      <c r="Y2" s="159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13"/>
    </row>
    <row r="3" spans="2:38" ht="30.75" customHeight="1" x14ac:dyDescent="0.25">
      <c r="B3" s="161"/>
      <c r="C3" s="126" t="s">
        <v>0</v>
      </c>
      <c r="D3" s="127"/>
      <c r="E3" s="128"/>
      <c r="F3" s="267" t="s">
        <v>1</v>
      </c>
      <c r="G3" s="268"/>
      <c r="H3" s="275"/>
      <c r="I3" s="267" t="s">
        <v>48</v>
      </c>
      <c r="J3" s="268"/>
      <c r="K3" s="268"/>
      <c r="L3" s="268"/>
      <c r="M3" s="268"/>
      <c r="N3" s="275"/>
      <c r="O3" s="267" t="s">
        <v>55</v>
      </c>
      <c r="P3" s="268"/>
      <c r="Q3" s="268"/>
      <c r="R3" s="268"/>
      <c r="S3" s="268"/>
      <c r="T3" s="275"/>
      <c r="U3" s="267" t="s">
        <v>60</v>
      </c>
      <c r="V3" s="268"/>
      <c r="W3" s="268"/>
      <c r="X3" s="268"/>
      <c r="Y3" s="268"/>
      <c r="Z3" s="268"/>
      <c r="AA3" s="269" t="s">
        <v>61</v>
      </c>
      <c r="AB3" s="270"/>
      <c r="AC3" s="270"/>
      <c r="AD3" s="270"/>
      <c r="AE3" s="267" t="s">
        <v>66</v>
      </c>
      <c r="AF3" s="268"/>
      <c r="AG3" s="268"/>
      <c r="AH3" s="268"/>
      <c r="AI3" s="269" t="s">
        <v>67</v>
      </c>
      <c r="AJ3" s="270"/>
      <c r="AK3" s="274"/>
      <c r="AL3" s="224"/>
    </row>
    <row r="4" spans="2:38" ht="109.5" customHeight="1" x14ac:dyDescent="0.3">
      <c r="B4" s="162" t="s">
        <v>82</v>
      </c>
      <c r="C4" s="60" t="s">
        <v>161</v>
      </c>
      <c r="D4" s="60" t="s">
        <v>24</v>
      </c>
      <c r="E4" s="60" t="s">
        <v>4</v>
      </c>
      <c r="F4" s="60" t="s">
        <v>5</v>
      </c>
      <c r="G4" s="60" t="s">
        <v>6</v>
      </c>
      <c r="H4" s="60" t="s">
        <v>7</v>
      </c>
      <c r="I4" s="272" t="s">
        <v>17</v>
      </c>
      <c r="J4" s="273"/>
      <c r="K4" s="272" t="s">
        <v>18</v>
      </c>
      <c r="L4" s="276"/>
      <c r="M4" s="273" t="s">
        <v>56</v>
      </c>
      <c r="N4" s="276"/>
      <c r="O4" s="272" t="s">
        <v>17</v>
      </c>
      <c r="P4" s="273"/>
      <c r="Q4" s="272" t="s">
        <v>18</v>
      </c>
      <c r="R4" s="276"/>
      <c r="S4" s="273" t="s">
        <v>22</v>
      </c>
      <c r="T4" s="276"/>
      <c r="U4" s="129" t="s">
        <v>33</v>
      </c>
      <c r="V4" s="129" t="s">
        <v>32</v>
      </c>
      <c r="W4" s="129" t="s">
        <v>31</v>
      </c>
      <c r="X4" s="129" t="s">
        <v>80</v>
      </c>
      <c r="Y4" s="129" t="s">
        <v>34</v>
      </c>
      <c r="Z4" s="129" t="s">
        <v>28</v>
      </c>
      <c r="AA4" s="129" t="s">
        <v>27</v>
      </c>
      <c r="AB4" s="129" t="s">
        <v>30</v>
      </c>
      <c r="AC4" s="129" t="s">
        <v>80</v>
      </c>
      <c r="AD4" s="129" t="s">
        <v>34</v>
      </c>
      <c r="AE4" s="129" t="s">
        <v>62</v>
      </c>
      <c r="AF4" s="129" t="s">
        <v>63</v>
      </c>
      <c r="AG4" s="129" t="s">
        <v>64</v>
      </c>
      <c r="AH4" s="245" t="s">
        <v>65</v>
      </c>
      <c r="AI4" s="129" t="s">
        <v>68</v>
      </c>
      <c r="AJ4" s="129" t="s">
        <v>64</v>
      </c>
      <c r="AK4" s="129" t="s">
        <v>69</v>
      </c>
      <c r="AL4" s="225"/>
    </row>
    <row r="5" spans="2:38" ht="48" customHeight="1" x14ac:dyDescent="0.3">
      <c r="B5" s="163" t="s">
        <v>81</v>
      </c>
      <c r="C5" s="61"/>
      <c r="D5" s="62"/>
      <c r="E5" s="62"/>
      <c r="F5" s="61"/>
      <c r="G5" s="62"/>
      <c r="H5" s="63"/>
      <c r="I5" s="43" t="s">
        <v>53</v>
      </c>
      <c r="J5" s="43" t="s">
        <v>25</v>
      </c>
      <c r="K5" s="43" t="s">
        <v>53</v>
      </c>
      <c r="L5" s="43" t="s">
        <v>25</v>
      </c>
      <c r="M5" s="43" t="s">
        <v>53</v>
      </c>
      <c r="N5" s="43" t="s">
        <v>25</v>
      </c>
      <c r="O5" s="43" t="s">
        <v>53</v>
      </c>
      <c r="P5" s="43" t="s">
        <v>25</v>
      </c>
      <c r="Q5" s="43" t="s">
        <v>53</v>
      </c>
      <c r="R5" s="43" t="s">
        <v>25</v>
      </c>
      <c r="S5" s="43" t="s">
        <v>53</v>
      </c>
      <c r="T5" s="43" t="s">
        <v>25</v>
      </c>
      <c r="U5" s="181" t="s">
        <v>70</v>
      </c>
      <c r="V5" s="181" t="s">
        <v>71</v>
      </c>
      <c r="W5" s="181" t="s">
        <v>72</v>
      </c>
      <c r="X5" s="181" t="s">
        <v>73</v>
      </c>
      <c r="Y5" s="181" t="s">
        <v>74</v>
      </c>
      <c r="Z5" s="181" t="s">
        <v>75</v>
      </c>
      <c r="AA5" s="181" t="s">
        <v>76</v>
      </c>
      <c r="AB5" s="181" t="s">
        <v>77</v>
      </c>
      <c r="AC5" s="181" t="s">
        <v>78</v>
      </c>
      <c r="AD5" s="181" t="s">
        <v>79</v>
      </c>
      <c r="AE5" s="246" t="s">
        <v>70</v>
      </c>
      <c r="AF5" s="246" t="s">
        <v>71</v>
      </c>
      <c r="AG5" s="246" t="s">
        <v>72</v>
      </c>
      <c r="AH5" s="247" t="s">
        <v>74</v>
      </c>
      <c r="AI5" s="246" t="s">
        <v>76</v>
      </c>
      <c r="AJ5" s="246" t="s">
        <v>77</v>
      </c>
      <c r="AK5" s="246" t="s">
        <v>79</v>
      </c>
      <c r="AL5" s="249" t="s">
        <v>21</v>
      </c>
    </row>
    <row r="6" spans="2:38" ht="15" customHeight="1" x14ac:dyDescent="0.3">
      <c r="B6" s="283" t="s">
        <v>158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5"/>
    </row>
    <row r="7" spans="2:38" ht="15" customHeight="1" x14ac:dyDescent="0.3">
      <c r="B7" s="283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5"/>
    </row>
    <row r="8" spans="2:38" ht="15" x14ac:dyDescent="0.25">
      <c r="B8" s="183">
        <v>132</v>
      </c>
      <c r="C8" s="32">
        <v>300</v>
      </c>
      <c r="D8" s="29" t="s">
        <v>11</v>
      </c>
      <c r="E8" s="9">
        <v>1</v>
      </c>
      <c r="F8" s="32" t="s">
        <v>12</v>
      </c>
      <c r="G8" s="29" t="s">
        <v>37</v>
      </c>
      <c r="H8" s="9"/>
      <c r="I8" s="32">
        <v>455</v>
      </c>
      <c r="J8" s="213">
        <f t="shared" ref="J8:T13" si="0">I8*(SQRT(3)*$B8)/1000</f>
        <v>104.02697150258676</v>
      </c>
      <c r="K8" s="31">
        <f t="shared" ref="K8:K13" si="1">1.14*I8</f>
        <v>518.69999999999993</v>
      </c>
      <c r="L8" s="213">
        <f t="shared" si="0"/>
        <v>118.59074751294889</v>
      </c>
      <c r="M8" s="31">
        <f t="shared" ref="M8:M13" si="2">I8*1.21</f>
        <v>550.54999999999995</v>
      </c>
      <c r="N8" s="214">
        <f t="shared" si="0"/>
        <v>125.87263551812997</v>
      </c>
      <c r="O8" s="32">
        <v>405</v>
      </c>
      <c r="P8" s="213">
        <f t="shared" si="0"/>
        <v>92.595436172632162</v>
      </c>
      <c r="Q8" s="31">
        <f t="shared" ref="Q8:Q13" si="3">1.14*O8</f>
        <v>461.7</v>
      </c>
      <c r="R8" s="213">
        <f t="shared" si="0"/>
        <v>105.55879723680067</v>
      </c>
      <c r="S8" s="31">
        <f t="shared" ref="S8:S13" si="4">O8*1.21</f>
        <v>490.05</v>
      </c>
      <c r="T8" s="214">
        <f t="shared" si="0"/>
        <v>112.04047776888493</v>
      </c>
      <c r="U8" s="6">
        <v>0.1</v>
      </c>
      <c r="V8" s="36">
        <v>0.128</v>
      </c>
      <c r="W8" s="36">
        <v>0.153</v>
      </c>
      <c r="X8" s="36">
        <v>0.13</v>
      </c>
      <c r="Y8" s="31">
        <f t="shared" ref="Y8:Y13" si="5">2*PI()*50*(X8)</f>
        <v>40.840704496667314</v>
      </c>
      <c r="Z8" s="219">
        <f t="shared" ref="Z8:Z13" si="6">2*PI()*50*(X8/1000000)*(B8*1000/SQRT(3))</f>
        <v>3.112479709025918</v>
      </c>
      <c r="AA8" s="6">
        <f>U8+0.275</f>
        <v>0.375</v>
      </c>
      <c r="AB8" s="36">
        <v>9.69E-2</v>
      </c>
      <c r="AC8" s="36">
        <v>0.13</v>
      </c>
      <c r="AD8" s="15">
        <f t="shared" ref="AD8:AD13" si="7">2*PI()*50*(AC8)</f>
        <v>40.840704496667314</v>
      </c>
      <c r="AE8" s="50">
        <f t="shared" ref="AE8:AG8" si="8">100*100000000*U8/(($B8*1000)^2)</f>
        <v>5.73921028466483E-2</v>
      </c>
      <c r="AF8" s="142">
        <f t="shared" si="8"/>
        <v>7.3461891643709823E-2</v>
      </c>
      <c r="AG8" s="142">
        <f t="shared" si="8"/>
        <v>8.78099173553719E-2</v>
      </c>
      <c r="AH8" s="154">
        <f>100/100000000*(Y8/1000000)*(($B8*1000)^2)</f>
        <v>0.71160843514993122</v>
      </c>
      <c r="AI8" s="50">
        <f t="shared" ref="AI8:AJ8" si="9">100*100000000*AA8/(($B8*1000)^2)</f>
        <v>0.21522038567493113</v>
      </c>
      <c r="AJ8" s="142">
        <f t="shared" si="9"/>
        <v>5.5612947658402204E-2</v>
      </c>
      <c r="AK8" s="154">
        <f t="shared" ref="AK8" si="10">100/100000000*(AD8/1000000)*(($B8*1000)^2)</f>
        <v>0.71160843514993122</v>
      </c>
      <c r="AL8" s="227" t="s">
        <v>45</v>
      </c>
    </row>
    <row r="9" spans="2:38" ht="15" x14ac:dyDescent="0.25">
      <c r="B9" s="183">
        <v>132</v>
      </c>
      <c r="C9" s="21">
        <v>400</v>
      </c>
      <c r="D9" s="14" t="s">
        <v>11</v>
      </c>
      <c r="E9" s="5">
        <v>1</v>
      </c>
      <c r="F9" s="21" t="s">
        <v>12</v>
      </c>
      <c r="G9" s="14" t="s">
        <v>37</v>
      </c>
      <c r="H9" s="5"/>
      <c r="I9" s="21">
        <v>515</v>
      </c>
      <c r="J9" s="30">
        <f t="shared" si="0"/>
        <v>117.74481389853227</v>
      </c>
      <c r="K9" s="11">
        <f t="shared" si="1"/>
        <v>587.09999999999991</v>
      </c>
      <c r="L9" s="30">
        <f t="shared" si="0"/>
        <v>134.22908784432678</v>
      </c>
      <c r="M9" s="11">
        <f t="shared" si="2"/>
        <v>623.15</v>
      </c>
      <c r="N9" s="215">
        <f t="shared" si="0"/>
        <v>142.47122481722405</v>
      </c>
      <c r="O9" s="21">
        <v>450</v>
      </c>
      <c r="P9" s="30">
        <f t="shared" si="0"/>
        <v>102.88381796959131</v>
      </c>
      <c r="Q9" s="11">
        <f t="shared" si="3"/>
        <v>513</v>
      </c>
      <c r="R9" s="30">
        <f t="shared" si="0"/>
        <v>117.28755248533409</v>
      </c>
      <c r="S9" s="11">
        <f t="shared" si="4"/>
        <v>544.5</v>
      </c>
      <c r="T9" s="215">
        <f t="shared" si="0"/>
        <v>124.48941974320547</v>
      </c>
      <c r="U9" s="3">
        <v>7.7799999999999994E-2</v>
      </c>
      <c r="V9" s="4">
        <v>0.1</v>
      </c>
      <c r="W9" s="4">
        <v>0.14599999999999999</v>
      </c>
      <c r="X9" s="4">
        <v>0.14000000000000001</v>
      </c>
      <c r="Y9" s="11">
        <f t="shared" si="5"/>
        <v>43.982297150257111</v>
      </c>
      <c r="Z9" s="220">
        <f t="shared" si="6"/>
        <v>3.351901225104835</v>
      </c>
      <c r="AA9" s="3">
        <f t="shared" ref="AA9:AA13" si="11">U9+0.275</f>
        <v>0.3528</v>
      </c>
      <c r="AB9" s="4">
        <v>8.77E-2</v>
      </c>
      <c r="AC9" s="4">
        <v>0.14000000000000001</v>
      </c>
      <c r="AD9" s="16">
        <f t="shared" si="7"/>
        <v>43.982297150257111</v>
      </c>
      <c r="AE9" s="53">
        <f t="shared" ref="AE9:AE13" si="12">100*100000000*U9/(($B9*1000)^2)</f>
        <v>4.4651056014692381E-2</v>
      </c>
      <c r="AF9" s="52">
        <f t="shared" ref="AF9:AF13" si="13">100*100000000*V9/(($B9*1000)^2)</f>
        <v>5.73921028466483E-2</v>
      </c>
      <c r="AG9" s="52">
        <f t="shared" ref="AG9:AG13" si="14">100*100000000*W9/(($B9*1000)^2)</f>
        <v>8.3792470156106524E-2</v>
      </c>
      <c r="AH9" s="54">
        <f t="shared" ref="AH9:AH13" si="15">100/100000000*(Y9/1000000)*(($B9*1000)^2)</f>
        <v>0.76634754554607987</v>
      </c>
      <c r="AI9" s="53">
        <f t="shared" ref="AI9:AI13" si="16">100*100000000*AA9/(($B9*1000)^2)</f>
        <v>0.2024793388429752</v>
      </c>
      <c r="AJ9" s="52">
        <f t="shared" ref="AJ9:AJ13" si="17">100*100000000*AB9/(($B9*1000)^2)</f>
        <v>5.0332874196510557E-2</v>
      </c>
      <c r="AK9" s="54">
        <f t="shared" ref="AK9:AK13" si="18">100/100000000*(AD9/1000000)*(($B9*1000)^2)</f>
        <v>0.76634754554607987</v>
      </c>
      <c r="AL9" s="228" t="s">
        <v>45</v>
      </c>
    </row>
    <row r="10" spans="2:38" ht="15" x14ac:dyDescent="0.25">
      <c r="B10" s="183">
        <v>132</v>
      </c>
      <c r="C10" s="21">
        <v>500</v>
      </c>
      <c r="D10" s="14" t="s">
        <v>11</v>
      </c>
      <c r="E10" s="5">
        <v>1</v>
      </c>
      <c r="F10" s="21" t="s">
        <v>12</v>
      </c>
      <c r="G10" s="14" t="s">
        <v>37</v>
      </c>
      <c r="H10" s="5"/>
      <c r="I10" s="21">
        <v>580</v>
      </c>
      <c r="J10" s="30">
        <f t="shared" si="0"/>
        <v>132.60580982747322</v>
      </c>
      <c r="K10" s="11">
        <f t="shared" si="1"/>
        <v>661.19999999999993</v>
      </c>
      <c r="L10" s="30">
        <f t="shared" si="0"/>
        <v>151.17062320331948</v>
      </c>
      <c r="M10" s="11">
        <f t="shared" si="2"/>
        <v>701.8</v>
      </c>
      <c r="N10" s="215">
        <f t="shared" si="0"/>
        <v>160.45302989124258</v>
      </c>
      <c r="O10" s="21">
        <v>496</v>
      </c>
      <c r="P10" s="30">
        <f t="shared" si="0"/>
        <v>113.40083047314953</v>
      </c>
      <c r="Q10" s="11">
        <f t="shared" si="3"/>
        <v>565.43999999999994</v>
      </c>
      <c r="R10" s="30">
        <f t="shared" si="0"/>
        <v>129.27694673939044</v>
      </c>
      <c r="S10" s="11">
        <f t="shared" si="4"/>
        <v>600.16</v>
      </c>
      <c r="T10" s="215">
        <f t="shared" si="0"/>
        <v>137.21500487251092</v>
      </c>
      <c r="U10" s="3">
        <v>6.0499999999999998E-2</v>
      </c>
      <c r="V10" s="4">
        <v>7.9000000000000001E-2</v>
      </c>
      <c r="W10" s="4">
        <v>0.13800000000000001</v>
      </c>
      <c r="X10" s="4">
        <v>0.16</v>
      </c>
      <c r="Y10" s="11">
        <f t="shared" si="5"/>
        <v>50.26548245743669</v>
      </c>
      <c r="Z10" s="220">
        <f t="shared" si="6"/>
        <v>3.8307442572626682</v>
      </c>
      <c r="AA10" s="3">
        <f t="shared" si="11"/>
        <v>0.33550000000000002</v>
      </c>
      <c r="AB10" s="4">
        <v>8.3099999999999993E-2</v>
      </c>
      <c r="AC10" s="4">
        <v>0.16</v>
      </c>
      <c r="AD10" s="16">
        <f t="shared" si="7"/>
        <v>50.26548245743669</v>
      </c>
      <c r="AE10" s="53">
        <f t="shared" si="12"/>
        <v>3.4722222222222224E-2</v>
      </c>
      <c r="AF10" s="52">
        <f t="shared" si="13"/>
        <v>4.533976124885216E-2</v>
      </c>
      <c r="AG10" s="52">
        <f t="shared" si="14"/>
        <v>7.9201101928374651E-2</v>
      </c>
      <c r="AH10" s="54">
        <f t="shared" si="15"/>
        <v>0.87582576633837683</v>
      </c>
      <c r="AI10" s="53">
        <f t="shared" si="16"/>
        <v>0.19255050505050506</v>
      </c>
      <c r="AJ10" s="52">
        <f t="shared" si="17"/>
        <v>4.7692837465564734E-2</v>
      </c>
      <c r="AK10" s="54">
        <f t="shared" si="18"/>
        <v>0.87582576633837683</v>
      </c>
      <c r="AL10" s="228" t="s">
        <v>45</v>
      </c>
    </row>
    <row r="11" spans="2:38" ht="15" x14ac:dyDescent="0.25">
      <c r="B11" s="183">
        <v>132</v>
      </c>
      <c r="C11" s="21">
        <v>630</v>
      </c>
      <c r="D11" s="14" t="s">
        <v>11</v>
      </c>
      <c r="E11" s="5">
        <v>1</v>
      </c>
      <c r="F11" s="21" t="s">
        <v>12</v>
      </c>
      <c r="G11" s="14" t="s">
        <v>37</v>
      </c>
      <c r="H11" s="5"/>
      <c r="I11" s="21">
        <v>655</v>
      </c>
      <c r="J11" s="30">
        <f t="shared" si="0"/>
        <v>149.75311282240511</v>
      </c>
      <c r="K11" s="11">
        <f t="shared" si="1"/>
        <v>746.69999999999993</v>
      </c>
      <c r="L11" s="30">
        <f t="shared" si="0"/>
        <v>170.71854861754181</v>
      </c>
      <c r="M11" s="11">
        <f t="shared" si="2"/>
        <v>792.55</v>
      </c>
      <c r="N11" s="215">
        <f t="shared" si="0"/>
        <v>181.20126651511018</v>
      </c>
      <c r="O11" s="21">
        <v>545</v>
      </c>
      <c r="P11" s="30">
        <f t="shared" si="0"/>
        <v>124.60373509650502</v>
      </c>
      <c r="Q11" s="11">
        <f t="shared" si="3"/>
        <v>621.29999999999995</v>
      </c>
      <c r="R11" s="30">
        <f t="shared" si="0"/>
        <v>142.0482580100157</v>
      </c>
      <c r="S11" s="11">
        <f t="shared" si="4"/>
        <v>659.44999999999993</v>
      </c>
      <c r="T11" s="215">
        <f t="shared" si="0"/>
        <v>150.77051946677105</v>
      </c>
      <c r="U11" s="3">
        <v>4.6899999999999997E-2</v>
      </c>
      <c r="V11" s="4">
        <v>6.2E-2</v>
      </c>
      <c r="W11" s="4">
        <v>0.13300000000000001</v>
      </c>
      <c r="X11" s="4">
        <v>0.17</v>
      </c>
      <c r="Y11" s="11">
        <f t="shared" si="5"/>
        <v>53.407075111026487</v>
      </c>
      <c r="Z11" s="220">
        <f t="shared" si="6"/>
        <v>4.0701657733415848</v>
      </c>
      <c r="AA11" s="3">
        <f t="shared" si="11"/>
        <v>0.32190000000000002</v>
      </c>
      <c r="AB11" s="4">
        <v>7.8799999999999995E-2</v>
      </c>
      <c r="AC11" s="4">
        <v>0.17</v>
      </c>
      <c r="AD11" s="16">
        <f t="shared" si="7"/>
        <v>53.407075111026487</v>
      </c>
      <c r="AE11" s="53">
        <f t="shared" si="12"/>
        <v>2.6916896235078053E-2</v>
      </c>
      <c r="AF11" s="52">
        <f t="shared" si="13"/>
        <v>3.558310376492195E-2</v>
      </c>
      <c r="AG11" s="52">
        <f t="shared" si="14"/>
        <v>7.6331496786042244E-2</v>
      </c>
      <c r="AH11" s="54">
        <f t="shared" si="15"/>
        <v>0.93056487673452548</v>
      </c>
      <c r="AI11" s="53">
        <f t="shared" si="16"/>
        <v>0.18474517906336088</v>
      </c>
      <c r="AJ11" s="52">
        <f t="shared" si="17"/>
        <v>4.5224977043158858E-2</v>
      </c>
      <c r="AK11" s="54">
        <f t="shared" si="18"/>
        <v>0.93056487673452548</v>
      </c>
      <c r="AL11" s="228" t="s">
        <v>45</v>
      </c>
    </row>
    <row r="12" spans="2:38" ht="15" x14ac:dyDescent="0.25">
      <c r="B12" s="183">
        <v>132</v>
      </c>
      <c r="C12" s="21">
        <v>800</v>
      </c>
      <c r="D12" s="14" t="s">
        <v>11</v>
      </c>
      <c r="E12" s="5">
        <v>1</v>
      </c>
      <c r="F12" s="21" t="s">
        <v>12</v>
      </c>
      <c r="G12" s="14" t="s">
        <v>37</v>
      </c>
      <c r="H12" s="5"/>
      <c r="I12" s="21">
        <v>735</v>
      </c>
      <c r="J12" s="30">
        <f t="shared" si="0"/>
        <v>168.04356935033246</v>
      </c>
      <c r="K12" s="11">
        <f t="shared" si="1"/>
        <v>837.9</v>
      </c>
      <c r="L12" s="30">
        <f t="shared" si="0"/>
        <v>191.56966905937901</v>
      </c>
      <c r="M12" s="11">
        <f t="shared" si="2"/>
        <v>889.35</v>
      </c>
      <c r="N12" s="215">
        <f t="shared" si="0"/>
        <v>203.33271891390226</v>
      </c>
      <c r="O12" s="21">
        <v>592</v>
      </c>
      <c r="P12" s="30">
        <f t="shared" si="0"/>
        <v>135.34937830666235</v>
      </c>
      <c r="Q12" s="11">
        <f t="shared" si="3"/>
        <v>674.88</v>
      </c>
      <c r="R12" s="30">
        <f t="shared" si="0"/>
        <v>154.29829126959507</v>
      </c>
      <c r="S12" s="11">
        <f t="shared" si="4"/>
        <v>716.31999999999994</v>
      </c>
      <c r="T12" s="215">
        <f t="shared" si="0"/>
        <v>163.77274775106139</v>
      </c>
      <c r="U12" s="3">
        <v>3.6700000000000003E-2</v>
      </c>
      <c r="V12" s="4">
        <v>4.9000000000000002E-2</v>
      </c>
      <c r="W12" s="4">
        <v>0.126</v>
      </c>
      <c r="X12" s="4">
        <v>0.19500000000000001</v>
      </c>
      <c r="Y12" s="11">
        <f t="shared" si="5"/>
        <v>61.261056745000971</v>
      </c>
      <c r="Z12" s="220">
        <f t="shared" si="6"/>
        <v>4.6687195635388772</v>
      </c>
      <c r="AA12" s="3">
        <f t="shared" si="11"/>
        <v>0.31170000000000003</v>
      </c>
      <c r="AB12" s="4">
        <v>7.3999999999999996E-2</v>
      </c>
      <c r="AC12" s="4">
        <v>0.19500000000000001</v>
      </c>
      <c r="AD12" s="16">
        <f t="shared" si="7"/>
        <v>61.261056745000971</v>
      </c>
      <c r="AE12" s="53">
        <f t="shared" si="12"/>
        <v>2.106290174471993E-2</v>
      </c>
      <c r="AF12" s="52">
        <f t="shared" si="13"/>
        <v>2.8122130394857666E-2</v>
      </c>
      <c r="AG12" s="52">
        <f t="shared" si="14"/>
        <v>7.2314049586776855E-2</v>
      </c>
      <c r="AH12" s="137">
        <f t="shared" si="15"/>
        <v>1.067412652724897</v>
      </c>
      <c r="AI12" s="53">
        <f t="shared" si="16"/>
        <v>0.17889118457300279</v>
      </c>
      <c r="AJ12" s="52">
        <f t="shared" si="17"/>
        <v>4.2470156106519739E-2</v>
      </c>
      <c r="AK12" s="137">
        <f t="shared" si="18"/>
        <v>1.067412652724897</v>
      </c>
      <c r="AL12" s="228" t="s">
        <v>45</v>
      </c>
    </row>
    <row r="13" spans="2:38" ht="15" x14ac:dyDescent="0.25">
      <c r="B13" s="183">
        <v>132</v>
      </c>
      <c r="C13" s="33">
        <v>1000</v>
      </c>
      <c r="D13" s="26" t="s">
        <v>11</v>
      </c>
      <c r="E13" s="10">
        <v>1</v>
      </c>
      <c r="F13" s="33" t="s">
        <v>12</v>
      </c>
      <c r="G13" s="26" t="s">
        <v>37</v>
      </c>
      <c r="H13" s="24"/>
      <c r="I13" s="33">
        <v>810</v>
      </c>
      <c r="J13" s="216">
        <f t="shared" si="0"/>
        <v>185.19087234526432</v>
      </c>
      <c r="K13" s="28">
        <f t="shared" si="1"/>
        <v>923.4</v>
      </c>
      <c r="L13" s="216">
        <f t="shared" si="0"/>
        <v>211.11759447360134</v>
      </c>
      <c r="M13" s="28">
        <f t="shared" si="2"/>
        <v>980.1</v>
      </c>
      <c r="N13" s="217">
        <f t="shared" si="0"/>
        <v>224.08095553776985</v>
      </c>
      <c r="O13" s="33">
        <v>637</v>
      </c>
      <c r="P13" s="216">
        <f t="shared" si="0"/>
        <v>145.63776010362147</v>
      </c>
      <c r="Q13" s="28">
        <f t="shared" si="3"/>
        <v>726.18</v>
      </c>
      <c r="R13" s="216">
        <f t="shared" si="0"/>
        <v>166.02704651812846</v>
      </c>
      <c r="S13" s="28">
        <f t="shared" si="4"/>
        <v>770.77</v>
      </c>
      <c r="T13" s="217">
        <f t="shared" si="0"/>
        <v>176.22168972538196</v>
      </c>
      <c r="U13" s="7">
        <v>2.9100000000000001E-2</v>
      </c>
      <c r="V13" s="8">
        <v>4.1000000000000002E-2</v>
      </c>
      <c r="W13" s="8">
        <v>0.122</v>
      </c>
      <c r="X13" s="8">
        <v>0.21</v>
      </c>
      <c r="Y13" s="28">
        <f t="shared" si="5"/>
        <v>65.973445725385659</v>
      </c>
      <c r="Z13" s="221">
        <f t="shared" si="6"/>
        <v>5.0278518376572521</v>
      </c>
      <c r="AA13" s="7">
        <f t="shared" si="11"/>
        <v>0.30410000000000004</v>
      </c>
      <c r="AB13" s="8">
        <v>7.0199999999999999E-2</v>
      </c>
      <c r="AC13" s="8">
        <v>0.21</v>
      </c>
      <c r="AD13" s="17">
        <f t="shared" si="7"/>
        <v>65.973445725385659</v>
      </c>
      <c r="AE13" s="81">
        <f t="shared" si="12"/>
        <v>1.6701101928374654E-2</v>
      </c>
      <c r="AF13" s="146">
        <f t="shared" si="13"/>
        <v>2.3530762167125803E-2</v>
      </c>
      <c r="AG13" s="146">
        <f t="shared" si="14"/>
        <v>7.0018365472910932E-2</v>
      </c>
      <c r="AH13" s="139">
        <f t="shared" si="15"/>
        <v>1.1495213183191197</v>
      </c>
      <c r="AI13" s="81">
        <f t="shared" si="16"/>
        <v>0.17452938475665752</v>
      </c>
      <c r="AJ13" s="146">
        <f t="shared" si="17"/>
        <v>4.0289256198347105E-2</v>
      </c>
      <c r="AK13" s="139">
        <f t="shared" si="18"/>
        <v>1.1495213183191197</v>
      </c>
      <c r="AL13" s="229" t="s">
        <v>45</v>
      </c>
    </row>
    <row r="14" spans="2:38" ht="15" customHeight="1" x14ac:dyDescent="0.3">
      <c r="B14" s="283" t="s">
        <v>159</v>
      </c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5"/>
    </row>
    <row r="15" spans="2:38" ht="15" customHeight="1" x14ac:dyDescent="0.3">
      <c r="B15" s="283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5"/>
    </row>
    <row r="16" spans="2:38" ht="15" x14ac:dyDescent="0.25">
      <c r="B16" s="226">
        <v>132</v>
      </c>
      <c r="C16" s="32">
        <v>300</v>
      </c>
      <c r="D16" s="29" t="s">
        <v>8</v>
      </c>
      <c r="E16" s="9">
        <v>1</v>
      </c>
      <c r="F16" s="32" t="s">
        <v>12</v>
      </c>
      <c r="G16" s="29" t="s">
        <v>37</v>
      </c>
      <c r="H16" s="9"/>
      <c r="I16" s="32">
        <v>575</v>
      </c>
      <c r="J16" s="213">
        <f t="shared" ref="J16:T21" si="19">I16*(SQRT(3)*$B16)/1000</f>
        <v>131.4626562944778</v>
      </c>
      <c r="K16" s="31">
        <f t="shared" ref="K16:K21" si="20">1.14*I16</f>
        <v>655.5</v>
      </c>
      <c r="L16" s="213">
        <f t="shared" si="19"/>
        <v>149.86742817570467</v>
      </c>
      <c r="M16" s="31">
        <f t="shared" ref="M16:M21" si="21">I16*1.21</f>
        <v>695.75</v>
      </c>
      <c r="N16" s="214">
        <f t="shared" si="19"/>
        <v>159.0698141163181</v>
      </c>
      <c r="O16" s="32">
        <v>488</v>
      </c>
      <c r="P16" s="213">
        <f t="shared" si="19"/>
        <v>111.57178482035678</v>
      </c>
      <c r="Q16" s="31">
        <f t="shared" ref="Q16:Q21" si="22">1.14*O16</f>
        <v>556.31999999999994</v>
      </c>
      <c r="R16" s="213">
        <f t="shared" si="19"/>
        <v>127.19183469520672</v>
      </c>
      <c r="S16" s="31">
        <f t="shared" ref="S16:S21" si="23">O16*1.21</f>
        <v>590.48</v>
      </c>
      <c r="T16" s="214">
        <f t="shared" si="19"/>
        <v>135.00185963263169</v>
      </c>
      <c r="U16" s="6">
        <v>6.0100000000000001E-2</v>
      </c>
      <c r="V16" s="36">
        <v>7.8E-2</v>
      </c>
      <c r="W16" s="36">
        <v>0.153</v>
      </c>
      <c r="X16" s="36">
        <v>0.13</v>
      </c>
      <c r="Y16" s="31">
        <f t="shared" ref="Y16:Y21" si="24">2*PI()*50*(X16)</f>
        <v>40.840704496667314</v>
      </c>
      <c r="Z16" s="219">
        <f t="shared" ref="Z16:Z21" si="25">2*PI()*50*(X16/1000000)*(B16*1000/SQRT(3))</f>
        <v>3.112479709025918</v>
      </c>
      <c r="AA16" s="6">
        <f>U16+0.275</f>
        <v>0.33510000000000001</v>
      </c>
      <c r="AB16" s="36">
        <v>9.6100000000000005E-2</v>
      </c>
      <c r="AC16" s="36">
        <v>0.13</v>
      </c>
      <c r="AD16" s="15">
        <f t="shared" ref="AD16:AD21" si="26">2*PI()*50*(AC16)</f>
        <v>40.840704496667314</v>
      </c>
      <c r="AE16" s="50">
        <f t="shared" ref="AE16:AE21" si="27">100*100000000*U16/(($B16*1000)^2)</f>
        <v>3.4492653810835626E-2</v>
      </c>
      <c r="AF16" s="142">
        <f t="shared" ref="AF16:AF21" si="28">100*100000000*V16/(($B16*1000)^2)</f>
        <v>4.4765840220385676E-2</v>
      </c>
      <c r="AG16" s="142">
        <f t="shared" ref="AG16:AG21" si="29">100*100000000*W16/(($B16*1000)^2)</f>
        <v>8.78099173553719E-2</v>
      </c>
      <c r="AH16" s="154">
        <f>100/100000000*(Y16/1000000)*(($B16*1000)^2)</f>
        <v>0.71160843514993122</v>
      </c>
      <c r="AI16" s="50">
        <f t="shared" ref="AI16:AI21" si="30">100*100000000*AA16/(($B16*1000)^2)</f>
        <v>0.19232093663911845</v>
      </c>
      <c r="AJ16" s="142">
        <f t="shared" ref="AJ16:AJ21" si="31">100*100000000*AB16/(($B16*1000)^2)</f>
        <v>5.5153810835629015E-2</v>
      </c>
      <c r="AK16" s="154">
        <f t="shared" ref="AK16:AK21" si="32">100/100000000*(AD16/1000000)*(($B16*1000)^2)</f>
        <v>0.71160843514993122</v>
      </c>
      <c r="AL16" s="227" t="s">
        <v>45</v>
      </c>
    </row>
    <row r="17" spans="2:38" ht="15" x14ac:dyDescent="0.25">
      <c r="B17" s="20">
        <v>132</v>
      </c>
      <c r="C17" s="21">
        <v>400</v>
      </c>
      <c r="D17" s="14" t="s">
        <v>8</v>
      </c>
      <c r="E17" s="5">
        <v>1</v>
      </c>
      <c r="F17" s="21" t="s">
        <v>12</v>
      </c>
      <c r="G17" s="14" t="s">
        <v>37</v>
      </c>
      <c r="H17" s="5"/>
      <c r="I17" s="21">
        <v>650</v>
      </c>
      <c r="J17" s="30">
        <f t="shared" si="19"/>
        <v>148.60995928940966</v>
      </c>
      <c r="K17" s="11">
        <f t="shared" si="20"/>
        <v>740.99999999999989</v>
      </c>
      <c r="L17" s="30">
        <f t="shared" si="19"/>
        <v>169.41535358992698</v>
      </c>
      <c r="M17" s="11">
        <f t="shared" si="21"/>
        <v>786.5</v>
      </c>
      <c r="N17" s="215">
        <f t="shared" si="19"/>
        <v>179.8180507401857</v>
      </c>
      <c r="O17" s="21">
        <v>532</v>
      </c>
      <c r="P17" s="30">
        <f t="shared" si="19"/>
        <v>121.63153591071683</v>
      </c>
      <c r="Q17" s="11">
        <f t="shared" si="22"/>
        <v>606.4799999999999</v>
      </c>
      <c r="R17" s="30">
        <f t="shared" si="19"/>
        <v>138.65995093821718</v>
      </c>
      <c r="S17" s="11">
        <f t="shared" si="23"/>
        <v>643.72</v>
      </c>
      <c r="T17" s="215">
        <f t="shared" si="19"/>
        <v>147.17415845196737</v>
      </c>
      <c r="U17" s="3">
        <v>4.7E-2</v>
      </c>
      <c r="V17" s="4">
        <v>6.2E-2</v>
      </c>
      <c r="W17" s="4">
        <v>0.14599999999999999</v>
      </c>
      <c r="X17" s="4">
        <v>0.14000000000000001</v>
      </c>
      <c r="Y17" s="11">
        <f t="shared" si="24"/>
        <v>43.982297150257111</v>
      </c>
      <c r="Z17" s="220">
        <f t="shared" si="25"/>
        <v>3.351901225104835</v>
      </c>
      <c r="AA17" s="3">
        <f t="shared" ref="AA17:AA21" si="33">U17+0.275</f>
        <v>0.32200000000000001</v>
      </c>
      <c r="AB17" s="4">
        <v>8.7900000000000006E-2</v>
      </c>
      <c r="AC17" s="4">
        <v>0.14000000000000001</v>
      </c>
      <c r="AD17" s="16">
        <f t="shared" si="26"/>
        <v>43.982297150257111</v>
      </c>
      <c r="AE17" s="53">
        <f t="shared" si="27"/>
        <v>2.6974288337924701E-2</v>
      </c>
      <c r="AF17" s="52">
        <f t="shared" si="28"/>
        <v>3.558310376492195E-2</v>
      </c>
      <c r="AG17" s="52">
        <f t="shared" si="29"/>
        <v>8.3792470156106524E-2</v>
      </c>
      <c r="AH17" s="54">
        <f t="shared" ref="AH17:AH21" si="34">100/100000000*(Y17/1000000)*(($B17*1000)^2)</f>
        <v>0.76634754554607987</v>
      </c>
      <c r="AI17" s="53">
        <f t="shared" si="30"/>
        <v>0.18480257116620752</v>
      </c>
      <c r="AJ17" s="52">
        <f t="shared" si="31"/>
        <v>5.044765840220386E-2</v>
      </c>
      <c r="AK17" s="54">
        <f t="shared" si="32"/>
        <v>0.76634754554607987</v>
      </c>
      <c r="AL17" s="228" t="s">
        <v>45</v>
      </c>
    </row>
    <row r="18" spans="2:38" ht="15" x14ac:dyDescent="0.25">
      <c r="B18" s="20">
        <v>132</v>
      </c>
      <c r="C18" s="21">
        <v>500</v>
      </c>
      <c r="D18" s="14" t="s">
        <v>8</v>
      </c>
      <c r="E18" s="5">
        <v>1</v>
      </c>
      <c r="F18" s="21" t="s">
        <v>12</v>
      </c>
      <c r="G18" s="14" t="s">
        <v>37</v>
      </c>
      <c r="H18" s="5"/>
      <c r="I18" s="21">
        <v>725</v>
      </c>
      <c r="J18" s="30">
        <f t="shared" si="19"/>
        <v>165.75726228434152</v>
      </c>
      <c r="K18" s="11">
        <f t="shared" si="20"/>
        <v>826.49999999999989</v>
      </c>
      <c r="L18" s="30">
        <f t="shared" si="19"/>
        <v>188.96327900414934</v>
      </c>
      <c r="M18" s="11">
        <f t="shared" si="21"/>
        <v>877.25</v>
      </c>
      <c r="N18" s="215">
        <f t="shared" si="19"/>
        <v>200.56628736405327</v>
      </c>
      <c r="O18" s="21">
        <v>578</v>
      </c>
      <c r="P18" s="30">
        <f t="shared" si="19"/>
        <v>132.14854841427504</v>
      </c>
      <c r="Q18" s="11">
        <f t="shared" si="22"/>
        <v>658.92</v>
      </c>
      <c r="R18" s="30">
        <f t="shared" si="19"/>
        <v>150.64934519227356</v>
      </c>
      <c r="S18" s="11">
        <f t="shared" si="23"/>
        <v>699.38</v>
      </c>
      <c r="T18" s="215">
        <f t="shared" si="19"/>
        <v>159.89974358127282</v>
      </c>
      <c r="U18" s="3">
        <v>3.6600000000000001E-2</v>
      </c>
      <c r="V18" s="4">
        <v>4.9000000000000002E-2</v>
      </c>
      <c r="W18" s="4">
        <v>0.13800000000000001</v>
      </c>
      <c r="X18" s="4">
        <v>0.16</v>
      </c>
      <c r="Y18" s="11">
        <f t="shared" si="24"/>
        <v>50.26548245743669</v>
      </c>
      <c r="Z18" s="220">
        <f t="shared" si="25"/>
        <v>3.8307442572626682</v>
      </c>
      <c r="AA18" s="3">
        <f t="shared" si="33"/>
        <v>0.31160000000000004</v>
      </c>
      <c r="AB18" s="4">
        <v>8.2799999999999999E-2</v>
      </c>
      <c r="AC18" s="4">
        <v>0.16</v>
      </c>
      <c r="AD18" s="16">
        <f t="shared" si="26"/>
        <v>50.26548245743669</v>
      </c>
      <c r="AE18" s="53">
        <f t="shared" si="27"/>
        <v>2.1005509641873279E-2</v>
      </c>
      <c r="AF18" s="52">
        <f t="shared" si="28"/>
        <v>2.8122130394857666E-2</v>
      </c>
      <c r="AG18" s="52">
        <f t="shared" si="29"/>
        <v>7.9201101928374651E-2</v>
      </c>
      <c r="AH18" s="54">
        <f t="shared" si="34"/>
        <v>0.87582576633837683</v>
      </c>
      <c r="AI18" s="53">
        <f t="shared" si="30"/>
        <v>0.17883379247015613</v>
      </c>
      <c r="AJ18" s="52">
        <f t="shared" si="31"/>
        <v>4.7520661157024795E-2</v>
      </c>
      <c r="AK18" s="54">
        <f t="shared" si="32"/>
        <v>0.87582576633837683</v>
      </c>
      <c r="AL18" s="228" t="s">
        <v>45</v>
      </c>
    </row>
    <row r="19" spans="2:38" ht="15" x14ac:dyDescent="0.25">
      <c r="B19" s="20">
        <v>132</v>
      </c>
      <c r="C19" s="21">
        <v>630</v>
      </c>
      <c r="D19" s="14" t="s">
        <v>8</v>
      </c>
      <c r="E19" s="5">
        <v>1</v>
      </c>
      <c r="F19" s="21" t="s">
        <v>12</v>
      </c>
      <c r="G19" s="14" t="s">
        <v>37</v>
      </c>
      <c r="H19" s="5"/>
      <c r="I19" s="21">
        <v>815</v>
      </c>
      <c r="J19" s="30">
        <f t="shared" si="19"/>
        <v>186.33402587825981</v>
      </c>
      <c r="K19" s="11">
        <f t="shared" si="20"/>
        <v>929.09999999999991</v>
      </c>
      <c r="L19" s="30">
        <f t="shared" si="19"/>
        <v>212.42078950121615</v>
      </c>
      <c r="M19" s="11">
        <f t="shared" si="21"/>
        <v>986.15</v>
      </c>
      <c r="N19" s="215">
        <f t="shared" si="19"/>
        <v>225.46417131269436</v>
      </c>
      <c r="O19" s="21">
        <v>624</v>
      </c>
      <c r="P19" s="30">
        <f t="shared" si="19"/>
        <v>142.66556091783326</v>
      </c>
      <c r="Q19" s="11">
        <f t="shared" si="22"/>
        <v>711.3599999999999</v>
      </c>
      <c r="R19" s="30">
        <f t="shared" si="19"/>
        <v>162.63873944632991</v>
      </c>
      <c r="S19" s="11">
        <f t="shared" si="23"/>
        <v>755.04</v>
      </c>
      <c r="T19" s="215">
        <f t="shared" si="19"/>
        <v>172.62532871057823</v>
      </c>
      <c r="U19" s="3">
        <v>2.8299999999999999E-2</v>
      </c>
      <c r="V19" s="4">
        <v>0.04</v>
      </c>
      <c r="W19" s="4">
        <v>0.13300000000000001</v>
      </c>
      <c r="X19" s="4">
        <v>0.17</v>
      </c>
      <c r="Y19" s="11">
        <f t="shared" si="24"/>
        <v>53.407075111026487</v>
      </c>
      <c r="Z19" s="220">
        <f t="shared" si="25"/>
        <v>4.0701657733415848</v>
      </c>
      <c r="AA19" s="3">
        <f t="shared" si="33"/>
        <v>0.30330000000000001</v>
      </c>
      <c r="AB19" s="4">
        <v>7.8799999999999995E-2</v>
      </c>
      <c r="AC19" s="4">
        <v>0.17</v>
      </c>
      <c r="AD19" s="16">
        <f t="shared" si="26"/>
        <v>53.407075111026487</v>
      </c>
      <c r="AE19" s="53">
        <f t="shared" si="27"/>
        <v>1.6241965105601469E-2</v>
      </c>
      <c r="AF19" s="52">
        <f t="shared" si="28"/>
        <v>2.2956841138659319E-2</v>
      </c>
      <c r="AG19" s="52">
        <f t="shared" si="29"/>
        <v>7.6331496786042244E-2</v>
      </c>
      <c r="AH19" s="54">
        <f t="shared" si="34"/>
        <v>0.93056487673452548</v>
      </c>
      <c r="AI19" s="53">
        <f t="shared" si="30"/>
        <v>0.17407024793388429</v>
      </c>
      <c r="AJ19" s="52">
        <f t="shared" si="31"/>
        <v>4.5224977043158858E-2</v>
      </c>
      <c r="AK19" s="54">
        <f t="shared" si="32"/>
        <v>0.93056487673452548</v>
      </c>
      <c r="AL19" s="228" t="s">
        <v>45</v>
      </c>
    </row>
    <row r="20" spans="2:38" ht="15" x14ac:dyDescent="0.25">
      <c r="B20" s="20">
        <v>132</v>
      </c>
      <c r="C20" s="21">
        <v>800</v>
      </c>
      <c r="D20" s="14" t="s">
        <v>8</v>
      </c>
      <c r="E20" s="5">
        <v>1</v>
      </c>
      <c r="F20" s="21" t="s">
        <v>12</v>
      </c>
      <c r="G20" s="14" t="s">
        <v>37</v>
      </c>
      <c r="H20" s="5"/>
      <c r="I20" s="21">
        <v>890</v>
      </c>
      <c r="J20" s="30">
        <f t="shared" si="19"/>
        <v>203.4813288731917</v>
      </c>
      <c r="K20" s="11">
        <f t="shared" si="20"/>
        <v>1014.5999999999999</v>
      </c>
      <c r="L20" s="30">
        <f t="shared" si="19"/>
        <v>231.96871491543851</v>
      </c>
      <c r="M20" s="11">
        <f t="shared" si="21"/>
        <v>1076.8999999999999</v>
      </c>
      <c r="N20" s="215">
        <f t="shared" si="19"/>
        <v>246.2124079365619</v>
      </c>
      <c r="O20" s="21">
        <v>666</v>
      </c>
      <c r="P20" s="30">
        <f t="shared" si="19"/>
        <v>152.26805059499512</v>
      </c>
      <c r="Q20" s="11">
        <f t="shared" si="22"/>
        <v>759.2399999999999</v>
      </c>
      <c r="R20" s="30">
        <f t="shared" si="19"/>
        <v>173.58557767829441</v>
      </c>
      <c r="S20" s="11">
        <f t="shared" si="23"/>
        <v>805.86</v>
      </c>
      <c r="T20" s="215">
        <f t="shared" si="19"/>
        <v>184.24434121994409</v>
      </c>
      <c r="U20" s="3">
        <v>2.2100000000000002E-2</v>
      </c>
      <c r="V20" s="4">
        <v>3.2000000000000001E-2</v>
      </c>
      <c r="W20" s="4">
        <v>0.126</v>
      </c>
      <c r="X20" s="4">
        <v>0.19500000000000001</v>
      </c>
      <c r="Y20" s="11">
        <f t="shared" si="24"/>
        <v>61.261056745000971</v>
      </c>
      <c r="Z20" s="220">
        <f t="shared" si="25"/>
        <v>4.6687195635388772</v>
      </c>
      <c r="AA20" s="3">
        <f t="shared" si="33"/>
        <v>0.29710000000000003</v>
      </c>
      <c r="AB20" s="4">
        <v>7.4800000000000005E-2</v>
      </c>
      <c r="AC20" s="4">
        <v>0.19500000000000001</v>
      </c>
      <c r="AD20" s="16">
        <f t="shared" si="26"/>
        <v>61.261056745000971</v>
      </c>
      <c r="AE20" s="53">
        <f t="shared" si="27"/>
        <v>1.2683654729109275E-2</v>
      </c>
      <c r="AF20" s="52">
        <f t="shared" si="28"/>
        <v>1.8365472910927456E-2</v>
      </c>
      <c r="AG20" s="52">
        <f t="shared" si="29"/>
        <v>7.2314049586776855E-2</v>
      </c>
      <c r="AH20" s="137">
        <f t="shared" si="34"/>
        <v>1.067412652724897</v>
      </c>
      <c r="AI20" s="53">
        <f t="shared" si="30"/>
        <v>0.17051193755739213</v>
      </c>
      <c r="AJ20" s="52">
        <f t="shared" si="31"/>
        <v>4.2929292929292928E-2</v>
      </c>
      <c r="AK20" s="137">
        <f t="shared" si="32"/>
        <v>1.067412652724897</v>
      </c>
      <c r="AL20" s="228" t="s">
        <v>45</v>
      </c>
    </row>
    <row r="21" spans="2:38" ht="15" x14ac:dyDescent="0.25">
      <c r="B21" s="25">
        <v>132</v>
      </c>
      <c r="C21" s="33">
        <v>1000</v>
      </c>
      <c r="D21" s="26" t="s">
        <v>8</v>
      </c>
      <c r="E21" s="10">
        <v>1</v>
      </c>
      <c r="F21" s="33" t="s">
        <v>12</v>
      </c>
      <c r="G21" s="26" t="s">
        <v>37</v>
      </c>
      <c r="H21" s="24"/>
      <c r="I21" s="33">
        <v>960</v>
      </c>
      <c r="J21" s="216">
        <f t="shared" si="19"/>
        <v>219.48547833512811</v>
      </c>
      <c r="K21" s="26">
        <f t="shared" si="20"/>
        <v>1094.3999999999999</v>
      </c>
      <c r="L21" s="216">
        <f t="shared" si="19"/>
        <v>250.21344530204601</v>
      </c>
      <c r="M21" s="26">
        <f t="shared" si="21"/>
        <v>1161.5999999999999</v>
      </c>
      <c r="N21" s="217">
        <f t="shared" si="19"/>
        <v>265.57742878550499</v>
      </c>
      <c r="O21" s="33">
        <v>705</v>
      </c>
      <c r="P21" s="216">
        <f t="shared" si="19"/>
        <v>161.1846481523597</v>
      </c>
      <c r="Q21" s="28">
        <f t="shared" si="22"/>
        <v>803.69999999999993</v>
      </c>
      <c r="R21" s="216">
        <f t="shared" si="19"/>
        <v>183.75049889369006</v>
      </c>
      <c r="S21" s="28">
        <f t="shared" si="23"/>
        <v>853.05</v>
      </c>
      <c r="T21" s="217">
        <f t="shared" si="19"/>
        <v>195.03342426435523</v>
      </c>
      <c r="U21" s="7">
        <v>1.7600000000000001E-2</v>
      </c>
      <c r="V21" s="8">
        <v>2.7E-2</v>
      </c>
      <c r="W21" s="8">
        <v>0.122</v>
      </c>
      <c r="X21" s="8">
        <v>0.21</v>
      </c>
      <c r="Y21" s="28">
        <f t="shared" si="24"/>
        <v>65.973445725385659</v>
      </c>
      <c r="Z21" s="221">
        <f t="shared" si="25"/>
        <v>5.0278518376572521</v>
      </c>
      <c r="AA21" s="7">
        <f t="shared" si="33"/>
        <v>0.29260000000000003</v>
      </c>
      <c r="AB21" s="8">
        <v>7.0099999999999996E-2</v>
      </c>
      <c r="AC21" s="8">
        <v>0.21</v>
      </c>
      <c r="AD21" s="17">
        <f t="shared" si="26"/>
        <v>65.973445725385659</v>
      </c>
      <c r="AE21" s="81">
        <f t="shared" si="27"/>
        <v>1.0101010101010102E-2</v>
      </c>
      <c r="AF21" s="146">
        <f t="shared" si="28"/>
        <v>1.5495867768595042E-2</v>
      </c>
      <c r="AG21" s="146">
        <f t="shared" si="29"/>
        <v>7.0018365472910932E-2</v>
      </c>
      <c r="AH21" s="139">
        <f t="shared" si="34"/>
        <v>1.1495213183191197</v>
      </c>
      <c r="AI21" s="81">
        <f t="shared" si="30"/>
        <v>0.16792929292929296</v>
      </c>
      <c r="AJ21" s="146">
        <f t="shared" si="31"/>
        <v>4.0231864095500461E-2</v>
      </c>
      <c r="AK21" s="139">
        <f t="shared" si="32"/>
        <v>1.1495213183191197</v>
      </c>
      <c r="AL21" s="229" t="s">
        <v>45</v>
      </c>
    </row>
    <row r="22" spans="2:38" ht="15" customHeight="1" x14ac:dyDescent="0.3">
      <c r="B22" s="291" t="s">
        <v>160</v>
      </c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3"/>
    </row>
    <row r="23" spans="2:38" ht="15" customHeight="1" x14ac:dyDescent="0.3">
      <c r="B23" s="294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6"/>
    </row>
    <row r="24" spans="2:38" ht="15" x14ac:dyDescent="0.25">
      <c r="B24" s="226">
        <v>132</v>
      </c>
      <c r="C24" s="32">
        <v>0.1</v>
      </c>
      <c r="D24" s="29" t="s">
        <v>8</v>
      </c>
      <c r="E24" s="9">
        <v>1</v>
      </c>
      <c r="F24" s="32" t="s">
        <v>23</v>
      </c>
      <c r="G24" s="29" t="s">
        <v>37</v>
      </c>
      <c r="H24" s="212"/>
      <c r="I24" s="34">
        <v>245</v>
      </c>
      <c r="J24" s="213">
        <f t="shared" ref="J24:J38" si="35">I24*(SQRT(3)*$B24)/1000</f>
        <v>56.014523116777482</v>
      </c>
      <c r="K24" s="31">
        <f t="shared" ref="K24:K38" si="36">1.14*I24</f>
        <v>279.29999999999995</v>
      </c>
      <c r="L24" s="213">
        <f t="shared" ref="L24:L38" si="37">K24*(SQRT(3)*$B24)/1000</f>
        <v>63.856556353126322</v>
      </c>
      <c r="M24" s="31">
        <f t="shared" ref="M24:M38" si="38">I24*1.21</f>
        <v>296.45</v>
      </c>
      <c r="N24" s="214">
        <f t="shared" ref="N24:T38" si="39">M24*(SQRT(3)*$B24)/1000</f>
        <v>67.777572971300756</v>
      </c>
      <c r="O24" s="32">
        <v>235</v>
      </c>
      <c r="P24" s="213">
        <f t="shared" si="39"/>
        <v>53.728216050786571</v>
      </c>
      <c r="Q24" s="31">
        <f t="shared" ref="Q24:Q38" si="40">1.14*O24</f>
        <v>267.89999999999998</v>
      </c>
      <c r="R24" s="213">
        <f t="shared" si="39"/>
        <v>61.250166297896683</v>
      </c>
      <c r="S24" s="31">
        <f t="shared" ref="S24:S38" si="41">O24*1.21</f>
        <v>284.34999999999997</v>
      </c>
      <c r="T24" s="214">
        <f t="shared" si="39"/>
        <v>65.01114142145174</v>
      </c>
      <c r="U24" s="6">
        <v>0.26967099999999999</v>
      </c>
      <c r="V24" s="36">
        <v>0.33914</v>
      </c>
      <c r="W24" s="36">
        <v>0.12690400000000002</v>
      </c>
      <c r="X24" s="36">
        <v>0.27350000000000002</v>
      </c>
      <c r="Y24" s="31">
        <f t="shared" ref="Y24:Y38" si="42">2*PI()*50*(X24)</f>
        <v>85.922559075680851</v>
      </c>
      <c r="Z24" s="219">
        <v>6.5640000000000001</v>
      </c>
      <c r="AA24" s="6">
        <v>0.80042811209911235</v>
      </c>
      <c r="AB24" s="36">
        <v>8.5512451919350377E-2</v>
      </c>
      <c r="AC24" s="36">
        <v>0.27350000000000002</v>
      </c>
      <c r="AD24" s="15">
        <f t="shared" ref="AD24:AD38" si="43">2*PI()*50*(AC24)</f>
        <v>85.922559075680851</v>
      </c>
      <c r="AE24" s="50">
        <f t="shared" ref="AE24:AE29" si="44">100*100000000*U24/(($B24*1000)^2)</f>
        <v>0.15476985766758494</v>
      </c>
      <c r="AF24" s="140">
        <f t="shared" ref="AF24:AF29" si="45">100*100000000*V24/(($B24*1000)^2)</f>
        <v>0.19463957759412304</v>
      </c>
      <c r="AG24" s="142">
        <f t="shared" ref="AG24:AG29" si="46">100*100000000*W24/(($B24*1000)^2)</f>
        <v>7.2832874196510577E-2</v>
      </c>
      <c r="AH24" s="135">
        <f>100/100000000*(Y24/1000000)*(($B24*1000)^2)</f>
        <v>1.4971146693346631</v>
      </c>
      <c r="AI24" s="50">
        <f t="shared" ref="AI24:AI29" si="47">100*100000000*AA24/(($B24*1000)^2)</f>
        <v>0.45938252530940787</v>
      </c>
      <c r="AJ24" s="142">
        <f t="shared" ref="AJ24:AJ29" si="48">100*100000000*AB24/(($B24*1000)^2)</f>
        <v>4.9077394352244244E-2</v>
      </c>
      <c r="AK24" s="135">
        <f t="shared" ref="AK24:AK29" si="49">100/100000000*(AD24/1000000)*(($B24*1000)^2)</f>
        <v>1.4971146693346631</v>
      </c>
      <c r="AL24" s="227" t="s">
        <v>163</v>
      </c>
    </row>
    <row r="25" spans="2:38" ht="15" x14ac:dyDescent="0.25">
      <c r="B25" s="20">
        <v>132</v>
      </c>
      <c r="C25" s="21">
        <v>0.15</v>
      </c>
      <c r="D25" s="14" t="s">
        <v>8</v>
      </c>
      <c r="E25" s="5">
        <v>1</v>
      </c>
      <c r="F25" s="21" t="s">
        <v>23</v>
      </c>
      <c r="G25" s="14" t="s">
        <v>37</v>
      </c>
      <c r="H25" s="23"/>
      <c r="I25" s="35">
        <v>300</v>
      </c>
      <c r="J25" s="30">
        <f t="shared" si="35"/>
        <v>68.589211979727537</v>
      </c>
      <c r="K25" s="11">
        <f t="shared" si="36"/>
        <v>341.99999999999994</v>
      </c>
      <c r="L25" s="30">
        <f t="shared" si="37"/>
        <v>78.191701656889379</v>
      </c>
      <c r="M25" s="11">
        <f t="shared" si="38"/>
        <v>363</v>
      </c>
      <c r="N25" s="215">
        <f t="shared" si="39"/>
        <v>82.992946495470321</v>
      </c>
      <c r="O25" s="21">
        <v>285</v>
      </c>
      <c r="P25" s="30">
        <f t="shared" si="39"/>
        <v>65.159751380741156</v>
      </c>
      <c r="Q25" s="11">
        <f t="shared" si="40"/>
        <v>324.89999999999998</v>
      </c>
      <c r="R25" s="30">
        <f t="shared" si="39"/>
        <v>74.28211657404492</v>
      </c>
      <c r="S25" s="11">
        <f t="shared" si="41"/>
        <v>344.84999999999997</v>
      </c>
      <c r="T25" s="215">
        <f t="shared" si="39"/>
        <v>78.843299170696781</v>
      </c>
      <c r="U25" s="3">
        <v>0.18105700000000002</v>
      </c>
      <c r="V25" s="4">
        <v>0.227552</v>
      </c>
      <c r="W25" s="4">
        <v>0.12252800000000001</v>
      </c>
      <c r="X25" s="4">
        <v>0.31725999999999999</v>
      </c>
      <c r="Y25" s="11">
        <f t="shared" si="42"/>
        <v>99.670168527789784</v>
      </c>
      <c r="Z25" s="220">
        <v>7.5486000000000013</v>
      </c>
      <c r="AA25" s="3">
        <v>0.69031772332554509</v>
      </c>
      <c r="AB25" s="4">
        <v>8.1056027051053525E-2</v>
      </c>
      <c r="AC25" s="4">
        <v>0.31725999999999999</v>
      </c>
      <c r="AD25" s="16">
        <f t="shared" si="43"/>
        <v>99.670168527789784</v>
      </c>
      <c r="AE25" s="53">
        <f t="shared" si="44"/>
        <v>0.10391241965105603</v>
      </c>
      <c r="AF25" s="49">
        <f t="shared" si="45"/>
        <v>0.13059687786960514</v>
      </c>
      <c r="AG25" s="52">
        <f t="shared" si="46"/>
        <v>7.0321395775941237E-2</v>
      </c>
      <c r="AH25" s="137">
        <f t="shared" ref="AH25:AH30" si="50">100/100000000*(Y25/1000000)*(($B25*1000)^2)</f>
        <v>1.7366530164282092</v>
      </c>
      <c r="AI25" s="53">
        <f t="shared" si="47"/>
        <v>0.39618785773963794</v>
      </c>
      <c r="AJ25" s="52">
        <f t="shared" si="48"/>
        <v>4.6519758408547704E-2</v>
      </c>
      <c r="AK25" s="137">
        <f t="shared" si="49"/>
        <v>1.7366530164282092</v>
      </c>
      <c r="AL25" s="228" t="s">
        <v>164</v>
      </c>
    </row>
    <row r="26" spans="2:38" ht="15" x14ac:dyDescent="0.25">
      <c r="B26" s="20">
        <v>132</v>
      </c>
      <c r="C26" s="21">
        <v>0.2</v>
      </c>
      <c r="D26" s="14" t="s">
        <v>8</v>
      </c>
      <c r="E26" s="5">
        <v>1</v>
      </c>
      <c r="F26" s="21" t="s">
        <v>23</v>
      </c>
      <c r="G26" s="14" t="s">
        <v>37</v>
      </c>
      <c r="H26" s="23"/>
      <c r="I26" s="35">
        <v>345</v>
      </c>
      <c r="J26" s="30">
        <f t="shared" si="35"/>
        <v>78.877593776686666</v>
      </c>
      <c r="K26" s="11">
        <f t="shared" si="36"/>
        <v>393.29999999999995</v>
      </c>
      <c r="L26" s="30">
        <f t="shared" si="37"/>
        <v>89.920456905422796</v>
      </c>
      <c r="M26" s="11">
        <f t="shared" si="38"/>
        <v>417.45</v>
      </c>
      <c r="N26" s="215">
        <f t="shared" si="39"/>
        <v>95.441888469790868</v>
      </c>
      <c r="O26" s="21">
        <v>330</v>
      </c>
      <c r="P26" s="30">
        <f t="shared" si="39"/>
        <v>75.448133177700299</v>
      </c>
      <c r="Q26" s="11">
        <f t="shared" si="40"/>
        <v>376.2</v>
      </c>
      <c r="R26" s="30">
        <f t="shared" si="39"/>
        <v>86.010871822578324</v>
      </c>
      <c r="S26" s="11">
        <f t="shared" si="41"/>
        <v>399.3</v>
      </c>
      <c r="T26" s="215">
        <f t="shared" si="39"/>
        <v>91.292241145017357</v>
      </c>
      <c r="U26" s="3">
        <v>0.13751580000000002</v>
      </c>
      <c r="V26" s="4">
        <v>0.17285200000000001</v>
      </c>
      <c r="W26" s="4">
        <v>0.11815200000000001</v>
      </c>
      <c r="X26" s="4">
        <v>0.31725999999999999</v>
      </c>
      <c r="Y26" s="11">
        <f t="shared" si="42"/>
        <v>99.670168527789784</v>
      </c>
      <c r="Z26" s="220">
        <v>7.5486000000000013</v>
      </c>
      <c r="AA26" s="3">
        <v>0.62150751572080398</v>
      </c>
      <c r="AB26" s="4">
        <v>7.8035712462330403E-2</v>
      </c>
      <c r="AC26" s="4">
        <v>0.31725999999999999</v>
      </c>
      <c r="AD26" s="16">
        <f t="shared" si="43"/>
        <v>99.670168527789784</v>
      </c>
      <c r="AE26" s="53">
        <f t="shared" si="44"/>
        <v>7.8923209366391203E-2</v>
      </c>
      <c r="AF26" s="52">
        <f t="shared" si="45"/>
        <v>9.9203397612488517E-2</v>
      </c>
      <c r="AG26" s="52">
        <f t="shared" si="46"/>
        <v>6.7809917355371896E-2</v>
      </c>
      <c r="AH26" s="137">
        <f t="shared" si="50"/>
        <v>1.7366530164282092</v>
      </c>
      <c r="AI26" s="53">
        <f t="shared" si="47"/>
        <v>0.35669623262213268</v>
      </c>
      <c r="AJ26" s="52">
        <f t="shared" si="48"/>
        <v>4.478633635349541E-2</v>
      </c>
      <c r="AK26" s="137">
        <f t="shared" si="49"/>
        <v>1.7366530164282092</v>
      </c>
      <c r="AL26" s="228" t="s">
        <v>164</v>
      </c>
    </row>
    <row r="27" spans="2:38" ht="15" x14ac:dyDescent="0.25">
      <c r="B27" s="20">
        <v>132</v>
      </c>
      <c r="C27" s="21">
        <v>0.25</v>
      </c>
      <c r="D27" s="14" t="s">
        <v>8</v>
      </c>
      <c r="E27" s="5">
        <v>1</v>
      </c>
      <c r="F27" s="21" t="s">
        <v>23</v>
      </c>
      <c r="G27" s="14" t="s">
        <v>37</v>
      </c>
      <c r="H27" s="23"/>
      <c r="I27" s="35">
        <v>390</v>
      </c>
      <c r="J27" s="30">
        <f t="shared" si="35"/>
        <v>89.165975573645795</v>
      </c>
      <c r="K27" s="11">
        <f t="shared" si="36"/>
        <v>444.59999999999997</v>
      </c>
      <c r="L27" s="30">
        <f t="shared" si="37"/>
        <v>101.6492121539562</v>
      </c>
      <c r="M27" s="11">
        <f t="shared" si="38"/>
        <v>471.9</v>
      </c>
      <c r="N27" s="215">
        <f t="shared" si="39"/>
        <v>107.8908304441114</v>
      </c>
      <c r="O27" s="21">
        <v>365</v>
      </c>
      <c r="P27" s="30">
        <f t="shared" si="39"/>
        <v>83.450207908668503</v>
      </c>
      <c r="Q27" s="11">
        <f t="shared" si="40"/>
        <v>416.09999999999997</v>
      </c>
      <c r="R27" s="30">
        <f t="shared" si="39"/>
        <v>95.133237015882088</v>
      </c>
      <c r="S27" s="11">
        <f t="shared" si="41"/>
        <v>441.65</v>
      </c>
      <c r="T27" s="215">
        <f t="shared" si="39"/>
        <v>100.97475156948889</v>
      </c>
      <c r="U27" s="3">
        <v>0.1100564</v>
      </c>
      <c r="V27" s="4">
        <v>0.13784400000000002</v>
      </c>
      <c r="W27" s="4">
        <v>0.12143400000000001</v>
      </c>
      <c r="X27" s="4">
        <v>0.30632000000000004</v>
      </c>
      <c r="Y27" s="11">
        <f t="shared" si="42"/>
        <v>96.233266164762554</v>
      </c>
      <c r="Z27" s="220">
        <v>7.3298000000000005</v>
      </c>
      <c r="AA27" s="3">
        <v>0.57289394224861623</v>
      </c>
      <c r="AB27" s="4">
        <v>7.5770696274316665E-2</v>
      </c>
      <c r="AC27" s="4">
        <v>0.30632000000000004</v>
      </c>
      <c r="AD27" s="16">
        <f t="shared" si="43"/>
        <v>96.233266164762554</v>
      </c>
      <c r="AE27" s="53">
        <f t="shared" si="44"/>
        <v>6.3163682277318639E-2</v>
      </c>
      <c r="AF27" s="52">
        <f t="shared" si="45"/>
        <v>7.9111570247933902E-2</v>
      </c>
      <c r="AG27" s="52">
        <f t="shared" si="46"/>
        <v>6.9693526170798908E-2</v>
      </c>
      <c r="AH27" s="137">
        <f t="shared" si="50"/>
        <v>1.6767684296548226</v>
      </c>
      <c r="AI27" s="53">
        <f t="shared" si="47"/>
        <v>0.32879588053754372</v>
      </c>
      <c r="AJ27" s="52">
        <f t="shared" si="48"/>
        <v>4.3486395933377338E-2</v>
      </c>
      <c r="AK27" s="137">
        <f t="shared" si="49"/>
        <v>1.6767684296548226</v>
      </c>
      <c r="AL27" s="228" t="s">
        <v>164</v>
      </c>
    </row>
    <row r="28" spans="2:38" ht="15" x14ac:dyDescent="0.25">
      <c r="B28" s="20">
        <v>132</v>
      </c>
      <c r="C28" s="21">
        <v>0.3</v>
      </c>
      <c r="D28" s="14" t="s">
        <v>8</v>
      </c>
      <c r="E28" s="5">
        <v>1</v>
      </c>
      <c r="F28" s="21" t="s">
        <v>23</v>
      </c>
      <c r="G28" s="14" t="s">
        <v>37</v>
      </c>
      <c r="H28" s="23"/>
      <c r="I28" s="35">
        <v>430</v>
      </c>
      <c r="J28" s="30">
        <f t="shared" si="35"/>
        <v>98.311203837609469</v>
      </c>
      <c r="K28" s="11">
        <f t="shared" si="36"/>
        <v>490.19999999999993</v>
      </c>
      <c r="L28" s="30">
        <f t="shared" si="37"/>
        <v>112.07477237487478</v>
      </c>
      <c r="M28" s="11">
        <f t="shared" si="38"/>
        <v>520.29999999999995</v>
      </c>
      <c r="N28" s="215">
        <f t="shared" si="39"/>
        <v>118.95655664350744</v>
      </c>
      <c r="O28" s="21">
        <v>400</v>
      </c>
      <c r="P28" s="30">
        <f t="shared" si="39"/>
        <v>91.452282639636721</v>
      </c>
      <c r="Q28" s="11">
        <f t="shared" si="40"/>
        <v>455.99999999999994</v>
      </c>
      <c r="R28" s="30">
        <f t="shared" si="39"/>
        <v>104.25560220918584</v>
      </c>
      <c r="S28" s="11">
        <f t="shared" si="41"/>
        <v>484</v>
      </c>
      <c r="T28" s="215">
        <f t="shared" si="39"/>
        <v>110.65726199396042</v>
      </c>
      <c r="U28" s="3">
        <v>9.0309700000000007E-2</v>
      </c>
      <c r="V28" s="4">
        <v>0.113776</v>
      </c>
      <c r="W28" s="4">
        <v>0.119246</v>
      </c>
      <c r="X28" s="4">
        <v>0.31725999999999999</v>
      </c>
      <c r="Y28" s="11">
        <f t="shared" si="42"/>
        <v>99.670168527789784</v>
      </c>
      <c r="Z28" s="220">
        <v>7.5486000000000013</v>
      </c>
      <c r="AA28" s="3">
        <v>0.53601022602386506</v>
      </c>
      <c r="AB28" s="4">
        <v>7.3968932925235903E-2</v>
      </c>
      <c r="AC28" s="4">
        <v>0.31725999999999999</v>
      </c>
      <c r="AD28" s="16">
        <f t="shared" si="43"/>
        <v>99.670168527789784</v>
      </c>
      <c r="AE28" s="53">
        <f t="shared" si="44"/>
        <v>5.1830635904499545E-2</v>
      </c>
      <c r="AF28" s="52">
        <f t="shared" si="45"/>
        <v>6.5298438934802569E-2</v>
      </c>
      <c r="AG28" s="52">
        <f t="shared" si="46"/>
        <v>6.8437786960514238E-2</v>
      </c>
      <c r="AH28" s="137">
        <f t="shared" si="50"/>
        <v>1.7366530164282092</v>
      </c>
      <c r="AI28" s="53">
        <f t="shared" si="47"/>
        <v>0.30762754018816862</v>
      </c>
      <c r="AJ28" s="52">
        <f t="shared" si="48"/>
        <v>4.245232605901969E-2</v>
      </c>
      <c r="AK28" s="137">
        <f t="shared" si="49"/>
        <v>1.7366530164282092</v>
      </c>
      <c r="AL28" s="228" t="s">
        <v>164</v>
      </c>
    </row>
    <row r="29" spans="2:38" ht="15" x14ac:dyDescent="0.25">
      <c r="B29" s="20">
        <v>132</v>
      </c>
      <c r="C29" s="21">
        <v>0.35</v>
      </c>
      <c r="D29" s="14" t="s">
        <v>8</v>
      </c>
      <c r="E29" s="5">
        <v>1</v>
      </c>
      <c r="F29" s="21" t="s">
        <v>23</v>
      </c>
      <c r="G29" s="14" t="s">
        <v>37</v>
      </c>
      <c r="H29" s="23"/>
      <c r="I29" s="35">
        <v>460</v>
      </c>
      <c r="J29" s="30">
        <f t="shared" si="35"/>
        <v>105.17012503558222</v>
      </c>
      <c r="K29" s="11">
        <f t="shared" si="36"/>
        <v>524.4</v>
      </c>
      <c r="L29" s="30">
        <f t="shared" si="37"/>
        <v>119.89394254056373</v>
      </c>
      <c r="M29" s="11">
        <f t="shared" si="38"/>
        <v>556.6</v>
      </c>
      <c r="N29" s="215">
        <f t="shared" si="39"/>
        <v>127.25585129305449</v>
      </c>
      <c r="O29" s="21">
        <v>430</v>
      </c>
      <c r="P29" s="30">
        <f t="shared" si="39"/>
        <v>98.311203837609469</v>
      </c>
      <c r="Q29" s="11">
        <f t="shared" si="40"/>
        <v>490.19999999999993</v>
      </c>
      <c r="R29" s="30">
        <f t="shared" si="39"/>
        <v>112.07477237487478</v>
      </c>
      <c r="S29" s="11">
        <f t="shared" si="41"/>
        <v>520.29999999999995</v>
      </c>
      <c r="T29" s="215">
        <f t="shared" si="39"/>
        <v>118.95655664350744</v>
      </c>
      <c r="U29" s="3">
        <v>7.7597420000000014E-2</v>
      </c>
      <c r="V29" s="4">
        <v>9.8460000000000006E-2</v>
      </c>
      <c r="W29" s="4">
        <v>0.11596400000000001</v>
      </c>
      <c r="X29" s="4">
        <v>0.33914</v>
      </c>
      <c r="Y29" s="11">
        <f t="shared" si="42"/>
        <v>106.54397325384424</v>
      </c>
      <c r="Z29" s="220">
        <v>8.095600000000001</v>
      </c>
      <c r="AA29" s="3">
        <v>0.50668435773992293</v>
      </c>
      <c r="AB29" s="4">
        <v>7.2479030821769416E-2</v>
      </c>
      <c r="AC29" s="4">
        <v>0.33914</v>
      </c>
      <c r="AD29" s="16">
        <f t="shared" si="43"/>
        <v>106.54397325384424</v>
      </c>
      <c r="AE29" s="53">
        <f t="shared" si="44"/>
        <v>4.4534791092745642E-2</v>
      </c>
      <c r="AF29" s="52">
        <f t="shared" si="45"/>
        <v>5.6508264462809918E-2</v>
      </c>
      <c r="AG29" s="52">
        <f t="shared" si="46"/>
        <v>6.6554178145087239E-2</v>
      </c>
      <c r="AH29" s="137">
        <f t="shared" si="50"/>
        <v>1.8564221899749822</v>
      </c>
      <c r="AI29" s="53">
        <f t="shared" si="47"/>
        <v>0.29079680770197597</v>
      </c>
      <c r="AJ29" s="52">
        <f t="shared" si="48"/>
        <v>4.1597239911483827E-2</v>
      </c>
      <c r="AK29" s="137">
        <f t="shared" si="49"/>
        <v>1.8564221899749822</v>
      </c>
      <c r="AL29" s="228" t="s">
        <v>164</v>
      </c>
    </row>
    <row r="30" spans="2:38" ht="15" x14ac:dyDescent="0.25">
      <c r="B30" s="20">
        <v>132</v>
      </c>
      <c r="C30" s="21">
        <v>0.4</v>
      </c>
      <c r="D30" s="14" t="s">
        <v>8</v>
      </c>
      <c r="E30" s="5">
        <v>1</v>
      </c>
      <c r="F30" s="21" t="s">
        <v>23</v>
      </c>
      <c r="G30" s="14" t="s">
        <v>37</v>
      </c>
      <c r="H30" s="23"/>
      <c r="I30" s="35">
        <v>495</v>
      </c>
      <c r="J30" s="30">
        <f t="shared" si="35"/>
        <v>113.17219976655043</v>
      </c>
      <c r="K30" s="11">
        <f t="shared" si="36"/>
        <v>564.29999999999995</v>
      </c>
      <c r="L30" s="30">
        <f t="shared" si="37"/>
        <v>129.01630773386748</v>
      </c>
      <c r="M30" s="11">
        <f t="shared" si="38"/>
        <v>598.94999999999993</v>
      </c>
      <c r="N30" s="215">
        <f t="shared" si="39"/>
        <v>136.93836171752602</v>
      </c>
      <c r="O30" s="21">
        <v>460</v>
      </c>
      <c r="P30" s="30">
        <f t="shared" si="39"/>
        <v>105.17012503558222</v>
      </c>
      <c r="Q30" s="11">
        <f t="shared" si="40"/>
        <v>524.4</v>
      </c>
      <c r="R30" s="30">
        <f t="shared" si="39"/>
        <v>119.89394254056373</v>
      </c>
      <c r="S30" s="11">
        <f t="shared" si="41"/>
        <v>556.6</v>
      </c>
      <c r="T30" s="215">
        <f t="shared" si="39"/>
        <v>127.25585129305449</v>
      </c>
      <c r="U30" s="3">
        <v>6.7335700000000012E-2</v>
      </c>
      <c r="V30" s="4">
        <v>8.5332000000000005E-2</v>
      </c>
      <c r="W30" s="4">
        <v>0.113776</v>
      </c>
      <c r="X30" s="4">
        <v>0.36102000000000006</v>
      </c>
      <c r="Y30" s="11">
        <f t="shared" si="42"/>
        <v>113.41777797989873</v>
      </c>
      <c r="Z30" s="220">
        <v>8.6426000000000016</v>
      </c>
      <c r="AA30" s="3">
        <v>0.48258124153642362</v>
      </c>
      <c r="AB30" s="4">
        <v>7.1212698067022892E-2</v>
      </c>
      <c r="AC30" s="4">
        <v>0.36102000000000006</v>
      </c>
      <c r="AD30" s="16">
        <f t="shared" si="43"/>
        <v>113.41777797989873</v>
      </c>
      <c r="AE30" s="53">
        <f t="shared" ref="AE30:AE38" si="51">100*100000000*U30/(($B30*1000)^2)</f>
        <v>3.8645374196510568E-2</v>
      </c>
      <c r="AF30" s="52">
        <f t="shared" ref="AF30:AF38" si="52">100*100000000*V30/(($B30*1000)^2)</f>
        <v>4.897382920110193E-2</v>
      </c>
      <c r="AG30" s="52">
        <f t="shared" ref="AG30:AG38" si="53">100*100000000*W30/(($B30*1000)^2)</f>
        <v>6.5298438934802569E-2</v>
      </c>
      <c r="AH30" s="137">
        <f t="shared" si="50"/>
        <v>1.9761913635217554</v>
      </c>
      <c r="AI30" s="53">
        <f t="shared" ref="AI30:AI38" si="54">100*100000000*AA30/(($B30*1000)^2)</f>
        <v>0.27696352246121647</v>
      </c>
      <c r="AJ30" s="52">
        <f t="shared" ref="AJ30:AJ38" si="55">100*100000000*AB30/(($B30*1000)^2)</f>
        <v>4.0870464914498909E-2</v>
      </c>
      <c r="AK30" s="137">
        <f t="shared" ref="AK30:AK38" si="56">100/100000000*(AD30/1000000)*(($B30*1000)^2)</f>
        <v>1.9761913635217554</v>
      </c>
      <c r="AL30" s="228" t="s">
        <v>164</v>
      </c>
    </row>
    <row r="31" spans="2:38" ht="15" x14ac:dyDescent="0.25">
      <c r="B31" s="20">
        <v>132</v>
      </c>
      <c r="C31" s="21">
        <v>0.45</v>
      </c>
      <c r="D31" s="14" t="s">
        <v>8</v>
      </c>
      <c r="E31" s="5">
        <v>1</v>
      </c>
      <c r="F31" s="21" t="s">
        <v>23</v>
      </c>
      <c r="G31" s="14" t="s">
        <v>37</v>
      </c>
      <c r="H31" s="23"/>
      <c r="I31" s="35">
        <v>520</v>
      </c>
      <c r="J31" s="30">
        <f t="shared" si="35"/>
        <v>118.88796743152773</v>
      </c>
      <c r="K31" s="11">
        <f t="shared" si="36"/>
        <v>592.79999999999995</v>
      </c>
      <c r="L31" s="30">
        <f t="shared" si="37"/>
        <v>135.53228287194159</v>
      </c>
      <c r="M31" s="11">
        <f t="shared" si="38"/>
        <v>629.19999999999993</v>
      </c>
      <c r="N31" s="215">
        <f t="shared" si="39"/>
        <v>143.85444059214853</v>
      </c>
      <c r="O31" s="21">
        <v>480</v>
      </c>
      <c r="P31" s="30">
        <f t="shared" si="39"/>
        <v>109.74273916756405</v>
      </c>
      <c r="Q31" s="11">
        <f t="shared" si="40"/>
        <v>547.19999999999993</v>
      </c>
      <c r="R31" s="30">
        <f t="shared" si="39"/>
        <v>125.10672265102301</v>
      </c>
      <c r="S31" s="11">
        <f t="shared" si="41"/>
        <v>580.79999999999995</v>
      </c>
      <c r="T31" s="215">
        <f t="shared" si="39"/>
        <v>132.7887143927525</v>
      </c>
      <c r="U31" s="3">
        <v>6.0629479999999999E-2</v>
      </c>
      <c r="V31" s="4">
        <v>7.6580000000000009E-2</v>
      </c>
      <c r="W31" s="4">
        <v>0.112682</v>
      </c>
      <c r="X31" s="4">
        <v>0.37196000000000007</v>
      </c>
      <c r="Y31" s="11">
        <f t="shared" si="42"/>
        <v>116.85468034292597</v>
      </c>
      <c r="Z31" s="220">
        <v>8.8613999999999997</v>
      </c>
      <c r="AA31" s="3">
        <v>0.46227431709968259</v>
      </c>
      <c r="AB31" s="4">
        <v>7.0114090913685409E-2</v>
      </c>
      <c r="AC31" s="4">
        <v>0.37196000000000007</v>
      </c>
      <c r="AD31" s="16">
        <f t="shared" si="43"/>
        <v>116.85468034292597</v>
      </c>
      <c r="AE31" s="53">
        <f t="shared" si="51"/>
        <v>3.4796533516988061E-2</v>
      </c>
      <c r="AF31" s="52">
        <f t="shared" si="52"/>
        <v>4.3950872359963276E-2</v>
      </c>
      <c r="AG31" s="52">
        <f t="shared" si="53"/>
        <v>6.4670569329660241E-2</v>
      </c>
      <c r="AH31" s="137">
        <f t="shared" ref="AH31:AH38" si="57">100/100000000*(Y31/1000000)*(($B31*1000)^2)</f>
        <v>2.036075950295142</v>
      </c>
      <c r="AI31" s="53">
        <f t="shared" si="54"/>
        <v>0.26530895150349093</v>
      </c>
      <c r="AJ31" s="52">
        <f t="shared" si="55"/>
        <v>4.0239951167174819E-2</v>
      </c>
      <c r="AK31" s="137">
        <f t="shared" si="56"/>
        <v>2.036075950295142</v>
      </c>
      <c r="AL31" s="228" t="s">
        <v>164</v>
      </c>
    </row>
    <row r="32" spans="2:38" ht="15" x14ac:dyDescent="0.25">
      <c r="B32" s="20">
        <v>132</v>
      </c>
      <c r="C32" s="21">
        <v>0.5</v>
      </c>
      <c r="D32" s="14" t="s">
        <v>8</v>
      </c>
      <c r="E32" s="5">
        <v>1</v>
      </c>
      <c r="F32" s="21" t="s">
        <v>23</v>
      </c>
      <c r="G32" s="14" t="s">
        <v>37</v>
      </c>
      <c r="H32" s="23"/>
      <c r="I32" s="35">
        <v>545</v>
      </c>
      <c r="J32" s="30">
        <f t="shared" si="35"/>
        <v>124.60373509650502</v>
      </c>
      <c r="K32" s="11">
        <f t="shared" si="36"/>
        <v>621.29999999999995</v>
      </c>
      <c r="L32" s="30">
        <f t="shared" si="37"/>
        <v>142.0482580100157</v>
      </c>
      <c r="M32" s="11">
        <f t="shared" si="38"/>
        <v>659.44999999999993</v>
      </c>
      <c r="N32" s="215">
        <f t="shared" si="39"/>
        <v>150.77051946677105</v>
      </c>
      <c r="O32" s="21">
        <v>505</v>
      </c>
      <c r="P32" s="30">
        <f t="shared" si="39"/>
        <v>115.45850683254135</v>
      </c>
      <c r="Q32" s="11">
        <f t="shared" si="40"/>
        <v>575.69999999999993</v>
      </c>
      <c r="R32" s="30">
        <f t="shared" si="39"/>
        <v>131.62269778909712</v>
      </c>
      <c r="S32" s="11">
        <f t="shared" si="41"/>
        <v>611.04999999999995</v>
      </c>
      <c r="T32" s="215">
        <f t="shared" si="39"/>
        <v>139.70479326737504</v>
      </c>
      <c r="U32" s="3">
        <v>5.4765640000000004E-2</v>
      </c>
      <c r="V32" s="4">
        <v>7.0016000000000009E-2</v>
      </c>
      <c r="W32" s="4">
        <v>0.11049400000000001</v>
      </c>
      <c r="X32" s="4">
        <v>0.38290000000000002</v>
      </c>
      <c r="Y32" s="11">
        <f t="shared" si="42"/>
        <v>120.29158270595319</v>
      </c>
      <c r="Z32" s="220">
        <v>9.0802000000000014</v>
      </c>
      <c r="AA32" s="3">
        <v>0.4448343148326937</v>
      </c>
      <c r="AB32" s="4">
        <v>6.9145722462849307E-2</v>
      </c>
      <c r="AC32" s="4">
        <v>0.38290000000000002</v>
      </c>
      <c r="AD32" s="16">
        <f t="shared" si="43"/>
        <v>120.29158270595319</v>
      </c>
      <c r="AE32" s="53">
        <f t="shared" si="51"/>
        <v>3.1431152433425161E-2</v>
      </c>
      <c r="AF32" s="52">
        <f t="shared" si="52"/>
        <v>4.0183654729109279E-2</v>
      </c>
      <c r="AG32" s="52">
        <f t="shared" si="53"/>
        <v>6.341483011937557E-2</v>
      </c>
      <c r="AH32" s="137">
        <f t="shared" si="57"/>
        <v>2.0959605370685281</v>
      </c>
      <c r="AI32" s="53">
        <f t="shared" si="54"/>
        <v>0.25529976746596283</v>
      </c>
      <c r="AJ32" s="52">
        <f t="shared" si="55"/>
        <v>3.968418414993647E-2</v>
      </c>
      <c r="AK32" s="137">
        <f t="shared" si="56"/>
        <v>2.0959605370685281</v>
      </c>
      <c r="AL32" s="228" t="s">
        <v>164</v>
      </c>
    </row>
    <row r="33" spans="2:38" ht="15" x14ac:dyDescent="0.25">
      <c r="B33" s="20">
        <v>132</v>
      </c>
      <c r="C33" s="21">
        <v>0.55000000000000004</v>
      </c>
      <c r="D33" s="14" t="s">
        <v>8</v>
      </c>
      <c r="E33" s="5">
        <v>1</v>
      </c>
      <c r="F33" s="21" t="s">
        <v>23</v>
      </c>
      <c r="G33" s="14" t="s">
        <v>37</v>
      </c>
      <c r="H33" s="23"/>
      <c r="I33" s="35">
        <v>575</v>
      </c>
      <c r="J33" s="30">
        <f t="shared" si="35"/>
        <v>131.4626562944778</v>
      </c>
      <c r="K33" s="11">
        <f t="shared" si="36"/>
        <v>655.5</v>
      </c>
      <c r="L33" s="30">
        <f t="shared" si="37"/>
        <v>149.86742817570467</v>
      </c>
      <c r="M33" s="11">
        <f t="shared" si="38"/>
        <v>695.75</v>
      </c>
      <c r="N33" s="215">
        <f t="shared" si="39"/>
        <v>159.0698141163181</v>
      </c>
      <c r="O33" s="21">
        <v>530</v>
      </c>
      <c r="P33" s="30">
        <f t="shared" si="39"/>
        <v>121.17427449751865</v>
      </c>
      <c r="Q33" s="11">
        <f t="shared" si="40"/>
        <v>604.19999999999993</v>
      </c>
      <c r="R33" s="30">
        <f t="shared" si="39"/>
        <v>138.13867292717123</v>
      </c>
      <c r="S33" s="11">
        <f t="shared" si="41"/>
        <v>641.29999999999995</v>
      </c>
      <c r="T33" s="215">
        <f t="shared" si="39"/>
        <v>146.62087214199755</v>
      </c>
      <c r="U33" s="3">
        <v>4.887992E-2</v>
      </c>
      <c r="V33" s="4">
        <v>6.2358000000000004E-2</v>
      </c>
      <c r="W33" s="4">
        <v>0.10830600000000001</v>
      </c>
      <c r="X33" s="4">
        <v>0.40478000000000003</v>
      </c>
      <c r="Y33" s="11">
        <f t="shared" si="42"/>
        <v>127.16538743200766</v>
      </c>
      <c r="Z33" s="220">
        <v>9.736600000000001</v>
      </c>
      <c r="AA33" s="3">
        <v>0.42962540205116034</v>
      </c>
      <c r="AB33" s="4">
        <v>6.8281253340110259E-2</v>
      </c>
      <c r="AC33" s="4">
        <v>0.40478000000000003</v>
      </c>
      <c r="AD33" s="16">
        <f t="shared" si="43"/>
        <v>127.16538743200766</v>
      </c>
      <c r="AE33" s="53">
        <f t="shared" si="51"/>
        <v>2.8053213957759414E-2</v>
      </c>
      <c r="AF33" s="52">
        <f t="shared" si="52"/>
        <v>3.5788567493112947E-2</v>
      </c>
      <c r="AG33" s="52">
        <f t="shared" si="53"/>
        <v>6.2159090909090921E-2</v>
      </c>
      <c r="AH33" s="137">
        <f t="shared" si="57"/>
        <v>2.2157297106153013</v>
      </c>
      <c r="AI33" s="53">
        <f t="shared" si="54"/>
        <v>0.2465710526005282</v>
      </c>
      <c r="AJ33" s="52">
        <f t="shared" si="55"/>
        <v>3.9188047141936556E-2</v>
      </c>
      <c r="AK33" s="137">
        <f t="shared" si="56"/>
        <v>2.2157297106153013</v>
      </c>
      <c r="AL33" s="228" t="s">
        <v>164</v>
      </c>
    </row>
    <row r="34" spans="2:38" ht="15" x14ac:dyDescent="0.25">
      <c r="B34" s="20">
        <v>132</v>
      </c>
      <c r="C34" s="21">
        <v>0.6</v>
      </c>
      <c r="D34" s="14" t="s">
        <v>8</v>
      </c>
      <c r="E34" s="5">
        <v>1</v>
      </c>
      <c r="F34" s="21" t="s">
        <v>23</v>
      </c>
      <c r="G34" s="14" t="s">
        <v>37</v>
      </c>
      <c r="H34" s="23"/>
      <c r="I34" s="35">
        <v>595</v>
      </c>
      <c r="J34" s="30">
        <f t="shared" si="35"/>
        <v>136.03527042645962</v>
      </c>
      <c r="K34" s="11">
        <f t="shared" si="36"/>
        <v>678.3</v>
      </c>
      <c r="L34" s="30">
        <f t="shared" si="37"/>
        <v>155.08020828616395</v>
      </c>
      <c r="M34" s="11">
        <f t="shared" si="38"/>
        <v>719.94999999999993</v>
      </c>
      <c r="N34" s="215">
        <f t="shared" si="39"/>
        <v>164.6026772160161</v>
      </c>
      <c r="O34" s="21">
        <v>545</v>
      </c>
      <c r="P34" s="30">
        <f t="shared" si="39"/>
        <v>124.60373509650502</v>
      </c>
      <c r="Q34" s="11">
        <f t="shared" si="40"/>
        <v>621.29999999999995</v>
      </c>
      <c r="R34" s="30">
        <f t="shared" si="39"/>
        <v>142.0482580100157</v>
      </c>
      <c r="S34" s="11">
        <f t="shared" si="41"/>
        <v>659.44999999999993</v>
      </c>
      <c r="T34" s="215">
        <f t="shared" si="39"/>
        <v>150.77051946677105</v>
      </c>
      <c r="U34" s="3">
        <v>4.5269720000000006E-2</v>
      </c>
      <c r="V34" s="4">
        <v>5.7982000000000006E-2</v>
      </c>
      <c r="W34" s="4">
        <v>0.10721200000000002</v>
      </c>
      <c r="X34" s="4">
        <v>0.41572000000000003</v>
      </c>
      <c r="Y34" s="11">
        <f t="shared" si="42"/>
        <v>130.60228979503489</v>
      </c>
      <c r="Z34" s="220">
        <v>9.9554000000000009</v>
      </c>
      <c r="AA34" s="3">
        <v>0.41619525718980349</v>
      </c>
      <c r="AB34" s="4">
        <v>6.7501495411955728E-2</v>
      </c>
      <c r="AC34" s="4">
        <v>0.41572000000000003</v>
      </c>
      <c r="AD34" s="16">
        <f t="shared" si="43"/>
        <v>130.60228979503489</v>
      </c>
      <c r="AE34" s="53">
        <f t="shared" si="51"/>
        <v>2.598124426078972E-2</v>
      </c>
      <c r="AF34" s="52">
        <f t="shared" si="52"/>
        <v>3.327708907254362E-2</v>
      </c>
      <c r="AG34" s="52">
        <f t="shared" si="53"/>
        <v>6.1531221303948586E-2</v>
      </c>
      <c r="AH34" s="137">
        <f t="shared" si="57"/>
        <v>2.2756142973886879</v>
      </c>
      <c r="AI34" s="53">
        <f t="shared" si="54"/>
        <v>0.23886321004924443</v>
      </c>
      <c r="AJ34" s="52">
        <f t="shared" si="55"/>
        <v>3.8740527669855217E-2</v>
      </c>
      <c r="AK34" s="137">
        <f t="shared" si="56"/>
        <v>2.2756142973886879</v>
      </c>
      <c r="AL34" s="228" t="s">
        <v>164</v>
      </c>
    </row>
    <row r="35" spans="2:38" ht="15" x14ac:dyDescent="0.25">
      <c r="B35" s="20">
        <v>132</v>
      </c>
      <c r="C35" s="21">
        <v>0.65</v>
      </c>
      <c r="D35" s="14" t="s">
        <v>8</v>
      </c>
      <c r="E35" s="5">
        <v>1</v>
      </c>
      <c r="F35" s="21" t="s">
        <v>23</v>
      </c>
      <c r="G35" s="14" t="s">
        <v>37</v>
      </c>
      <c r="H35" s="23"/>
      <c r="I35" s="35">
        <v>615</v>
      </c>
      <c r="J35" s="30">
        <f t="shared" si="35"/>
        <v>140.60788455844144</v>
      </c>
      <c r="K35" s="11">
        <f t="shared" si="36"/>
        <v>701.09999999999991</v>
      </c>
      <c r="L35" s="30">
        <f t="shared" si="37"/>
        <v>160.29298839662323</v>
      </c>
      <c r="M35" s="11">
        <f t="shared" si="38"/>
        <v>744.15</v>
      </c>
      <c r="N35" s="215">
        <f t="shared" si="39"/>
        <v>170.13554031571414</v>
      </c>
      <c r="O35" s="21">
        <v>565</v>
      </c>
      <c r="P35" s="30">
        <f t="shared" si="39"/>
        <v>129.17634922848686</v>
      </c>
      <c r="Q35" s="11">
        <f t="shared" si="40"/>
        <v>644.09999999999991</v>
      </c>
      <c r="R35" s="30">
        <f t="shared" si="39"/>
        <v>147.26103812047498</v>
      </c>
      <c r="S35" s="11">
        <f t="shared" si="41"/>
        <v>683.65</v>
      </c>
      <c r="T35" s="215">
        <f t="shared" si="39"/>
        <v>156.30338256646908</v>
      </c>
      <c r="U35" s="3">
        <v>4.2064299999999999E-2</v>
      </c>
      <c r="V35" s="4">
        <v>5.4700000000000006E-2</v>
      </c>
      <c r="W35" s="4">
        <v>0.10721200000000002</v>
      </c>
      <c r="X35" s="4">
        <v>0.42666000000000004</v>
      </c>
      <c r="Y35" s="11">
        <f t="shared" si="42"/>
        <v>134.03919215806212</v>
      </c>
      <c r="Z35" s="220">
        <v>10.174200000000001</v>
      </c>
      <c r="AA35" s="3">
        <v>0.40421177254364948</v>
      </c>
      <c r="AB35" s="4">
        <v>6.6792053539130924E-2</v>
      </c>
      <c r="AC35" s="4">
        <v>0.42666000000000004</v>
      </c>
      <c r="AD35" s="16">
        <f t="shared" si="43"/>
        <v>134.03919215806212</v>
      </c>
      <c r="AE35" s="53">
        <f t="shared" si="51"/>
        <v>2.4141586317722681E-2</v>
      </c>
      <c r="AF35" s="52">
        <f t="shared" si="52"/>
        <v>3.1393480257116621E-2</v>
      </c>
      <c r="AG35" s="52">
        <f t="shared" si="53"/>
        <v>6.1531221303948586E-2</v>
      </c>
      <c r="AH35" s="137">
        <f t="shared" si="57"/>
        <v>2.3354988841620741</v>
      </c>
      <c r="AI35" s="53">
        <f t="shared" si="54"/>
        <v>0.23198563621651141</v>
      </c>
      <c r="AJ35" s="52">
        <f t="shared" si="55"/>
        <v>3.8333364060566415E-2</v>
      </c>
      <c r="AK35" s="137">
        <f t="shared" si="56"/>
        <v>2.3354988841620741</v>
      </c>
      <c r="AL35" s="228" t="s">
        <v>164</v>
      </c>
    </row>
    <row r="36" spans="2:38" x14ac:dyDescent="0.3">
      <c r="B36" s="20">
        <v>132</v>
      </c>
      <c r="C36" s="21">
        <v>0.75</v>
      </c>
      <c r="D36" s="14" t="s">
        <v>8</v>
      </c>
      <c r="E36" s="5">
        <v>1</v>
      </c>
      <c r="F36" s="21" t="s">
        <v>23</v>
      </c>
      <c r="G36" s="14" t="s">
        <v>37</v>
      </c>
      <c r="H36" s="23"/>
      <c r="I36" s="35">
        <v>655</v>
      </c>
      <c r="J36" s="30">
        <f t="shared" si="35"/>
        <v>149.75311282240511</v>
      </c>
      <c r="K36" s="11">
        <f t="shared" si="36"/>
        <v>746.69999999999993</v>
      </c>
      <c r="L36" s="30">
        <f t="shared" si="37"/>
        <v>170.71854861754181</v>
      </c>
      <c r="M36" s="11">
        <f t="shared" si="38"/>
        <v>792.55</v>
      </c>
      <c r="N36" s="215">
        <f t="shared" si="39"/>
        <v>181.20126651511018</v>
      </c>
      <c r="O36" s="21">
        <v>590</v>
      </c>
      <c r="P36" s="30">
        <f t="shared" si="39"/>
        <v>134.89211689346413</v>
      </c>
      <c r="Q36" s="11">
        <f t="shared" si="40"/>
        <v>672.59999999999991</v>
      </c>
      <c r="R36" s="30">
        <f t="shared" si="39"/>
        <v>153.77701325854912</v>
      </c>
      <c r="S36" s="11">
        <f t="shared" si="41"/>
        <v>713.9</v>
      </c>
      <c r="T36" s="215">
        <f t="shared" si="39"/>
        <v>163.21946144109162</v>
      </c>
      <c r="U36" s="3">
        <v>3.6594300000000003E-2</v>
      </c>
      <c r="V36" s="4">
        <v>4.8135999999999998E-2</v>
      </c>
      <c r="W36" s="4">
        <v>0.10502400000000001</v>
      </c>
      <c r="X36" s="4">
        <v>0.44853999999999999</v>
      </c>
      <c r="Y36" s="11">
        <f t="shared" si="42"/>
        <v>140.91299688411658</v>
      </c>
      <c r="Z36" s="220">
        <v>10.721200000000001</v>
      </c>
      <c r="AA36" s="3">
        <v>0.38364096266818815</v>
      </c>
      <c r="AB36" s="4">
        <v>6.5542238874161954E-2</v>
      </c>
      <c r="AC36" s="4">
        <v>0.44853999999999999</v>
      </c>
      <c r="AD36" s="16">
        <f t="shared" si="43"/>
        <v>140.91299688411658</v>
      </c>
      <c r="AE36" s="53">
        <f t="shared" si="51"/>
        <v>2.1002238292011022E-2</v>
      </c>
      <c r="AF36" s="52">
        <f t="shared" si="52"/>
        <v>2.7626262626262627E-2</v>
      </c>
      <c r="AG36" s="52">
        <f t="shared" si="53"/>
        <v>6.0275482093663922E-2</v>
      </c>
      <c r="AH36" s="137">
        <f t="shared" si="57"/>
        <v>2.4552680577088473</v>
      </c>
      <c r="AI36" s="53">
        <f t="shared" si="54"/>
        <v>0.22017961585639814</v>
      </c>
      <c r="AJ36" s="52">
        <f t="shared" si="55"/>
        <v>3.7616069142654932E-2</v>
      </c>
      <c r="AK36" s="137">
        <f t="shared" si="56"/>
        <v>2.4552680577088473</v>
      </c>
      <c r="AL36" s="228" t="s">
        <v>164</v>
      </c>
    </row>
    <row r="37" spans="2:38" x14ac:dyDescent="0.3">
      <c r="B37" s="20">
        <v>132</v>
      </c>
      <c r="C37" s="21">
        <v>0.85</v>
      </c>
      <c r="D37" s="14" t="s">
        <v>8</v>
      </c>
      <c r="E37" s="5">
        <v>1</v>
      </c>
      <c r="F37" s="21" t="s">
        <v>23</v>
      </c>
      <c r="G37" s="14" t="s">
        <v>37</v>
      </c>
      <c r="H37" s="23"/>
      <c r="I37" s="35">
        <v>690</v>
      </c>
      <c r="J37" s="30">
        <f t="shared" si="35"/>
        <v>157.75518755337333</v>
      </c>
      <c r="K37" s="11">
        <f t="shared" si="36"/>
        <v>786.59999999999991</v>
      </c>
      <c r="L37" s="30">
        <f t="shared" si="37"/>
        <v>179.84091381084559</v>
      </c>
      <c r="M37" s="11">
        <f t="shared" si="38"/>
        <v>834.9</v>
      </c>
      <c r="N37" s="215">
        <f t="shared" si="39"/>
        <v>190.88377693958174</v>
      </c>
      <c r="O37" s="21">
        <v>620</v>
      </c>
      <c r="P37" s="30">
        <f t="shared" si="39"/>
        <v>141.7510380914369</v>
      </c>
      <c r="Q37" s="11">
        <f t="shared" si="40"/>
        <v>706.8</v>
      </c>
      <c r="R37" s="30">
        <f t="shared" si="39"/>
        <v>161.59618342423806</v>
      </c>
      <c r="S37" s="11">
        <f t="shared" si="41"/>
        <v>750.19999999999993</v>
      </c>
      <c r="T37" s="215">
        <f t="shared" si="39"/>
        <v>171.51875609063865</v>
      </c>
      <c r="U37" s="3">
        <v>3.1977619999999998E-2</v>
      </c>
      <c r="V37" s="4">
        <v>4.2666000000000003E-2</v>
      </c>
      <c r="W37" s="4">
        <v>0.10283600000000001</v>
      </c>
      <c r="X37" s="4">
        <v>0.48136000000000007</v>
      </c>
      <c r="Y37" s="11">
        <f t="shared" si="42"/>
        <v>151.2237039731983</v>
      </c>
      <c r="Z37" s="220">
        <v>11.487</v>
      </c>
      <c r="AA37" s="3">
        <v>0.36650881576968852</v>
      </c>
      <c r="AB37" s="4">
        <v>6.446827667019904E-2</v>
      </c>
      <c r="AC37" s="4">
        <v>0.48136000000000007</v>
      </c>
      <c r="AD37" s="16">
        <f t="shared" si="43"/>
        <v>151.2237039731983</v>
      </c>
      <c r="AE37" s="53">
        <f t="shared" si="51"/>
        <v>1.8352628558310376E-2</v>
      </c>
      <c r="AF37" s="52">
        <f t="shared" si="52"/>
        <v>2.4486914600550965E-2</v>
      </c>
      <c r="AG37" s="52">
        <f t="shared" si="53"/>
        <v>5.9019742883379252E-2</v>
      </c>
      <c r="AH37" s="137">
        <f t="shared" si="57"/>
        <v>2.634921818029007</v>
      </c>
      <c r="AI37" s="53">
        <f t="shared" si="54"/>
        <v>0.21034711648857238</v>
      </c>
      <c r="AJ37" s="52">
        <f t="shared" si="55"/>
        <v>3.6999699650022401E-2</v>
      </c>
      <c r="AK37" s="137">
        <f t="shared" si="56"/>
        <v>2.634921818029007</v>
      </c>
      <c r="AL37" s="228" t="s">
        <v>164</v>
      </c>
    </row>
    <row r="38" spans="2:38" ht="15" thickBot="1" x14ac:dyDescent="0.35">
      <c r="B38" s="230">
        <v>132</v>
      </c>
      <c r="C38" s="231">
        <v>1</v>
      </c>
      <c r="D38" s="232" t="s">
        <v>8</v>
      </c>
      <c r="E38" s="233">
        <v>1</v>
      </c>
      <c r="F38" s="231" t="s">
        <v>23</v>
      </c>
      <c r="G38" s="232" t="s">
        <v>37</v>
      </c>
      <c r="H38" s="234"/>
      <c r="I38" s="238">
        <v>745</v>
      </c>
      <c r="J38" s="235">
        <f t="shared" si="35"/>
        <v>170.32987641632337</v>
      </c>
      <c r="K38" s="236">
        <f t="shared" si="36"/>
        <v>849.3</v>
      </c>
      <c r="L38" s="235">
        <f t="shared" si="37"/>
        <v>194.17605911460865</v>
      </c>
      <c r="M38" s="236">
        <f t="shared" si="38"/>
        <v>901.44999999999993</v>
      </c>
      <c r="N38" s="237">
        <f t="shared" si="39"/>
        <v>206.09915046375127</v>
      </c>
      <c r="O38" s="231">
        <v>665</v>
      </c>
      <c r="P38" s="235">
        <f t="shared" si="39"/>
        <v>152.03941988839603</v>
      </c>
      <c r="Q38" s="236">
        <f t="shared" si="40"/>
        <v>758.09999999999991</v>
      </c>
      <c r="R38" s="235">
        <f t="shared" si="39"/>
        <v>173.32493867277145</v>
      </c>
      <c r="S38" s="236">
        <f t="shared" si="41"/>
        <v>804.65</v>
      </c>
      <c r="T38" s="237">
        <f t="shared" si="39"/>
        <v>183.96769806495919</v>
      </c>
      <c r="U38" s="239">
        <v>2.5971560000000001E-2</v>
      </c>
      <c r="V38" s="240">
        <v>3.5008000000000004E-2</v>
      </c>
      <c r="W38" s="240">
        <v>9.9554000000000004E-2</v>
      </c>
      <c r="X38" s="240">
        <v>0.52512000000000003</v>
      </c>
      <c r="Y38" s="236">
        <f t="shared" si="42"/>
        <v>164.97131342530724</v>
      </c>
      <c r="Z38" s="241">
        <v>12.581000000000001</v>
      </c>
      <c r="AA38" s="239">
        <v>0.34539999999999998</v>
      </c>
      <c r="AB38" s="240">
        <v>6.3100000000000003E-2</v>
      </c>
      <c r="AC38" s="240">
        <v>0.52512000000000003</v>
      </c>
      <c r="AD38" s="243">
        <f t="shared" si="43"/>
        <v>164.97131342530724</v>
      </c>
      <c r="AE38" s="169">
        <f t="shared" si="51"/>
        <v>1.4905624426078972E-2</v>
      </c>
      <c r="AF38" s="171">
        <f t="shared" si="52"/>
        <v>2.009182736455464E-2</v>
      </c>
      <c r="AG38" s="171">
        <f t="shared" si="53"/>
        <v>5.7136134067952253E-2</v>
      </c>
      <c r="AH38" s="167">
        <f t="shared" si="57"/>
        <v>2.8744601651225534</v>
      </c>
      <c r="AI38" s="169">
        <f t="shared" si="54"/>
        <v>0.19823232323232323</v>
      </c>
      <c r="AJ38" s="171">
        <f t="shared" si="55"/>
        <v>3.6214416896235078E-2</v>
      </c>
      <c r="AK38" s="167">
        <f t="shared" si="56"/>
        <v>2.8744601651225534</v>
      </c>
      <c r="AL38" s="244" t="s">
        <v>164</v>
      </c>
    </row>
  </sheetData>
  <sheetProtection password="8B24" sheet="1" objects="1" scenarios="1" autoFilter="0"/>
  <mergeCells count="17">
    <mergeCell ref="B1:N1"/>
    <mergeCell ref="B6:AL7"/>
    <mergeCell ref="B14:AL15"/>
    <mergeCell ref="B22:AL23"/>
    <mergeCell ref="F3:H3"/>
    <mergeCell ref="I3:N3"/>
    <mergeCell ref="O3:T3"/>
    <mergeCell ref="U3:Z3"/>
    <mergeCell ref="AA3:AD3"/>
    <mergeCell ref="AE3:AH3"/>
    <mergeCell ref="AI3:AK3"/>
    <mergeCell ref="I4:J4"/>
    <mergeCell ref="K4:L4"/>
    <mergeCell ref="M4:N4"/>
    <mergeCell ref="O4:P4"/>
    <mergeCell ref="Q4:R4"/>
    <mergeCell ref="S4:T4"/>
  </mergeCells>
  <pageMargins left="0.70866141732283472" right="0.70866141732283472" top="0.74803149606299213" bottom="0.74803149606299213" header="0.31496062992125984" footer="0.31496062992125984"/>
  <pageSetup paperSize="8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Version Control</vt:lpstr>
      <vt:lpstr>0.23-0.4kV</vt:lpstr>
      <vt:lpstr>11kV</vt:lpstr>
      <vt:lpstr>20kV</vt:lpstr>
      <vt:lpstr>33kV</vt:lpstr>
      <vt:lpstr>66kV</vt:lpstr>
      <vt:lpstr>132kV</vt:lpstr>
      <vt:lpstr>'0.23-0.4kV'!Print_Area</vt:lpstr>
      <vt:lpstr>'11kV'!Print_Area</vt:lpstr>
      <vt:lpstr>'132kV'!Print_Area</vt:lpstr>
      <vt:lpstr>'20kV'!Print_Area</vt:lpstr>
      <vt:lpstr>'33kV'!Print_Area</vt:lpstr>
      <vt:lpstr>'66kV'!Print_Area</vt:lpstr>
      <vt:lpstr>'Version Control'!Print_Area</vt:lpstr>
      <vt:lpstr>'0.23-0.4kV'!Print_Titles</vt:lpstr>
      <vt:lpstr>'11kV'!Print_Titles</vt:lpstr>
      <vt:lpstr>'132kV'!Print_Titles</vt:lpstr>
      <vt:lpstr>'20kV'!Print_Titles</vt:lpstr>
      <vt:lpstr>'33kV'!Print_Titles</vt:lpstr>
      <vt:lpstr>'66kV'!Print_Titles</vt:lpstr>
    </vt:vector>
  </TitlesOfParts>
  <Company>CE Electric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Heetun, Kevin</dc:creator>
  <cp:lastModifiedBy>Ahmad, Aisha</cp:lastModifiedBy>
  <cp:lastPrinted>2017-03-30T14:24:22Z</cp:lastPrinted>
  <dcterms:created xsi:type="dcterms:W3CDTF">2016-08-26T09:24:18Z</dcterms:created>
  <dcterms:modified xsi:type="dcterms:W3CDTF">2018-12-13T10:50:10Z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{0F742C78-7CA1-4A83-96D0-F7EDA8C31D24}</vt:lpwstr>
  </property>
  <property fmtid="{D5CDD505-2E9C-101B-9397-08002B2CF9AE}" pid="3" name="DLPManualFileClassificationLastModifiedBy">
    <vt:lpwstr>AD03\aisha.ahmad</vt:lpwstr>
  </property>
  <property fmtid="{D5CDD505-2E9C-101B-9397-08002B2CF9AE}" pid="4" name="DLPManualFileClassificationLastModificationDate">
    <vt:lpwstr>1540309129</vt:lpwstr>
  </property>
  <property fmtid="{D5CDD505-2E9C-101B-9397-08002B2CF9AE}" pid="5" name="DLPManualFileClassificationVersion">
    <vt:lpwstr>11.0.400.15</vt:lpwstr>
  </property>
</Properties>
</file>