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5000" windowHeight="7170"/>
  </bookViews>
  <sheets>
    <sheet name="Scheme Header" sheetId="3" r:id="rId1"/>
    <sheet name="Unmeterd - Equiv Cable lengths" sheetId="1" r:id="rId2"/>
    <sheet name="Version Control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4" i="1" l="1"/>
  <c r="D3" i="1"/>
  <c r="D2" i="1"/>
  <c r="B4" i="1"/>
  <c r="B3" i="1"/>
  <c r="B2" i="1"/>
  <c r="F29" i="1" l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32" i="1" l="1"/>
  <c r="E32" i="1"/>
  <c r="D32" i="1"/>
</calcChain>
</file>

<file path=xl/sharedStrings.xml><?xml version="1.0" encoding="utf-8"?>
<sst xmlns="http://schemas.openxmlformats.org/spreadsheetml/2006/main" count="64" uniqueCount="61">
  <si>
    <t xml:space="preserve">Cable Size </t>
  </si>
  <si>
    <t>Cable length</t>
  </si>
  <si>
    <t xml:space="preserve"> Conductors</t>
  </si>
  <si>
    <t>Wf95</t>
  </si>
  <si>
    <t>Wf185</t>
  </si>
  <si>
    <t>Wf300</t>
  </si>
  <si>
    <t>70Al</t>
  </si>
  <si>
    <t>95Al</t>
  </si>
  <si>
    <t>120Al</t>
  </si>
  <si>
    <t>185Al</t>
  </si>
  <si>
    <t>300Al</t>
  </si>
  <si>
    <t>0.1Al</t>
  </si>
  <si>
    <t>0.15Al</t>
  </si>
  <si>
    <t>0.2Al</t>
  </si>
  <si>
    <t>0.25Al</t>
  </si>
  <si>
    <t>0.3Al</t>
  </si>
  <si>
    <t>0.5Al</t>
  </si>
  <si>
    <t>0.06Cu</t>
  </si>
  <si>
    <t>0.075Cu</t>
  </si>
  <si>
    <t>0.1Cu</t>
  </si>
  <si>
    <t>0.15Cu</t>
  </si>
  <si>
    <t>0.2Cu</t>
  </si>
  <si>
    <t>0.25Cu</t>
  </si>
  <si>
    <t>0.3CU</t>
  </si>
  <si>
    <t>0.5Cu</t>
  </si>
  <si>
    <t>Total Equivalent lengths to be used</t>
  </si>
  <si>
    <t>Max Equivalent Lengths permitted.</t>
  </si>
  <si>
    <t>For Un-Metered Services</t>
  </si>
  <si>
    <t xml:space="preserve">Equivalent length rebased to specific size reffered to in SDR's </t>
  </si>
  <si>
    <r>
      <t xml:space="preserve">Table for use with </t>
    </r>
    <r>
      <rPr>
        <b/>
        <sz val="11"/>
        <color theme="1"/>
        <rFont val="Calibri"/>
        <family val="2"/>
        <scheme val="minor"/>
      </rPr>
      <t xml:space="preserve">UNMETERED </t>
    </r>
    <r>
      <rPr>
        <sz val="11"/>
        <color theme="1"/>
        <rFont val="Calibri"/>
        <family val="2"/>
        <scheme val="minor"/>
      </rPr>
      <t>connections only</t>
    </r>
  </si>
  <si>
    <t>Date</t>
  </si>
  <si>
    <t>Detail</t>
  </si>
  <si>
    <t>Name</t>
  </si>
  <si>
    <t>Spreadsheet developed to support IMP/001/107 Standard Design Rules</t>
  </si>
  <si>
    <t>Michael Catling</t>
  </si>
  <si>
    <t>Scheme Title</t>
  </si>
  <si>
    <t>Notes</t>
  </si>
  <si>
    <t>Scheme Ref Number</t>
  </si>
  <si>
    <t>Date Submitted</t>
  </si>
  <si>
    <t>Source Transformer rating</t>
  </si>
  <si>
    <t>Total connected capacity (kW)</t>
  </si>
  <si>
    <t>Number of new unmetered connections</t>
  </si>
  <si>
    <t>A maximum of 20 new unmetered connections can be made under the SDR's</t>
  </si>
  <si>
    <t>The maximum of rating of any individual unmetered connection is 1380 Watts (1.38kW)</t>
  </si>
  <si>
    <t xml:space="preserve">The minimum transformer rating permited for unmetered connections is 315kVA.  </t>
  </si>
  <si>
    <t>V1.1</t>
  </si>
  <si>
    <t>Version Control Sheets</t>
  </si>
  <si>
    <t>Version</t>
  </si>
  <si>
    <t>V1.0</t>
  </si>
  <si>
    <t xml:space="preserve">Scheme Submission Form for use with </t>
  </si>
  <si>
    <t>NEW UNMETERED CONNECTIONS</t>
  </si>
  <si>
    <t>V1.2</t>
  </si>
  <si>
    <t>Cable lengths amended and max service length included following SDR review.</t>
  </si>
  <si>
    <r>
      <t xml:space="preserve">The maximum permitted Service Length is </t>
    </r>
    <r>
      <rPr>
        <b/>
        <sz val="11"/>
        <color theme="1"/>
        <rFont val="Calibri"/>
        <family val="2"/>
        <scheme val="minor"/>
      </rPr>
      <t>20 metres for unmetered connections</t>
    </r>
  </si>
  <si>
    <t>Maximum Service length</t>
  </si>
  <si>
    <t>Maximum rating of any individual supply (Watts)</t>
  </si>
  <si>
    <t>V1.3</t>
  </si>
  <si>
    <t>Comments box added to scheme header</t>
  </si>
  <si>
    <t>Version 1.3</t>
  </si>
  <si>
    <t>Please add any additional comments you may have regarding the application.</t>
  </si>
  <si>
    <t>Scheme Header Tab and title blocks added to the Equivalent Cable Lengths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</si>
</sst>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8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7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center" vertical="top"/>
    </xf>
    <xf numFmtId="0" fontId="0" fillId="2" borderId="11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</xf>
    <xf numFmtId="1" fontId="0" fillId="0" borderId="14" xfId="0" applyNumberForma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1" fontId="0" fillId="0" borderId="16" xfId="0" applyNumberFormat="1" applyBorder="1" applyAlignment="1" applyProtection="1">
      <alignment horizontal="center"/>
    </xf>
    <xf numFmtId="1" fontId="0" fillId="0" borderId="17" xfId="0" applyNumberFormat="1" applyBorder="1" applyAlignment="1" applyProtection="1">
      <alignment horizontal="center"/>
    </xf>
    <xf numFmtId="1" fontId="0" fillId="0" borderId="18" xfId="0" applyNumberFormat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1" fontId="0" fillId="0" borderId="16" xfId="0" applyNumberFormat="1" applyFill="1" applyBorder="1" applyAlignment="1" applyProtection="1">
      <alignment horizontal="center"/>
    </xf>
    <xf numFmtId="1" fontId="0" fillId="0" borderId="17" xfId="0" applyNumberFormat="1" applyFill="1" applyBorder="1" applyAlignment="1" applyProtection="1">
      <alignment horizontal="center"/>
    </xf>
    <xf numFmtId="1" fontId="0" fillId="0" borderId="18" xfId="0" applyNumberFormat="1" applyFill="1" applyBorder="1" applyAlignment="1" applyProtection="1">
      <alignment horizontal="center"/>
    </xf>
    <xf numFmtId="1" fontId="0" fillId="0" borderId="21" xfId="0" applyNumberFormat="1" applyBorder="1" applyAlignment="1" applyProtection="1">
      <alignment horizontal="center"/>
    </xf>
    <xf numFmtId="1" fontId="0" fillId="0" borderId="22" xfId="0" applyNumberFormat="1" applyBorder="1" applyAlignment="1" applyProtection="1">
      <alignment horizontal="center"/>
    </xf>
    <xf numFmtId="1" fontId="0" fillId="0" borderId="20" xfId="0" applyNumberFormat="1" applyBorder="1" applyAlignment="1" applyProtection="1">
      <alignment horizontal="center"/>
    </xf>
    <xf numFmtId="0" fontId="0" fillId="5" borderId="25" xfId="0" applyFill="1" applyBorder="1" applyAlignment="1" applyProtection="1">
      <alignment wrapText="1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0" fillId="6" borderId="23" xfId="0" applyFill="1" applyBorder="1" applyAlignment="1" applyProtection="1">
      <alignment horizontal="center" wrapText="1"/>
    </xf>
    <xf numFmtId="1" fontId="3" fillId="6" borderId="7" xfId="0" applyNumberFormat="1" applyFont="1" applyFill="1" applyBorder="1" applyAlignment="1" applyProtection="1">
      <alignment horizontal="center" vertical="center"/>
    </xf>
    <xf numFmtId="1" fontId="3" fillId="6" borderId="25" xfId="0" applyNumberFormat="1" applyFont="1" applyFill="1" applyBorder="1" applyAlignment="1" applyProtection="1">
      <alignment horizontal="center" vertical="center"/>
    </xf>
    <xf numFmtId="1" fontId="3" fillId="6" borderId="26" xfId="0" applyNumberFormat="1" applyFont="1" applyFill="1" applyBorder="1" applyAlignment="1" applyProtection="1">
      <alignment horizontal="center" vertical="center"/>
    </xf>
    <xf numFmtId="0" fontId="0" fillId="0" borderId="27" xfId="0" applyBorder="1" applyProtection="1"/>
    <xf numFmtId="0" fontId="0" fillId="0" borderId="26" xfId="0" applyBorder="1" applyProtection="1"/>
    <xf numFmtId="0" fontId="0" fillId="0" borderId="28" xfId="0" applyBorder="1" applyProtection="1"/>
    <xf numFmtId="0" fontId="0" fillId="0" borderId="4" xfId="0" applyBorder="1" applyProtection="1"/>
    <xf numFmtId="0" fontId="0" fillId="0" borderId="10" xfId="0" applyBorder="1" applyProtection="1"/>
    <xf numFmtId="0" fontId="0" fillId="0" borderId="29" xfId="0" applyBorder="1" applyProtection="1"/>
    <xf numFmtId="15" fontId="0" fillId="0" borderId="3" xfId="0" applyNumberFormat="1" applyBorder="1" applyProtection="1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5" fillId="7" borderId="17" xfId="0" applyFont="1" applyFill="1" applyBorder="1" applyAlignment="1">
      <alignment horizontal="center"/>
    </xf>
    <xf numFmtId="0" fontId="6" fillId="0" borderId="17" xfId="0" applyFont="1" applyBorder="1"/>
    <xf numFmtId="14" fontId="0" fillId="0" borderId="17" xfId="0" applyNumberFormat="1" applyBorder="1"/>
    <xf numFmtId="0" fontId="6" fillId="0" borderId="17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1" fillId="0" borderId="1" xfId="0" applyFont="1" applyBorder="1" applyProtection="1"/>
    <xf numFmtId="0" fontId="1" fillId="0" borderId="32" xfId="0" applyFont="1" applyBorder="1" applyProtection="1"/>
    <xf numFmtId="0" fontId="1" fillId="0" borderId="1" xfId="0" applyFont="1" applyBorder="1" applyAlignment="1" applyProtection="1">
      <alignment horizontal="left"/>
    </xf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33" xfId="0" applyFont="1" applyBorder="1" applyProtection="1"/>
    <xf numFmtId="0" fontId="1" fillId="0" borderId="34" xfId="0" applyFont="1" applyBorder="1" applyProtection="1"/>
    <xf numFmtId="0" fontId="1" fillId="0" borderId="33" xfId="0" applyFont="1" applyBorder="1" applyAlignment="1" applyProtection="1">
      <alignment horizontal="left"/>
    </xf>
    <xf numFmtId="0" fontId="1" fillId="0" borderId="31" xfId="0" applyFont="1" applyBorder="1" applyProtection="1"/>
    <xf numFmtId="0" fontId="1" fillId="0" borderId="4" xfId="0" applyFont="1" applyBorder="1" applyProtection="1"/>
    <xf numFmtId="0" fontId="1" fillId="0" borderId="35" xfId="0" applyFont="1" applyBorder="1" applyProtection="1"/>
    <xf numFmtId="164" fontId="1" fillId="0" borderId="4" xfId="0" applyNumberFormat="1" applyFont="1" applyBorder="1" applyAlignment="1" applyProtection="1">
      <alignment horizontal="left"/>
    </xf>
    <xf numFmtId="0" fontId="1" fillId="0" borderId="5" xfId="0" applyFont="1" applyBorder="1" applyProtection="1"/>
    <xf numFmtId="0" fontId="1" fillId="0" borderId="10" xfId="0" applyFont="1" applyBorder="1" applyProtection="1"/>
    <xf numFmtId="0" fontId="0" fillId="3" borderId="20" xfId="0" applyFill="1" applyBorder="1" applyAlignment="1" applyProtection="1">
      <alignment horizontal="center"/>
    </xf>
    <xf numFmtId="0" fontId="0" fillId="6" borderId="24" xfId="0" applyFill="1" applyBorder="1" applyAlignment="1" applyProtection="1">
      <alignment horizontal="center"/>
    </xf>
    <xf numFmtId="0" fontId="1" fillId="5" borderId="26" xfId="0" applyFont="1" applyFill="1" applyBorder="1" applyAlignment="1" applyProtection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28" xfId="0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1" fillId="0" borderId="28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36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0" borderId="37" xfId="0" applyBorder="1" applyAlignment="1" applyProtection="1">
      <alignment vertical="center" wrapText="1"/>
    </xf>
    <xf numFmtId="0" fontId="0" fillId="0" borderId="32" xfId="0" applyBorder="1" applyAlignment="1" applyProtection="1">
      <alignment horizontal="center" wrapText="1"/>
    </xf>
    <xf numFmtId="0" fontId="0" fillId="0" borderId="34" xfId="0" applyBorder="1" applyAlignment="1" applyProtection="1">
      <alignment wrapText="1"/>
    </xf>
    <xf numFmtId="0" fontId="0" fillId="0" borderId="34" xfId="0" applyBorder="1" applyAlignment="1" applyProtection="1">
      <alignment vertical="center" wrapText="1"/>
    </xf>
    <xf numFmtId="0" fontId="0" fillId="0" borderId="34" xfId="0" applyFont="1" applyBorder="1" applyAlignment="1" applyProtection="1">
      <alignment horizontal="center" wrapText="1"/>
    </xf>
    <xf numFmtId="0" fontId="0" fillId="0" borderId="38" xfId="0" applyBorder="1" applyAlignment="1" applyProtection="1">
      <alignment wrapText="1"/>
    </xf>
    <xf numFmtId="0" fontId="0" fillId="0" borderId="35" xfId="0" applyBorder="1" applyAlignment="1" applyProtection="1">
      <alignment vertical="center" wrapText="1"/>
    </xf>
    <xf numFmtId="0" fontId="0" fillId="3" borderId="39" xfId="0" applyFill="1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164" fontId="0" fillId="3" borderId="40" xfId="0" applyNumberFormat="1" applyFill="1" applyBorder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left" vertical="center" wrapText="1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6" fillId="0" borderId="17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CE4024.1D355D8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CE4024.1D355D8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1</xdr:col>
      <xdr:colOff>1781175</xdr:colOff>
      <xdr:row>3</xdr:row>
      <xdr:rowOff>182657</xdr:rowOff>
    </xdr:to>
    <xdr:pic>
      <xdr:nvPicPr>
        <xdr:cNvPr id="3" name="Picture 2" descr="NPG Logos - 187cropped"/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71" b="11475"/>
        <a:stretch/>
      </xdr:blipFill>
      <xdr:spPr bwMode="auto">
        <a:xfrm>
          <a:off x="638175" y="209550"/>
          <a:ext cx="1752600" cy="5541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19050</xdr:rowOff>
    </xdr:from>
    <xdr:to>
      <xdr:col>2</xdr:col>
      <xdr:colOff>800099</xdr:colOff>
      <xdr:row>6</xdr:row>
      <xdr:rowOff>163607</xdr:rowOff>
    </xdr:to>
    <xdr:pic>
      <xdr:nvPicPr>
        <xdr:cNvPr id="3" name="Picture 2" descr="NPG Logos - 187cropped"/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71" b="11475"/>
        <a:stretch/>
      </xdr:blipFill>
      <xdr:spPr bwMode="auto">
        <a:xfrm>
          <a:off x="323850" y="219075"/>
          <a:ext cx="1828799" cy="544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q%20Cable%20lengths%20-%20For%20Metered%20%20Connections%20-%20V1.1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Header"/>
      <sheetName val="Equiv Cable lengths"/>
      <sheetName val="Version Control"/>
    </sheetNames>
    <sheetDataSet>
      <sheetData sheetId="0">
        <row r="6">
          <cell r="B6" t="str">
            <v>Scheme Title</v>
          </cell>
        </row>
        <row r="7">
          <cell r="B7" t="str">
            <v>Scheme Ref Number</v>
          </cell>
        </row>
        <row r="8">
          <cell r="B8" t="str">
            <v>Date Submitted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23" sqref="C23"/>
    </sheetView>
  </sheetViews>
  <sheetFormatPr defaultRowHeight="15" x14ac:dyDescent="0.25"/>
  <cols>
    <col min="2" max="2" width="26.85546875" customWidth="1"/>
    <col min="3" max="3" width="53.7109375" customWidth="1"/>
    <col min="4" max="4" width="37.5703125" customWidth="1"/>
  </cols>
  <sheetData>
    <row r="1" spans="1:5" ht="15.75" thickBot="1" x14ac:dyDescent="0.3"/>
    <row r="2" spans="1:5" x14ac:dyDescent="0.25">
      <c r="B2" s="75"/>
      <c r="C2" s="82" t="s">
        <v>49</v>
      </c>
      <c r="D2" s="76"/>
    </row>
    <row r="3" spans="1:5" x14ac:dyDescent="0.25">
      <c r="A3" s="1"/>
      <c r="B3" s="77"/>
      <c r="C3" s="81" t="s">
        <v>50</v>
      </c>
      <c r="D3" s="78"/>
      <c r="E3" s="1"/>
    </row>
    <row r="4" spans="1:5" ht="15.75" thickBot="1" x14ac:dyDescent="0.3">
      <c r="A4" s="1"/>
      <c r="B4" s="79"/>
      <c r="C4" s="83"/>
      <c r="D4" s="80"/>
      <c r="E4" s="1"/>
    </row>
    <row r="5" spans="1:5" x14ac:dyDescent="0.25">
      <c r="A5" s="1"/>
      <c r="B5" s="84" t="s">
        <v>35</v>
      </c>
      <c r="C5" s="93"/>
      <c r="D5" s="87" t="s">
        <v>36</v>
      </c>
      <c r="E5" s="1"/>
    </row>
    <row r="6" spans="1:5" x14ac:dyDescent="0.25">
      <c r="A6" s="1"/>
      <c r="B6" s="85" t="s">
        <v>37</v>
      </c>
      <c r="C6" s="94"/>
      <c r="D6" s="88"/>
      <c r="E6" s="1"/>
    </row>
    <row r="7" spans="1:5" x14ac:dyDescent="0.25">
      <c r="A7" s="1"/>
      <c r="B7" s="85" t="s">
        <v>38</v>
      </c>
      <c r="C7" s="95"/>
      <c r="D7" s="88"/>
      <c r="E7" s="1"/>
    </row>
    <row r="8" spans="1:5" ht="45" x14ac:dyDescent="0.25">
      <c r="A8" s="1"/>
      <c r="B8" s="85" t="s">
        <v>41</v>
      </c>
      <c r="C8" s="94"/>
      <c r="D8" s="89" t="s">
        <v>42</v>
      </c>
      <c r="E8" s="1"/>
    </row>
    <row r="9" spans="1:5" ht="30" x14ac:dyDescent="0.25">
      <c r="A9" s="1"/>
      <c r="B9" s="85" t="s">
        <v>54</v>
      </c>
      <c r="C9" s="94"/>
      <c r="D9" s="90" t="s">
        <v>53</v>
      </c>
      <c r="E9" s="1"/>
    </row>
    <row r="10" spans="1:5" ht="45" x14ac:dyDescent="0.25">
      <c r="A10" s="1"/>
      <c r="B10" s="85" t="s">
        <v>55</v>
      </c>
      <c r="C10" s="94"/>
      <c r="D10" s="91" t="s">
        <v>43</v>
      </c>
      <c r="E10" s="1"/>
    </row>
    <row r="11" spans="1:5" ht="30" x14ac:dyDescent="0.25">
      <c r="A11" s="1"/>
      <c r="B11" s="85" t="s">
        <v>40</v>
      </c>
      <c r="C11" s="94"/>
      <c r="D11" s="88"/>
      <c r="E11" s="1"/>
    </row>
    <row r="12" spans="1:5" ht="45.75" thickBot="1" x14ac:dyDescent="0.3">
      <c r="A12" s="1"/>
      <c r="B12" s="86" t="s">
        <v>39</v>
      </c>
      <c r="C12" s="96"/>
      <c r="D12" s="92" t="s">
        <v>44</v>
      </c>
      <c r="E12" s="1"/>
    </row>
    <row r="13" spans="1:5" ht="110.25" customHeight="1" thickBot="1" x14ac:dyDescent="0.3">
      <c r="B13" s="97" t="s">
        <v>59</v>
      </c>
      <c r="C13" s="98"/>
      <c r="D13" s="99"/>
    </row>
  </sheetData>
  <sheetProtection password="E98A" sheet="1" objects="1" scenarios="1"/>
  <mergeCells count="1">
    <mergeCell ref="C13:D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K24" sqref="K24"/>
    </sheetView>
  </sheetViews>
  <sheetFormatPr defaultRowHeight="15" x14ac:dyDescent="0.25"/>
  <cols>
    <col min="1" max="1" width="4.42578125" style="1" customWidth="1"/>
    <col min="2" max="2" width="15.85546875" style="1" customWidth="1"/>
    <col min="3" max="3" width="12.5703125" style="1" customWidth="1"/>
    <col min="4" max="4" width="17.140625" style="1" customWidth="1"/>
    <col min="5" max="5" width="18.5703125" style="1" customWidth="1"/>
    <col min="6" max="6" width="19.5703125" style="1" customWidth="1"/>
    <col min="7" max="16384" width="9.140625" style="1"/>
  </cols>
  <sheetData>
    <row r="1" spans="2:6" ht="15.75" thickBot="1" x14ac:dyDescent="0.3"/>
    <row r="2" spans="2:6" x14ac:dyDescent="0.25">
      <c r="B2" s="58" t="str">
        <f>'[1]Scheme Header'!B6</f>
        <v>Scheme Title</v>
      </c>
      <c r="C2" s="59"/>
      <c r="D2" s="60">
        <f>'Scheme Header'!C5</f>
        <v>0</v>
      </c>
      <c r="E2" s="61"/>
      <c r="F2" s="62"/>
    </row>
    <row r="3" spans="2:6" x14ac:dyDescent="0.25">
      <c r="B3" s="63" t="str">
        <f>'[1]Scheme Header'!B7</f>
        <v>Scheme Ref Number</v>
      </c>
      <c r="C3" s="64"/>
      <c r="D3" s="65">
        <f>'Scheme Header'!C6</f>
        <v>0</v>
      </c>
      <c r="E3" s="66"/>
      <c r="F3" s="64"/>
    </row>
    <row r="4" spans="2:6" ht="15.75" thickBot="1" x14ac:dyDescent="0.3">
      <c r="B4" s="67" t="str">
        <f>'[1]Scheme Header'!B8</f>
        <v>Date Submitted</v>
      </c>
      <c r="C4" s="68"/>
      <c r="D4" s="69">
        <f>'Scheme Header'!C7</f>
        <v>0</v>
      </c>
      <c r="E4" s="70"/>
      <c r="F4" s="71"/>
    </row>
    <row r="5" spans="2:6" ht="15.75" thickBot="1" x14ac:dyDescent="0.3">
      <c r="B5" s="2"/>
      <c r="C5" s="3"/>
      <c r="D5" s="41" t="s">
        <v>29</v>
      </c>
      <c r="E5" s="41"/>
      <c r="F5" s="42"/>
    </row>
    <row r="6" spans="2:6" ht="15.75" thickBot="1" x14ac:dyDescent="0.3">
      <c r="B6" s="43"/>
      <c r="C6" s="46"/>
      <c r="D6" s="4" t="s">
        <v>58</v>
      </c>
      <c r="E6" s="47">
        <v>42943</v>
      </c>
      <c r="F6" s="3"/>
    </row>
    <row r="7" spans="2:6" ht="15.75" thickBot="1" x14ac:dyDescent="0.3">
      <c r="B7" s="44"/>
      <c r="C7" s="45"/>
      <c r="D7" s="4" t="s">
        <v>28</v>
      </c>
      <c r="E7" s="4"/>
      <c r="F7" s="3"/>
    </row>
    <row r="8" spans="2:6" ht="15.75" thickBot="1" x14ac:dyDescent="0.3">
      <c r="B8" s="5" t="s">
        <v>0</v>
      </c>
      <c r="C8" s="6" t="s">
        <v>1</v>
      </c>
      <c r="D8" s="7"/>
      <c r="E8" s="8"/>
      <c r="F8" s="9"/>
    </row>
    <row r="9" spans="2:6" ht="16.5" thickBot="1" x14ac:dyDescent="0.3">
      <c r="B9" s="10" t="s">
        <v>2</v>
      </c>
      <c r="C9" s="11"/>
      <c r="D9" s="12" t="s">
        <v>3</v>
      </c>
      <c r="E9" s="13" t="s">
        <v>4</v>
      </c>
      <c r="F9" s="14" t="s">
        <v>5</v>
      </c>
    </row>
    <row r="10" spans="2:6" x14ac:dyDescent="0.25">
      <c r="B10" s="15" t="s">
        <v>6</v>
      </c>
      <c r="C10" s="16"/>
      <c r="D10" s="17">
        <f>SUM(C10*1.361)</f>
        <v>0</v>
      </c>
      <c r="E10" s="18">
        <f>SUM(C10*2.422)</f>
        <v>0</v>
      </c>
      <c r="F10" s="19">
        <f>SUM(C10*2.884)</f>
        <v>0</v>
      </c>
    </row>
    <row r="11" spans="2:6" x14ac:dyDescent="0.25">
      <c r="B11" s="15" t="s">
        <v>7</v>
      </c>
      <c r="C11" s="16"/>
      <c r="D11" s="17">
        <f>SUM(C11*1)</f>
        <v>0</v>
      </c>
      <c r="E11" s="18">
        <f>SUM(C11*1.78)</f>
        <v>0</v>
      </c>
      <c r="F11" s="19">
        <f>SUM(C11*2.12)</f>
        <v>0</v>
      </c>
    </row>
    <row r="12" spans="2:6" x14ac:dyDescent="0.25">
      <c r="B12" s="15" t="s">
        <v>8</v>
      </c>
      <c r="C12" s="16"/>
      <c r="D12" s="17">
        <f>SUM(C12*0.807)</f>
        <v>0</v>
      </c>
      <c r="E12" s="18">
        <f>SUM(C12*1.437)</f>
        <v>0</v>
      </c>
      <c r="F12" s="19">
        <f>SUM(C12*1.711)</f>
        <v>0</v>
      </c>
    </row>
    <row r="13" spans="2:6" x14ac:dyDescent="0.25">
      <c r="B13" s="20" t="s">
        <v>9</v>
      </c>
      <c r="C13" s="16"/>
      <c r="D13" s="21">
        <f>SUM(C13*0.562)</f>
        <v>0</v>
      </c>
      <c r="E13" s="22">
        <f>SUM(C13*1)</f>
        <v>0</v>
      </c>
      <c r="F13" s="23">
        <f>SUM(C13*1.191)</f>
        <v>0</v>
      </c>
    </row>
    <row r="14" spans="2:6" x14ac:dyDescent="0.25">
      <c r="B14" s="20" t="s">
        <v>10</v>
      </c>
      <c r="C14" s="16"/>
      <c r="D14" s="21">
        <f>SUM(C14*0.472)</f>
        <v>0</v>
      </c>
      <c r="E14" s="22">
        <f>SUM(C14*0.84)</f>
        <v>0</v>
      </c>
      <c r="F14" s="23">
        <f>SUM(C14*1)</f>
        <v>0</v>
      </c>
    </row>
    <row r="15" spans="2:6" x14ac:dyDescent="0.25">
      <c r="B15" s="24" t="s">
        <v>11</v>
      </c>
      <c r="C15" s="16"/>
      <c r="D15" s="21">
        <f>SUM(C15*1.387)</f>
        <v>0</v>
      </c>
      <c r="E15" s="22">
        <f>SUM(C15*2.469)</f>
        <v>0</v>
      </c>
      <c r="F15" s="23">
        <f>SUM(C15*2.94)</f>
        <v>0</v>
      </c>
    </row>
    <row r="16" spans="2:6" x14ac:dyDescent="0.25">
      <c r="B16" s="24" t="s">
        <v>12</v>
      </c>
      <c r="C16" s="16"/>
      <c r="D16" s="21">
        <f>SUM(C16*0.962)</f>
        <v>0</v>
      </c>
      <c r="E16" s="22">
        <f>SUM(C16*1.713)</f>
        <v>0</v>
      </c>
      <c r="F16" s="23">
        <f>SUM(C16*2.04)</f>
        <v>0</v>
      </c>
    </row>
    <row r="17" spans="2:6" x14ac:dyDescent="0.25">
      <c r="B17" s="24" t="s">
        <v>13</v>
      </c>
      <c r="C17" s="16"/>
      <c r="D17" s="21">
        <f>SUM(C17*0.735)</f>
        <v>0</v>
      </c>
      <c r="E17" s="22">
        <f>SUM(C17*1.309)</f>
        <v>0</v>
      </c>
      <c r="F17" s="23">
        <f>SUM(C17*1.559)</f>
        <v>0</v>
      </c>
    </row>
    <row r="18" spans="2:6" x14ac:dyDescent="0.25">
      <c r="B18" s="24" t="s">
        <v>14</v>
      </c>
      <c r="C18" s="16"/>
      <c r="D18" s="21">
        <f>SUM(C18*0.601)</f>
        <v>0</v>
      </c>
      <c r="E18" s="22">
        <f>SUM(C18*1.069)</f>
        <v>0</v>
      </c>
      <c r="F18" s="23">
        <f>SUM(C18*1.273)</f>
        <v>0</v>
      </c>
    </row>
    <row r="19" spans="2:6" x14ac:dyDescent="0.25">
      <c r="B19" s="24" t="s">
        <v>15</v>
      </c>
      <c r="C19" s="16"/>
      <c r="D19" s="21">
        <f>SUM(C19*0.504)</f>
        <v>0</v>
      </c>
      <c r="E19" s="22">
        <f>SUM(C19*0.896)</f>
        <v>0</v>
      </c>
      <c r="F19" s="23">
        <f>SUM(C19*1.067)</f>
        <v>0</v>
      </c>
    </row>
    <row r="20" spans="2:6" x14ac:dyDescent="0.25">
      <c r="B20" s="24" t="s">
        <v>16</v>
      </c>
      <c r="C20" s="16"/>
      <c r="D20" s="21">
        <f>SUM(C20*0.421)</f>
        <v>0</v>
      </c>
      <c r="E20" s="22">
        <f>SUM(C20*0.75)</f>
        <v>0</v>
      </c>
      <c r="F20" s="23">
        <f>SUM(C20*0.893)</f>
        <v>0</v>
      </c>
    </row>
    <row r="21" spans="2:6" x14ac:dyDescent="0.25">
      <c r="B21" s="25"/>
      <c r="C21" s="16"/>
      <c r="D21" s="21"/>
      <c r="E21" s="22"/>
      <c r="F21" s="23"/>
    </row>
    <row r="22" spans="2:6" x14ac:dyDescent="0.25">
      <c r="B22" s="26" t="s">
        <v>17</v>
      </c>
      <c r="C22" s="16"/>
      <c r="D22" s="21">
        <f>SUM(C22*1.412)</f>
        <v>0</v>
      </c>
      <c r="E22" s="22">
        <f>SUM(C22*2.514)</f>
        <v>0</v>
      </c>
      <c r="F22" s="23">
        <f>SUM(C22*2.994)</f>
        <v>0</v>
      </c>
    </row>
    <row r="23" spans="2:6" x14ac:dyDescent="0.25">
      <c r="B23" s="26" t="s">
        <v>18</v>
      </c>
      <c r="C23" s="16"/>
      <c r="D23" s="21">
        <f>SUM(C23*1.152)</f>
        <v>0</v>
      </c>
      <c r="E23" s="22">
        <f>SUM(C23*2.051)</f>
        <v>0</v>
      </c>
      <c r="F23" s="23">
        <f>SUM(C23*2.442)</f>
        <v>0</v>
      </c>
    </row>
    <row r="24" spans="2:6" x14ac:dyDescent="0.25">
      <c r="B24" s="26" t="s">
        <v>19</v>
      </c>
      <c r="C24" s="16"/>
      <c r="D24" s="21">
        <f>SUM(C24*0.86)</f>
        <v>0</v>
      </c>
      <c r="E24" s="22">
        <f>SUM(C24*1.531)</f>
        <v>0</v>
      </c>
      <c r="F24" s="23">
        <f>SUM(C24*1.823)</f>
        <v>0</v>
      </c>
    </row>
    <row r="25" spans="2:6" x14ac:dyDescent="0.25">
      <c r="B25" s="26" t="s">
        <v>20</v>
      </c>
      <c r="C25" s="16"/>
      <c r="D25" s="21">
        <f>SUM(C25*0.606)</f>
        <v>0</v>
      </c>
      <c r="E25" s="22">
        <f>SUM(C25*1.078)</f>
        <v>0</v>
      </c>
      <c r="F25" s="23">
        <f>SUM(C25*1.284)</f>
        <v>0</v>
      </c>
    </row>
    <row r="26" spans="2:6" x14ac:dyDescent="0.25">
      <c r="B26" s="26" t="s">
        <v>21</v>
      </c>
      <c r="C26" s="16"/>
      <c r="D26" s="21">
        <f>SUM(C26*0.478)</f>
        <v>0</v>
      </c>
      <c r="E26" s="22">
        <f>SUM(C26*0.85)</f>
        <v>0</v>
      </c>
      <c r="F26" s="23">
        <f>SUM(C26*1.012)</f>
        <v>0</v>
      </c>
    </row>
    <row r="27" spans="2:6" x14ac:dyDescent="0.25">
      <c r="B27" s="26" t="s">
        <v>22</v>
      </c>
      <c r="C27" s="16"/>
      <c r="D27" s="21">
        <f>SUM(C27*0.398)</f>
        <v>0</v>
      </c>
      <c r="E27" s="22">
        <f>SUM(C27*0.708)</f>
        <v>0</v>
      </c>
      <c r="F27" s="23">
        <f>SUM(C27*0.844)</f>
        <v>0</v>
      </c>
    </row>
    <row r="28" spans="2:6" x14ac:dyDescent="0.25">
      <c r="B28" s="26" t="s">
        <v>23</v>
      </c>
      <c r="C28" s="16"/>
      <c r="D28" s="27">
        <f t="shared" ref="D28" si="0">SUM(C28*0.39)</f>
        <v>0</v>
      </c>
      <c r="E28" s="28">
        <f>SUM(C28*0.684)</f>
        <v>0</v>
      </c>
      <c r="F28" s="29">
        <f>SUM(C28*0.827)</f>
        <v>0</v>
      </c>
    </row>
    <row r="29" spans="2:6" x14ac:dyDescent="0.25">
      <c r="B29" s="26" t="s">
        <v>24</v>
      </c>
      <c r="C29" s="16"/>
      <c r="D29" s="21">
        <f>SUM(C29*0.356)</f>
        <v>0</v>
      </c>
      <c r="E29" s="22">
        <f>SUM(C29*0.634)</f>
        <v>0</v>
      </c>
      <c r="F29" s="23">
        <f>SUM(C29*0.755)</f>
        <v>0</v>
      </c>
    </row>
    <row r="30" spans="2:6" x14ac:dyDescent="0.25">
      <c r="B30" s="25"/>
      <c r="C30" s="72"/>
      <c r="D30" s="30"/>
      <c r="E30" s="31"/>
      <c r="F30" s="32"/>
    </row>
    <row r="31" spans="2:6" ht="15.75" thickBot="1" x14ac:dyDescent="0.3">
      <c r="B31" s="25"/>
      <c r="C31" s="72"/>
      <c r="D31" s="30"/>
      <c r="E31" s="31"/>
      <c r="F31" s="32"/>
    </row>
    <row r="32" spans="2:6" ht="45.75" thickBot="1" x14ac:dyDescent="0.3">
      <c r="B32" s="37" t="s">
        <v>25</v>
      </c>
      <c r="C32" s="73"/>
      <c r="D32" s="38">
        <f>SUM(D10:D31)</f>
        <v>0</v>
      </c>
      <c r="E32" s="39">
        <f>SUM(E10:E31)</f>
        <v>0</v>
      </c>
      <c r="F32" s="40">
        <f>SUM(F10:F31)</f>
        <v>0</v>
      </c>
    </row>
    <row r="33" spans="2:6" ht="45.75" thickBot="1" x14ac:dyDescent="0.3">
      <c r="B33" s="33" t="s">
        <v>26</v>
      </c>
      <c r="C33" s="74" t="s">
        <v>27</v>
      </c>
      <c r="D33" s="34">
        <v>240</v>
      </c>
      <c r="E33" s="35">
        <v>430</v>
      </c>
      <c r="F33" s="36">
        <v>510</v>
      </c>
    </row>
  </sheetData>
  <sheetProtection password="E98A" sheet="1" objects="1" scenarios="1"/>
  <conditionalFormatting sqref="D32">
    <cfRule type="expression" dxfId="2" priority="3">
      <formula>D32&gt;D33</formula>
    </cfRule>
  </conditionalFormatting>
  <conditionalFormatting sqref="E32">
    <cfRule type="expression" dxfId="1" priority="2">
      <formula>E32&gt;E33</formula>
    </cfRule>
  </conditionalFormatting>
  <conditionalFormatting sqref="F32">
    <cfRule type="expression" dxfId="0" priority="1">
      <formula>F32&gt;F33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C6" sqref="C6:P6"/>
    </sheetView>
  </sheetViews>
  <sheetFormatPr defaultRowHeight="15" x14ac:dyDescent="0.25"/>
  <cols>
    <col min="2" max="2" width="10.7109375" bestFit="1" customWidth="1"/>
    <col min="17" max="17" width="14.140625" customWidth="1"/>
  </cols>
  <sheetData>
    <row r="1" spans="1:17" x14ac:dyDescent="0.25">
      <c r="A1" s="48" t="s">
        <v>46</v>
      </c>
      <c r="Q1" s="49"/>
    </row>
    <row r="2" spans="1:17" x14ac:dyDescent="0.25">
      <c r="A2" s="50"/>
      <c r="Q2" s="49"/>
    </row>
    <row r="3" spans="1:17" x14ac:dyDescent="0.25">
      <c r="A3" s="51" t="s">
        <v>47</v>
      </c>
      <c r="B3" s="51" t="s">
        <v>30</v>
      </c>
      <c r="C3" s="104" t="s">
        <v>31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6"/>
      <c r="Q3" s="51" t="s">
        <v>32</v>
      </c>
    </row>
    <row r="4" spans="1:17" ht="26.25" x14ac:dyDescent="0.25">
      <c r="A4" s="52" t="s">
        <v>48</v>
      </c>
      <c r="B4" s="53">
        <v>42800</v>
      </c>
      <c r="C4" s="107" t="s">
        <v>33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54" t="s">
        <v>34</v>
      </c>
    </row>
    <row r="5" spans="1:17" x14ac:dyDescent="0.25">
      <c r="A5" s="52" t="s">
        <v>45</v>
      </c>
      <c r="B5" s="53">
        <v>42831</v>
      </c>
      <c r="C5" s="100" t="s">
        <v>60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55" t="s">
        <v>34</v>
      </c>
    </row>
    <row r="6" spans="1:17" x14ac:dyDescent="0.25">
      <c r="A6" s="56" t="s">
        <v>51</v>
      </c>
      <c r="B6" s="53">
        <v>42867</v>
      </c>
      <c r="C6" s="100" t="s">
        <v>52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57" t="s">
        <v>34</v>
      </c>
    </row>
    <row r="7" spans="1:17" x14ac:dyDescent="0.25">
      <c r="A7" s="56" t="s">
        <v>56</v>
      </c>
      <c r="B7" s="53">
        <v>42943</v>
      </c>
      <c r="C7" s="100" t="s">
        <v>57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57" t="s">
        <v>34</v>
      </c>
    </row>
    <row r="8" spans="1:17" x14ac:dyDescent="0.25">
      <c r="A8" s="56"/>
      <c r="B8" s="56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57"/>
    </row>
    <row r="9" spans="1:17" x14ac:dyDescent="0.25">
      <c r="A9" s="56"/>
      <c r="B9" s="56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57"/>
    </row>
    <row r="10" spans="1:17" x14ac:dyDescent="0.25">
      <c r="A10" s="56"/>
      <c r="B10" s="56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57"/>
    </row>
    <row r="11" spans="1:17" x14ac:dyDescent="0.25">
      <c r="A11" s="56"/>
      <c r="B11" s="5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57"/>
    </row>
    <row r="12" spans="1:17" x14ac:dyDescent="0.25">
      <c r="A12" s="56"/>
      <c r="B12" s="56"/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3"/>
      <c r="Q12" s="57"/>
    </row>
    <row r="13" spans="1:17" x14ac:dyDescent="0.25">
      <c r="A13" s="56"/>
      <c r="B13" s="56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57"/>
    </row>
    <row r="14" spans="1:17" x14ac:dyDescent="0.25">
      <c r="A14" s="56"/>
      <c r="B14" s="56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57"/>
    </row>
    <row r="15" spans="1:17" x14ac:dyDescent="0.25">
      <c r="A15" s="56"/>
      <c r="B15" s="56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57"/>
    </row>
    <row r="16" spans="1:17" x14ac:dyDescent="0.25">
      <c r="A16" s="56"/>
      <c r="B16" s="56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57"/>
    </row>
    <row r="17" spans="1:17" x14ac:dyDescent="0.25">
      <c r="A17" s="56"/>
      <c r="B17" s="56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57"/>
    </row>
    <row r="18" spans="1:17" x14ac:dyDescent="0.25">
      <c r="A18" s="56"/>
      <c r="B18" s="56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57"/>
    </row>
    <row r="19" spans="1:17" x14ac:dyDescent="0.25">
      <c r="A19" s="56"/>
      <c r="B19" s="56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57"/>
    </row>
    <row r="20" spans="1:17" x14ac:dyDescent="0.25">
      <c r="A20" s="56"/>
      <c r="B20" s="56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57"/>
    </row>
    <row r="21" spans="1:17" x14ac:dyDescent="0.25">
      <c r="A21" s="56"/>
      <c r="B21" s="56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57"/>
    </row>
    <row r="22" spans="1:17" x14ac:dyDescent="0.25">
      <c r="A22" s="56"/>
      <c r="B22" s="56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57"/>
    </row>
    <row r="23" spans="1:17" x14ac:dyDescent="0.25">
      <c r="A23" s="56"/>
      <c r="B23" s="56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57"/>
    </row>
    <row r="24" spans="1:17" x14ac:dyDescent="0.25">
      <c r="A24" s="56"/>
      <c r="B24" s="56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57"/>
    </row>
    <row r="25" spans="1:17" x14ac:dyDescent="0.25">
      <c r="A25" s="56"/>
      <c r="B25" s="56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57"/>
    </row>
    <row r="26" spans="1:17" x14ac:dyDescent="0.25">
      <c r="A26" s="56"/>
      <c r="B26" s="56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57"/>
    </row>
    <row r="27" spans="1:17" x14ac:dyDescent="0.25">
      <c r="A27" s="56"/>
      <c r="B27" s="56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57"/>
    </row>
    <row r="28" spans="1:17" x14ac:dyDescent="0.25">
      <c r="A28" s="56"/>
      <c r="B28" s="56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57"/>
    </row>
  </sheetData>
  <sheetProtection password="E98A" sheet="1" objects="1" scenarios="1"/>
  <mergeCells count="26">
    <mergeCell ref="C8:P8"/>
    <mergeCell ref="C3:P3"/>
    <mergeCell ref="C4:P4"/>
    <mergeCell ref="C5:P5"/>
    <mergeCell ref="C6:P6"/>
    <mergeCell ref="C7:P7"/>
    <mergeCell ref="C20:P20"/>
    <mergeCell ref="C9:P9"/>
    <mergeCell ref="C10:P10"/>
    <mergeCell ref="C11:P11"/>
    <mergeCell ref="C12:P12"/>
    <mergeCell ref="C13:P13"/>
    <mergeCell ref="C14:P14"/>
    <mergeCell ref="C15:P15"/>
    <mergeCell ref="C16:P16"/>
    <mergeCell ref="C17:P17"/>
    <mergeCell ref="C18:P18"/>
    <mergeCell ref="C19:P19"/>
    <mergeCell ref="C27:P27"/>
    <mergeCell ref="C28:P28"/>
    <mergeCell ref="C21:P21"/>
    <mergeCell ref="C22:P22"/>
    <mergeCell ref="C23:P23"/>
    <mergeCell ref="C24:P24"/>
    <mergeCell ref="C25:P25"/>
    <mergeCell ref="C26:P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Scheme Header</vt:lpstr>
      <vt:lpstr>Unmeterd - Equiv Cable lengths</vt:lpstr>
      <vt:lpstr>Version Control</vt:lpstr>
    </vt:vector>
  </TitlesOfParts>
  <Company>CE Electric 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Catling, Michael</dc:creator>
  <cp:lastModifiedBy>Catling, Michael</cp:lastModifiedBy>
  <dcterms:created xsi:type="dcterms:W3CDTF">2017-02-13T08:55:32Z</dcterms:created>
  <dcterms:modified xsi:type="dcterms:W3CDTF">2017-08-02T14:39:05Z</dcterms:modified>
</cp:coreProperties>
</file>