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5" windowWidth="15000" windowHeight="7050"/>
  </bookViews>
  <sheets>
    <sheet name="Scheme Header" sheetId="2" r:id="rId1"/>
    <sheet name="Equiv Cable lengths" sheetId="1" r:id="rId2"/>
    <sheet name="Version Control" sheetId="3" r:id="rId3"/>
  </sheets>
  <calcPr calcId="145621"/>
</workbook>
</file>

<file path=xl/calcChain.xml><?xml version="1.0" encoding="utf-8"?>
<calcChain xmlns="http://schemas.openxmlformats.org/spreadsheetml/2006/main">
  <c r="A28" i="3" l="1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D2" i="1" l="1"/>
  <c r="D4" i="1"/>
  <c r="D3" i="1"/>
  <c r="B4" i="1"/>
  <c r="B3" i="1"/>
  <c r="B2" i="1"/>
  <c r="E21" i="1" l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D21" i="1"/>
  <c r="F20" i="1"/>
  <c r="E20" i="1"/>
  <c r="D20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28" i="1" l="1"/>
  <c r="E28" i="1"/>
  <c r="D28" i="1"/>
</calcChain>
</file>

<file path=xl/sharedStrings.xml><?xml version="1.0" encoding="utf-8"?>
<sst xmlns="http://schemas.openxmlformats.org/spreadsheetml/2006/main" count="70" uniqueCount="66">
  <si>
    <t xml:space="preserve">Cable Size </t>
  </si>
  <si>
    <t>Cable length</t>
  </si>
  <si>
    <t xml:space="preserve"> Conductors</t>
  </si>
  <si>
    <t>Wf95</t>
  </si>
  <si>
    <t>Wf185</t>
  </si>
  <si>
    <t>Wf300</t>
  </si>
  <si>
    <t>95Al</t>
  </si>
  <si>
    <t>120Al</t>
  </si>
  <si>
    <t>185Al</t>
  </si>
  <si>
    <t>300Al</t>
  </si>
  <si>
    <t>0.15Al</t>
  </si>
  <si>
    <t>0.2Al</t>
  </si>
  <si>
    <t>0.25Al</t>
  </si>
  <si>
    <t>0.3Al</t>
  </si>
  <si>
    <t>0.5Al</t>
  </si>
  <si>
    <t>0.1Cu</t>
  </si>
  <si>
    <t>0.15Cu</t>
  </si>
  <si>
    <t>0.2Cu</t>
  </si>
  <si>
    <t>0.25Cu</t>
  </si>
  <si>
    <t>0.3CU</t>
  </si>
  <si>
    <t>0.5Cu</t>
  </si>
  <si>
    <t>Total Equivalent lengths to be used</t>
  </si>
  <si>
    <t>Max Equivalent Lengths permitted.</t>
  </si>
  <si>
    <t>For Metered Services</t>
  </si>
  <si>
    <t xml:space="preserve">Equivalent length rebased to specific size reffered to in SDR's </t>
  </si>
  <si>
    <r>
      <t xml:space="preserve">Table for use with </t>
    </r>
    <r>
      <rPr>
        <b/>
        <sz val="11"/>
        <color theme="1"/>
        <rFont val="Calibri"/>
        <family val="2"/>
        <scheme val="minor"/>
      </rPr>
      <t>METERED</t>
    </r>
    <r>
      <rPr>
        <sz val="11"/>
        <color theme="1"/>
        <rFont val="Calibri"/>
        <family val="2"/>
        <scheme val="minor"/>
      </rPr>
      <t xml:space="preserve"> Connections</t>
    </r>
  </si>
  <si>
    <t>Scheme Title</t>
  </si>
  <si>
    <t>Date Submitted</t>
  </si>
  <si>
    <t>No of Single Phase Commercial properties</t>
  </si>
  <si>
    <t>No of 3 phase Connections</t>
  </si>
  <si>
    <t>Source Transformer rating</t>
  </si>
  <si>
    <t>Scheme Ref Number</t>
  </si>
  <si>
    <t>Date</t>
  </si>
  <si>
    <t>Detail</t>
  </si>
  <si>
    <t>Name</t>
  </si>
  <si>
    <t>V1.0</t>
  </si>
  <si>
    <t>Michael Catling</t>
  </si>
  <si>
    <t>Spreadsheet developed for use with IMP/001/107 CoP for Connection Assessment using Standard design Rules</t>
  </si>
  <si>
    <t>V1.1</t>
  </si>
  <si>
    <t>Scheme Header added for use with scheme submissions</t>
  </si>
  <si>
    <t>Version Control Sheet</t>
  </si>
  <si>
    <t>Version</t>
  </si>
  <si>
    <t>Notes</t>
  </si>
  <si>
    <t>A maximum of 20 properties can be connected</t>
  </si>
  <si>
    <t>Only One 3 phase Connection permitted</t>
  </si>
  <si>
    <t>Number of properties with EV charging points</t>
  </si>
  <si>
    <t>Guidance Notes</t>
  </si>
  <si>
    <t>Do any of the above connections have G83 compliant PV cells fitted. If so how many?</t>
  </si>
  <si>
    <t xml:space="preserve">Scheme Submission Form for use with </t>
  </si>
  <si>
    <t>NEW METERED CONNECTIONS</t>
  </si>
  <si>
    <t>The maximum service length is 30 metres for metered connections</t>
  </si>
  <si>
    <t>Maximum Service Length</t>
  </si>
  <si>
    <t>A maximum of 6 properties can be connected</t>
  </si>
  <si>
    <t>1. Six Properties with Electric Heating or Electric Vehicle Charging points can be connected with up to 14 non electrically heated properties.</t>
  </si>
  <si>
    <t>2. Up to 6 Heat Pumps can be fitted without checks but they must to be compliant as per "Form A" and be no greater than 16A/phase.</t>
  </si>
  <si>
    <t>V1.2</t>
  </si>
  <si>
    <t>Max service length added as well as customer numbers changed following SDR review.</t>
  </si>
  <si>
    <t xml:space="preserve">The minimum transformer rating permited for 1 to 6 single phase domestic properties or one single phase commercial property is 315kVA.  The minimum rating for all other connections is 500kVA                         </t>
  </si>
  <si>
    <t>Please add any additional comments you may have regarding the application.</t>
  </si>
  <si>
    <t>Version 1.3</t>
  </si>
  <si>
    <t>V1.3</t>
  </si>
  <si>
    <t>Comments box added to scheme header.</t>
  </si>
  <si>
    <t>A maximum of 6 PV's can be submitted on new connections under the SDR's. G83 compliant is up to 16A (3.68kW) per phase .</t>
  </si>
  <si>
    <t xml:space="preserve">Number of non- electric heated domestic properties </t>
  </si>
  <si>
    <t xml:space="preserve">Number of electric heated domestic properties </t>
  </si>
  <si>
    <t>A maximum of 4 single phase properties can be connected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</si>
</sst>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114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7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top"/>
    </xf>
    <xf numFmtId="0" fontId="2" fillId="0" borderId="9" xfId="0" applyFont="1" applyBorder="1" applyAlignment="1" applyProtection="1">
      <alignment horizontal="center" vertical="top"/>
    </xf>
    <xf numFmtId="0" fontId="2" fillId="0" borderId="10" xfId="0" applyFont="1" applyBorder="1" applyAlignment="1" applyProtection="1">
      <alignment horizontal="center" vertical="top"/>
    </xf>
    <xf numFmtId="0" fontId="0" fillId="2" borderId="11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</xf>
    <xf numFmtId="1" fontId="0" fillId="0" borderId="14" xfId="0" applyNumberFormat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</xf>
    <xf numFmtId="0" fontId="0" fillId="3" borderId="16" xfId="0" applyFill="1" applyBorder="1" applyAlignment="1" applyProtection="1">
      <alignment horizontal="center"/>
      <protection locked="0"/>
    </xf>
    <xf numFmtId="1" fontId="0" fillId="0" borderId="17" xfId="0" applyNumberFormat="1" applyBorder="1" applyAlignment="1" applyProtection="1">
      <alignment horizontal="center"/>
    </xf>
    <xf numFmtId="1" fontId="0" fillId="0" borderId="18" xfId="0" applyNumberFormat="1" applyBorder="1" applyAlignment="1" applyProtection="1">
      <alignment horizontal="center"/>
    </xf>
    <xf numFmtId="1" fontId="0" fillId="0" borderId="16" xfId="0" applyNumberFormat="1" applyBorder="1" applyAlignment="1" applyProtection="1">
      <alignment horizontal="center"/>
    </xf>
    <xf numFmtId="0" fontId="0" fillId="2" borderId="19" xfId="0" applyFill="1" applyBorder="1" applyAlignment="1" applyProtection="1">
      <alignment horizontal="center"/>
    </xf>
    <xf numFmtId="0" fontId="0" fillId="3" borderId="20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</xf>
    <xf numFmtId="1" fontId="0" fillId="0" borderId="21" xfId="0" applyNumberFormat="1" applyBorder="1" applyAlignment="1" applyProtection="1">
      <alignment horizontal="center"/>
    </xf>
    <xf numFmtId="1" fontId="0" fillId="0" borderId="22" xfId="0" applyNumberFormat="1" applyBorder="1" applyAlignment="1" applyProtection="1">
      <alignment horizontal="center"/>
    </xf>
    <xf numFmtId="1" fontId="0" fillId="0" borderId="20" xfId="0" applyNumberFormat="1" applyBorder="1" applyAlignment="1" applyProtection="1">
      <alignment horizontal="center"/>
    </xf>
    <xf numFmtId="0" fontId="0" fillId="4" borderId="19" xfId="0" applyFill="1" applyBorder="1" applyAlignment="1" applyProtection="1">
      <alignment horizontal="center"/>
    </xf>
    <xf numFmtId="1" fontId="0" fillId="0" borderId="17" xfId="0" applyNumberFormat="1" applyFill="1" applyBorder="1" applyAlignment="1" applyProtection="1">
      <alignment horizontal="center"/>
    </xf>
    <xf numFmtId="1" fontId="0" fillId="0" borderId="18" xfId="0" applyNumberFormat="1" applyFill="1" applyBorder="1" applyAlignment="1" applyProtection="1">
      <alignment horizontal="center"/>
    </xf>
    <xf numFmtId="1" fontId="0" fillId="0" borderId="16" xfId="0" applyNumberFormat="1" applyFill="1" applyBorder="1" applyAlignment="1" applyProtection="1">
      <alignment horizontal="center"/>
    </xf>
    <xf numFmtId="0" fontId="0" fillId="5" borderId="25" xfId="0" applyFill="1" applyBorder="1" applyAlignment="1" applyProtection="1">
      <alignment wrapText="1"/>
    </xf>
    <xf numFmtId="0" fontId="1" fillId="5" borderId="27" xfId="0" applyFont="1" applyFill="1" applyBorder="1" applyAlignment="1" applyProtection="1">
      <alignment horizontal="center" vertical="center"/>
    </xf>
    <xf numFmtId="0" fontId="1" fillId="5" borderId="25" xfId="0" applyFont="1" applyFill="1" applyBorder="1" applyAlignment="1" applyProtection="1">
      <alignment horizontal="center" vertical="center"/>
    </xf>
    <xf numFmtId="0" fontId="1" fillId="5" borderId="26" xfId="0" applyFont="1" applyFill="1" applyBorder="1" applyAlignment="1" applyProtection="1">
      <alignment horizontal="center" vertical="center"/>
    </xf>
    <xf numFmtId="0" fontId="0" fillId="6" borderId="23" xfId="0" applyFill="1" applyBorder="1" applyAlignment="1" applyProtection="1">
      <alignment horizontal="center" wrapText="1"/>
    </xf>
    <xf numFmtId="1" fontId="3" fillId="6" borderId="7" xfId="0" applyNumberFormat="1" applyFont="1" applyFill="1" applyBorder="1" applyAlignment="1" applyProtection="1">
      <alignment horizontal="center" vertical="center"/>
    </xf>
    <xf numFmtId="1" fontId="3" fillId="6" borderId="25" xfId="0" applyNumberFormat="1" applyFont="1" applyFill="1" applyBorder="1" applyAlignment="1" applyProtection="1">
      <alignment horizontal="center" vertical="center"/>
    </xf>
    <xf numFmtId="1" fontId="3" fillId="6" borderId="26" xfId="0" applyNumberFormat="1" applyFont="1" applyFill="1" applyBorder="1" applyAlignment="1" applyProtection="1">
      <alignment horizontal="center" vertical="center"/>
    </xf>
    <xf numFmtId="0" fontId="0" fillId="0" borderId="27" xfId="0" applyBorder="1" applyProtection="1"/>
    <xf numFmtId="0" fontId="0" fillId="0" borderId="26" xfId="0" applyBorder="1" applyProtection="1"/>
    <xf numFmtId="0" fontId="0" fillId="0" borderId="28" xfId="0" applyBorder="1" applyProtection="1"/>
    <xf numFmtId="0" fontId="0" fillId="0" borderId="4" xfId="0" applyBorder="1" applyProtection="1"/>
    <xf numFmtId="0" fontId="0" fillId="0" borderId="10" xfId="0" applyBorder="1" applyProtection="1"/>
    <xf numFmtId="0" fontId="0" fillId="0" borderId="29" xfId="0" applyBorder="1" applyProtection="1"/>
    <xf numFmtId="14" fontId="0" fillId="0" borderId="3" xfId="0" applyNumberFormat="1" applyBorder="1" applyProtection="1"/>
    <xf numFmtId="0" fontId="1" fillId="0" borderId="34" xfId="0" applyFont="1" applyBorder="1" applyProtection="1"/>
    <xf numFmtId="0" fontId="1" fillId="0" borderId="4" xfId="0" applyFont="1" applyBorder="1" applyProtection="1"/>
    <xf numFmtId="0" fontId="1" fillId="0" borderId="32" xfId="0" applyFont="1" applyBorder="1" applyProtection="1"/>
    <xf numFmtId="0" fontId="1" fillId="0" borderId="5" xfId="0" applyFont="1" applyBorder="1" applyProtection="1"/>
    <xf numFmtId="0" fontId="1" fillId="0" borderId="10" xfId="0" applyFont="1" applyBorder="1" applyProtection="1"/>
    <xf numFmtId="164" fontId="1" fillId="0" borderId="4" xfId="0" applyNumberFormat="1" applyFont="1" applyBorder="1" applyAlignment="1" applyProtection="1">
      <alignment horizontal="left"/>
    </xf>
    <xf numFmtId="0" fontId="1" fillId="0" borderId="1" xfId="0" applyFont="1" applyBorder="1" applyProtection="1"/>
    <xf numFmtId="0" fontId="1" fillId="0" borderId="30" xfId="0" applyFont="1" applyBorder="1" applyProtection="1"/>
    <xf numFmtId="0" fontId="1" fillId="0" borderId="1" xfId="0" applyFont="1" applyBorder="1" applyAlignment="1" applyProtection="1">
      <alignment horizontal="left"/>
    </xf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31" xfId="0" applyFont="1" applyBorder="1" applyProtection="1"/>
    <xf numFmtId="0" fontId="1" fillId="0" borderId="34" xfId="0" applyFont="1" applyBorder="1" applyAlignment="1" applyProtection="1">
      <alignment horizontal="left"/>
    </xf>
    <xf numFmtId="0" fontId="1" fillId="0" borderId="33" xfId="0" applyFont="1" applyBorder="1" applyProtection="1"/>
    <xf numFmtId="0" fontId="0" fillId="6" borderId="24" xfId="0" applyFill="1" applyBorder="1" applyAlignment="1" applyProtection="1">
      <alignment horizontal="center"/>
    </xf>
    <xf numFmtId="0" fontId="1" fillId="5" borderId="26" xfId="0" applyFont="1" applyFill="1" applyBorder="1" applyAlignment="1" applyProtection="1">
      <alignment vertical="top" wrapText="1"/>
    </xf>
    <xf numFmtId="0" fontId="6" fillId="0" borderId="0" xfId="1" applyFont="1" applyProtection="1"/>
    <xf numFmtId="0" fontId="5" fillId="0" borderId="0" xfId="1" applyProtection="1"/>
    <xf numFmtId="0" fontId="5" fillId="0" borderId="0" xfId="1" applyAlignment="1" applyProtection="1">
      <alignment horizontal="center"/>
    </xf>
    <xf numFmtId="0" fontId="5" fillId="0" borderId="0" xfId="1" applyFont="1" applyProtection="1"/>
    <xf numFmtId="0" fontId="6" fillId="7" borderId="18" xfId="1" applyFont="1" applyFill="1" applyBorder="1" applyAlignment="1" applyProtection="1">
      <alignment horizontal="center"/>
    </xf>
    <xf numFmtId="0" fontId="4" fillId="0" borderId="0" xfId="2" applyNumberFormat="1" applyProtection="1"/>
    <xf numFmtId="0" fontId="5" fillId="0" borderId="18" xfId="1" applyFont="1" applyBorder="1" applyProtection="1"/>
    <xf numFmtId="0" fontId="5" fillId="0" borderId="18" xfId="1" applyFont="1" applyBorder="1" applyAlignment="1" applyProtection="1">
      <alignment horizontal="center" wrapText="1"/>
    </xf>
    <xf numFmtId="0" fontId="5" fillId="0" borderId="18" xfId="1" applyBorder="1" applyProtection="1"/>
    <xf numFmtId="0" fontId="5" fillId="0" borderId="18" xfId="1" applyBorder="1" applyAlignment="1" applyProtection="1">
      <alignment horizontal="center"/>
    </xf>
    <xf numFmtId="0" fontId="5" fillId="0" borderId="0" xfId="1" applyAlignment="1" applyProtection="1">
      <alignment horizontal="left"/>
    </xf>
    <xf numFmtId="0" fontId="6" fillId="7" borderId="18" xfId="1" applyFont="1" applyFill="1" applyBorder="1" applyAlignment="1" applyProtection="1">
      <alignment horizontal="left"/>
    </xf>
    <xf numFmtId="14" fontId="5" fillId="0" borderId="18" xfId="1" applyNumberFormat="1" applyBorder="1" applyAlignment="1" applyProtection="1">
      <alignment horizontal="left"/>
    </xf>
    <xf numFmtId="0" fontId="5" fillId="0" borderId="18" xfId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18" xfId="0" applyBorder="1" applyAlignment="1" applyProtection="1">
      <alignment wrapText="1"/>
    </xf>
    <xf numFmtId="0" fontId="0" fillId="0" borderId="18" xfId="0" applyBorder="1" applyAlignment="1" applyProtection="1">
      <alignment vertical="center" wrapText="1"/>
    </xf>
    <xf numFmtId="0" fontId="1" fillId="0" borderId="0" xfId="0" applyFont="1" applyAlignment="1" applyProtection="1">
      <alignment wrapText="1"/>
    </xf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wrapText="1"/>
    </xf>
    <xf numFmtId="0" fontId="0" fillId="3" borderId="14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</xf>
    <xf numFmtId="0" fontId="0" fillId="0" borderId="29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0" fillId="0" borderId="36" xfId="0" applyBorder="1" applyAlignment="1" applyProtection="1">
      <alignment wrapText="1"/>
    </xf>
    <xf numFmtId="0" fontId="0" fillId="0" borderId="37" xfId="0" applyBorder="1" applyAlignment="1" applyProtection="1">
      <alignment wrapText="1"/>
    </xf>
    <xf numFmtId="0" fontId="0" fillId="0" borderId="38" xfId="0" applyBorder="1" applyAlignment="1" applyProtection="1">
      <alignment wrapText="1"/>
    </xf>
    <xf numFmtId="0" fontId="0" fillId="0" borderId="1" xfId="0" applyBorder="1" applyAlignment="1">
      <alignment horizontal="center"/>
    </xf>
    <xf numFmtId="0" fontId="1" fillId="0" borderId="28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 wrapText="1"/>
    </xf>
    <xf numFmtId="0" fontId="0" fillId="0" borderId="22" xfId="0" applyBorder="1" applyAlignment="1" applyProtection="1">
      <alignment wrapText="1"/>
    </xf>
    <xf numFmtId="0" fontId="0" fillId="3" borderId="22" xfId="0" applyFill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left" vertical="center" wrapText="1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26" xfId="0" applyFill="1" applyBorder="1" applyAlignment="1" applyProtection="1">
      <alignment horizontal="left" vertical="top" wrapText="1"/>
      <protection locked="0"/>
    </xf>
    <xf numFmtId="0" fontId="5" fillId="0" borderId="18" xfId="1" applyFont="1" applyBorder="1" applyAlignment="1" applyProtection="1">
      <alignment horizontal="left"/>
    </xf>
    <xf numFmtId="0" fontId="5" fillId="0" borderId="35" xfId="1" applyFont="1" applyBorder="1" applyAlignment="1" applyProtection="1">
      <alignment horizontal="left"/>
    </xf>
    <xf numFmtId="0" fontId="5" fillId="0" borderId="33" xfId="1" applyFont="1" applyBorder="1" applyAlignment="1" applyProtection="1">
      <alignment horizontal="left"/>
    </xf>
    <xf numFmtId="0" fontId="5" fillId="0" borderId="17" xfId="1" applyFont="1" applyBorder="1" applyAlignment="1" applyProtection="1">
      <alignment horizontal="left"/>
    </xf>
    <xf numFmtId="0" fontId="6" fillId="7" borderId="35" xfId="1" applyFont="1" applyFill="1" applyBorder="1" applyAlignment="1" applyProtection="1">
      <alignment horizontal="center"/>
    </xf>
    <xf numFmtId="0" fontId="6" fillId="7" borderId="33" xfId="1" applyFont="1" applyFill="1" applyBorder="1" applyAlignment="1" applyProtection="1">
      <alignment horizontal="center"/>
    </xf>
    <xf numFmtId="0" fontId="6" fillId="7" borderId="17" xfId="1" applyFont="1" applyFill="1" applyBorder="1" applyAlignment="1" applyProtection="1">
      <alignment horizontal="center"/>
    </xf>
    <xf numFmtId="0" fontId="5" fillId="0" borderId="18" xfId="1" applyFont="1" applyBorder="1" applyAlignment="1" applyProtection="1">
      <alignment horizontal="left" wrapText="1"/>
    </xf>
  </cellXfs>
  <cellStyles count="3">
    <cellStyle name="Normal" xfId="0" builtinId="0"/>
    <cellStyle name="Normal 2" xfId="2"/>
    <cellStyle name="Normal 4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CE4024.1D355D8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CE4024.1D355D8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0</xdr:colOff>
      <xdr:row>4</xdr:row>
      <xdr:rowOff>192182</xdr:rowOff>
    </xdr:to>
    <xdr:pic>
      <xdr:nvPicPr>
        <xdr:cNvPr id="2" name="Picture 1" descr="NPG Logos - 187cropped"/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71" b="11475"/>
        <a:stretch/>
      </xdr:blipFill>
      <xdr:spPr bwMode="auto">
        <a:xfrm>
          <a:off x="619125" y="400050"/>
          <a:ext cx="1781175" cy="56365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28575</xdr:rowOff>
    </xdr:from>
    <xdr:to>
      <xdr:col>2</xdr:col>
      <xdr:colOff>790575</xdr:colOff>
      <xdr:row>6</xdr:row>
      <xdr:rowOff>152399</xdr:rowOff>
    </xdr:to>
    <xdr:pic>
      <xdr:nvPicPr>
        <xdr:cNvPr id="3" name="Picture 2" descr="NPG Logos - 187cropped"/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71" b="11475"/>
        <a:stretch/>
      </xdr:blipFill>
      <xdr:spPr bwMode="auto">
        <a:xfrm>
          <a:off x="314325" y="228600"/>
          <a:ext cx="1828800" cy="5238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tabSelected="1" workbookViewId="0">
      <selection activeCell="B24" sqref="B24"/>
    </sheetView>
  </sheetViews>
  <sheetFormatPr defaultRowHeight="15" x14ac:dyDescent="0.25"/>
  <cols>
    <col min="1" max="1" width="9.140625" style="1"/>
    <col min="2" max="2" width="26.85546875" style="86" customWidth="1"/>
    <col min="3" max="3" width="53.7109375" style="87" customWidth="1"/>
    <col min="4" max="4" width="37.5703125" style="86" customWidth="1"/>
    <col min="5" max="16384" width="9.140625" style="1"/>
  </cols>
  <sheetData>
    <row r="2" spans="2:4" ht="15.75" thickBot="1" x14ac:dyDescent="0.3"/>
    <row r="3" spans="2:4" x14ac:dyDescent="0.25">
      <c r="B3" s="95"/>
      <c r="C3" s="98" t="s">
        <v>48</v>
      </c>
      <c r="D3" s="92"/>
    </row>
    <row r="4" spans="2:4" x14ac:dyDescent="0.25">
      <c r="B4" s="96"/>
      <c r="C4" s="99" t="s">
        <v>49</v>
      </c>
      <c r="D4" s="93"/>
    </row>
    <row r="5" spans="2:4" ht="15.75" thickBot="1" x14ac:dyDescent="0.3">
      <c r="B5" s="97"/>
      <c r="C5" s="5"/>
      <c r="D5" s="94"/>
    </row>
    <row r="6" spans="2:4" x14ac:dyDescent="0.25">
      <c r="B6" s="90" t="s">
        <v>26</v>
      </c>
      <c r="C6" s="91"/>
      <c r="D6" s="100" t="s">
        <v>42</v>
      </c>
    </row>
    <row r="7" spans="2:4" x14ac:dyDescent="0.25">
      <c r="B7" s="81" t="s">
        <v>31</v>
      </c>
      <c r="C7" s="88"/>
      <c r="D7" s="81"/>
    </row>
    <row r="8" spans="2:4" x14ac:dyDescent="0.25">
      <c r="B8" s="81" t="s">
        <v>27</v>
      </c>
      <c r="C8" s="89"/>
      <c r="D8" s="81"/>
    </row>
    <row r="9" spans="2:4" ht="30" x14ac:dyDescent="0.25">
      <c r="B9" s="81" t="s">
        <v>63</v>
      </c>
      <c r="C9" s="88"/>
      <c r="D9" s="82" t="s">
        <v>43</v>
      </c>
    </row>
    <row r="10" spans="2:4" ht="30" x14ac:dyDescent="0.25">
      <c r="B10" s="81" t="s">
        <v>45</v>
      </c>
      <c r="C10" s="88"/>
      <c r="D10" s="81" t="s">
        <v>52</v>
      </c>
    </row>
    <row r="11" spans="2:4" ht="30" x14ac:dyDescent="0.25">
      <c r="B11" s="81" t="s">
        <v>64</v>
      </c>
      <c r="C11" s="88"/>
      <c r="D11" s="81" t="s">
        <v>52</v>
      </c>
    </row>
    <row r="12" spans="2:4" ht="30" x14ac:dyDescent="0.25">
      <c r="B12" s="81" t="s">
        <v>28</v>
      </c>
      <c r="C12" s="88"/>
      <c r="D12" s="81" t="s">
        <v>65</v>
      </c>
    </row>
    <row r="13" spans="2:4" x14ac:dyDescent="0.25">
      <c r="B13" s="81" t="s">
        <v>29</v>
      </c>
      <c r="C13" s="88"/>
      <c r="D13" s="81" t="s">
        <v>44</v>
      </c>
    </row>
    <row r="14" spans="2:4" ht="30" x14ac:dyDescent="0.25">
      <c r="B14" s="81" t="s">
        <v>51</v>
      </c>
      <c r="C14" s="88"/>
      <c r="D14" s="81" t="s">
        <v>50</v>
      </c>
    </row>
    <row r="15" spans="2:4" ht="90" x14ac:dyDescent="0.25">
      <c r="B15" s="82" t="s">
        <v>30</v>
      </c>
      <c r="C15" s="88"/>
      <c r="D15" s="82" t="s">
        <v>57</v>
      </c>
    </row>
    <row r="16" spans="2:4" ht="60.75" thickBot="1" x14ac:dyDescent="0.3">
      <c r="B16" s="101" t="s">
        <v>47</v>
      </c>
      <c r="C16" s="102"/>
      <c r="D16" s="101" t="s">
        <v>62</v>
      </c>
    </row>
    <row r="17" spans="2:4" ht="71.25" customHeight="1" thickBot="1" x14ac:dyDescent="0.3">
      <c r="B17" s="103" t="s">
        <v>58</v>
      </c>
      <c r="C17" s="104"/>
      <c r="D17" s="105"/>
    </row>
    <row r="19" spans="2:4" x14ac:dyDescent="0.25">
      <c r="B19" s="83" t="s">
        <v>46</v>
      </c>
    </row>
    <row r="20" spans="2:4" s="84" customFormat="1" x14ac:dyDescent="0.25">
      <c r="B20" s="84" t="s">
        <v>53</v>
      </c>
      <c r="C20" s="87"/>
    </row>
    <row r="21" spans="2:4" s="84" customFormat="1" x14ac:dyDescent="0.25">
      <c r="B21" s="85" t="s">
        <v>54</v>
      </c>
      <c r="C21" s="87"/>
    </row>
    <row r="22" spans="2:4" s="84" customFormat="1" x14ac:dyDescent="0.25">
      <c r="C22" s="87"/>
    </row>
    <row r="23" spans="2:4" s="84" customFormat="1" x14ac:dyDescent="0.25">
      <c r="C23" s="87"/>
    </row>
    <row r="24" spans="2:4" s="84" customFormat="1" x14ac:dyDescent="0.25">
      <c r="C24" s="87"/>
    </row>
  </sheetData>
  <sheetProtection password="E98A" sheet="1" objects="1" scenarios="1"/>
  <mergeCells count="1">
    <mergeCell ref="C17:D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H21" sqref="H21"/>
    </sheetView>
  </sheetViews>
  <sheetFormatPr defaultRowHeight="15" x14ac:dyDescent="0.25"/>
  <cols>
    <col min="1" max="1" width="4.42578125" style="1" customWidth="1"/>
    <col min="2" max="2" width="15.85546875" style="1" customWidth="1"/>
    <col min="3" max="3" width="12.5703125" style="2" customWidth="1"/>
    <col min="4" max="4" width="17.140625" style="1" customWidth="1"/>
    <col min="5" max="5" width="18.5703125" style="1" customWidth="1"/>
    <col min="6" max="6" width="19.5703125" style="1" customWidth="1"/>
    <col min="7" max="14" width="9.140625" style="1"/>
    <col min="15" max="16384" width="9.140625" style="2"/>
  </cols>
  <sheetData>
    <row r="1" spans="2:6" s="1" customFormat="1" ht="15.75" thickBot="1" x14ac:dyDescent="0.3"/>
    <row r="2" spans="2:6" s="1" customFormat="1" x14ac:dyDescent="0.25">
      <c r="B2" s="56" t="str">
        <f>'Scheme Header'!B6</f>
        <v>Scheme Title</v>
      </c>
      <c r="C2" s="57"/>
      <c r="D2" s="58">
        <f>'Scheme Header'!C6</f>
        <v>0</v>
      </c>
      <c r="E2" s="59"/>
      <c r="F2" s="60"/>
    </row>
    <row r="3" spans="2:6" s="1" customFormat="1" x14ac:dyDescent="0.25">
      <c r="B3" s="50" t="str">
        <f>'Scheme Header'!B7</f>
        <v>Scheme Ref Number</v>
      </c>
      <c r="C3" s="61"/>
      <c r="D3" s="62">
        <f>'Scheme Header'!C7</f>
        <v>0</v>
      </c>
      <c r="E3" s="63"/>
      <c r="F3" s="61"/>
    </row>
    <row r="4" spans="2:6" s="1" customFormat="1" ht="15.75" thickBot="1" x14ac:dyDescent="0.3">
      <c r="B4" s="51" t="str">
        <f>'Scheme Header'!B8</f>
        <v>Date Submitted</v>
      </c>
      <c r="C4" s="52"/>
      <c r="D4" s="55">
        <f>'Scheme Header'!C8</f>
        <v>0</v>
      </c>
      <c r="E4" s="53"/>
      <c r="F4" s="54"/>
    </row>
    <row r="5" spans="2:6" s="1" customFormat="1" ht="15.75" thickBot="1" x14ac:dyDescent="0.3">
      <c r="B5" s="45"/>
      <c r="C5" s="48"/>
      <c r="D5" s="43" t="s">
        <v>25</v>
      </c>
      <c r="E5" s="43"/>
      <c r="F5" s="44"/>
    </row>
    <row r="6" spans="2:6" s="1" customFormat="1" ht="15.75" thickBot="1" x14ac:dyDescent="0.3">
      <c r="B6" s="45"/>
      <c r="C6" s="48"/>
      <c r="D6" s="4" t="s">
        <v>59</v>
      </c>
      <c r="E6" s="49">
        <v>42943</v>
      </c>
      <c r="F6" s="3"/>
    </row>
    <row r="7" spans="2:6" s="1" customFormat="1" ht="15.75" thickBot="1" x14ac:dyDescent="0.3">
      <c r="B7" s="46"/>
      <c r="C7" s="47"/>
      <c r="D7" s="4" t="s">
        <v>24</v>
      </c>
      <c r="E7" s="4"/>
      <c r="F7" s="3"/>
    </row>
    <row r="8" spans="2:6" s="1" customFormat="1" ht="15.75" thickBot="1" x14ac:dyDescent="0.3">
      <c r="B8" s="5" t="s">
        <v>0</v>
      </c>
      <c r="C8" s="6" t="s">
        <v>1</v>
      </c>
      <c r="D8" s="7"/>
      <c r="E8" s="8"/>
      <c r="F8" s="9"/>
    </row>
    <row r="9" spans="2:6" s="1" customFormat="1" ht="16.5" thickBot="1" x14ac:dyDescent="0.3">
      <c r="B9" s="10" t="s">
        <v>2</v>
      </c>
      <c r="C9" s="11"/>
      <c r="D9" s="12" t="s">
        <v>3</v>
      </c>
      <c r="E9" s="13" t="s">
        <v>4</v>
      </c>
      <c r="F9" s="14" t="s">
        <v>5</v>
      </c>
    </row>
    <row r="10" spans="2:6" x14ac:dyDescent="0.25">
      <c r="B10" s="15" t="s">
        <v>6</v>
      </c>
      <c r="C10" s="16"/>
      <c r="D10" s="17">
        <f>SUM(C10*1)</f>
        <v>0</v>
      </c>
      <c r="E10" s="18">
        <f>SUM(C10*1.78)</f>
        <v>0</v>
      </c>
      <c r="F10" s="19">
        <f>SUM(C10*2.12)</f>
        <v>0</v>
      </c>
    </row>
    <row r="11" spans="2:6" x14ac:dyDescent="0.25">
      <c r="B11" s="15" t="s">
        <v>7</v>
      </c>
      <c r="C11" s="16"/>
      <c r="D11" s="17">
        <f>SUM(C11*0.807)</f>
        <v>0</v>
      </c>
      <c r="E11" s="18">
        <f>SUM(C11*1.437)</f>
        <v>0</v>
      </c>
      <c r="F11" s="19">
        <f>SUM(C11*1.711)</f>
        <v>0</v>
      </c>
    </row>
    <row r="12" spans="2:6" x14ac:dyDescent="0.25">
      <c r="B12" s="20" t="s">
        <v>8</v>
      </c>
      <c r="C12" s="21"/>
      <c r="D12" s="22">
        <f>SUM(C12*0.562)</f>
        <v>0</v>
      </c>
      <c r="E12" s="23">
        <f>SUM(C12*1)</f>
        <v>0</v>
      </c>
      <c r="F12" s="24">
        <f>SUM(C12*1.191)</f>
        <v>0</v>
      </c>
    </row>
    <row r="13" spans="2:6" x14ac:dyDescent="0.25">
      <c r="B13" s="20" t="s">
        <v>9</v>
      </c>
      <c r="C13" s="21"/>
      <c r="D13" s="22">
        <f>SUM(C13*0.472)</f>
        <v>0</v>
      </c>
      <c r="E13" s="23">
        <f>SUM(C13*0.84)</f>
        <v>0</v>
      </c>
      <c r="F13" s="24">
        <f>SUM(C13*1)</f>
        <v>0</v>
      </c>
    </row>
    <row r="14" spans="2:6" x14ac:dyDescent="0.25">
      <c r="B14" s="25" t="s">
        <v>10</v>
      </c>
      <c r="C14" s="26"/>
      <c r="D14" s="22">
        <f>SUM(C14*0.962)</f>
        <v>0</v>
      </c>
      <c r="E14" s="23">
        <f>SUM(C14*1.713)</f>
        <v>0</v>
      </c>
      <c r="F14" s="24">
        <f>SUM(C14*2.04)</f>
        <v>0</v>
      </c>
    </row>
    <row r="15" spans="2:6" x14ac:dyDescent="0.25">
      <c r="B15" s="25" t="s">
        <v>11</v>
      </c>
      <c r="C15" s="26"/>
      <c r="D15" s="22">
        <f>SUM(C15*0.735)</f>
        <v>0</v>
      </c>
      <c r="E15" s="23">
        <f>SUM(C15*1.309)</f>
        <v>0</v>
      </c>
      <c r="F15" s="24">
        <f>SUM(C15*1.559)</f>
        <v>0</v>
      </c>
    </row>
    <row r="16" spans="2:6" x14ac:dyDescent="0.25">
      <c r="B16" s="25" t="s">
        <v>12</v>
      </c>
      <c r="C16" s="26"/>
      <c r="D16" s="22">
        <f>SUM(C16*0.601)</f>
        <v>0</v>
      </c>
      <c r="E16" s="23">
        <f>SUM(C16*1.069)</f>
        <v>0</v>
      </c>
      <c r="F16" s="24">
        <f>SUM(C16*1.273)</f>
        <v>0</v>
      </c>
    </row>
    <row r="17" spans="2:6" x14ac:dyDescent="0.25">
      <c r="B17" s="25" t="s">
        <v>13</v>
      </c>
      <c r="C17" s="26"/>
      <c r="D17" s="22">
        <f>SUM(C17*0.504)</f>
        <v>0</v>
      </c>
      <c r="E17" s="23">
        <f>SUM(C17*0.896)</f>
        <v>0</v>
      </c>
      <c r="F17" s="24">
        <f>SUM(C17*1.067)</f>
        <v>0</v>
      </c>
    </row>
    <row r="18" spans="2:6" x14ac:dyDescent="0.25">
      <c r="B18" s="25" t="s">
        <v>14</v>
      </c>
      <c r="C18" s="26"/>
      <c r="D18" s="22">
        <f>SUM(C18*0.421)</f>
        <v>0</v>
      </c>
      <c r="E18" s="23">
        <f>SUM(C18*0.75)</f>
        <v>0</v>
      </c>
      <c r="F18" s="24">
        <f>SUM(C18*0.893)</f>
        <v>0</v>
      </c>
    </row>
    <row r="19" spans="2:6" x14ac:dyDescent="0.25">
      <c r="B19" s="27"/>
      <c r="C19" s="26"/>
      <c r="D19" s="28"/>
      <c r="E19" s="29"/>
      <c r="F19" s="30"/>
    </row>
    <row r="20" spans="2:6" x14ac:dyDescent="0.25">
      <c r="B20" s="31" t="s">
        <v>15</v>
      </c>
      <c r="C20" s="26"/>
      <c r="D20" s="22">
        <f>SUM(C20*0.86)</f>
        <v>0</v>
      </c>
      <c r="E20" s="23">
        <f>SUM(C20*1.531)</f>
        <v>0</v>
      </c>
      <c r="F20" s="24">
        <f>SUM(C20*1.823)</f>
        <v>0</v>
      </c>
    </row>
    <row r="21" spans="2:6" x14ac:dyDescent="0.25">
      <c r="B21" s="31" t="s">
        <v>16</v>
      </c>
      <c r="C21" s="26"/>
      <c r="D21" s="22">
        <f>SUM(C21*0.606)</f>
        <v>0</v>
      </c>
      <c r="E21" s="23">
        <f>SUM(C21*1.078)</f>
        <v>0</v>
      </c>
      <c r="F21" s="24">
        <f>SUM(C21*1.284)</f>
        <v>0</v>
      </c>
    </row>
    <row r="22" spans="2:6" x14ac:dyDescent="0.25">
      <c r="B22" s="31" t="s">
        <v>17</v>
      </c>
      <c r="C22" s="26"/>
      <c r="D22" s="22">
        <f>SUM(C22*0.478)</f>
        <v>0</v>
      </c>
      <c r="E22" s="23">
        <f>SUM(C22*0.85)</f>
        <v>0</v>
      </c>
      <c r="F22" s="24">
        <f>SUM(C22*1.012)</f>
        <v>0</v>
      </c>
    </row>
    <row r="23" spans="2:6" x14ac:dyDescent="0.25">
      <c r="B23" s="31" t="s">
        <v>18</v>
      </c>
      <c r="C23" s="26"/>
      <c r="D23" s="22">
        <f>SUM(C23*0.398)</f>
        <v>0</v>
      </c>
      <c r="E23" s="23">
        <f>SUM(C23*0.708)</f>
        <v>0</v>
      </c>
      <c r="F23" s="24">
        <f>SUM(C23*0.844)</f>
        <v>0</v>
      </c>
    </row>
    <row r="24" spans="2:6" x14ac:dyDescent="0.25">
      <c r="B24" s="31" t="s">
        <v>19</v>
      </c>
      <c r="C24" s="26"/>
      <c r="D24" s="32">
        <f t="shared" ref="D24" si="0">SUM(C24*0.39)</f>
        <v>0</v>
      </c>
      <c r="E24" s="33">
        <f>SUM(C24*0.694)</f>
        <v>0</v>
      </c>
      <c r="F24" s="34">
        <f>SUM(C24*0.827)</f>
        <v>0</v>
      </c>
    </row>
    <row r="25" spans="2:6" x14ac:dyDescent="0.25">
      <c r="B25" s="31" t="s">
        <v>20</v>
      </c>
      <c r="C25" s="26"/>
      <c r="D25" s="22">
        <f>SUM(C25*0.356)</f>
        <v>0</v>
      </c>
      <c r="E25" s="23">
        <f>SUM(C25*0.634)</f>
        <v>0</v>
      </c>
      <c r="F25" s="24">
        <f>SUM(C25*0.755)</f>
        <v>0</v>
      </c>
    </row>
    <row r="26" spans="2:6" x14ac:dyDescent="0.25">
      <c r="B26" s="27"/>
      <c r="C26" s="26"/>
      <c r="D26" s="28"/>
      <c r="E26" s="29"/>
      <c r="F26" s="30"/>
    </row>
    <row r="27" spans="2:6" ht="15.75" thickBot="1" x14ac:dyDescent="0.3">
      <c r="B27" s="27"/>
      <c r="C27" s="26"/>
      <c r="D27" s="28"/>
      <c r="E27" s="29"/>
      <c r="F27" s="30"/>
    </row>
    <row r="28" spans="2:6" s="1" customFormat="1" ht="45.75" thickBot="1" x14ac:dyDescent="0.3">
      <c r="B28" s="39" t="s">
        <v>21</v>
      </c>
      <c r="C28" s="64"/>
      <c r="D28" s="40">
        <f>SUM(D10:D27)</f>
        <v>0</v>
      </c>
      <c r="E28" s="41">
        <f>SUM(E10:E27)</f>
        <v>0</v>
      </c>
      <c r="F28" s="42">
        <f>SUM(F10:F27)</f>
        <v>0</v>
      </c>
    </row>
    <row r="29" spans="2:6" s="1" customFormat="1" ht="45.75" thickBot="1" x14ac:dyDescent="0.3">
      <c r="B29" s="35" t="s">
        <v>22</v>
      </c>
      <c r="C29" s="65" t="s">
        <v>23</v>
      </c>
      <c r="D29" s="36">
        <v>190</v>
      </c>
      <c r="E29" s="37">
        <v>340</v>
      </c>
      <c r="F29" s="38">
        <v>400</v>
      </c>
    </row>
    <row r="30" spans="2:6" s="1" customFormat="1" x14ac:dyDescent="0.25"/>
    <row r="31" spans="2:6" s="1" customFormat="1" x14ac:dyDescent="0.25"/>
    <row r="32" spans="2:6" s="1" customFormat="1" x14ac:dyDescent="0.25"/>
    <row r="33" s="1" customFormat="1" x14ac:dyDescent="0.25"/>
    <row r="34" s="1" customFormat="1" x14ac:dyDescent="0.25"/>
    <row r="35" s="1" customFormat="1" x14ac:dyDescent="0.25"/>
  </sheetData>
  <sheetProtection password="E98A" sheet="1" objects="1" scenarios="1"/>
  <conditionalFormatting sqref="D28">
    <cfRule type="expression" dxfId="2" priority="3">
      <formula>D28&gt;D29</formula>
    </cfRule>
  </conditionalFormatting>
  <conditionalFormatting sqref="E28">
    <cfRule type="expression" dxfId="1" priority="2">
      <formula>E28&gt;E29</formula>
    </cfRule>
  </conditionalFormatting>
  <conditionalFormatting sqref="F28">
    <cfRule type="expression" dxfId="0" priority="1">
      <formula>F28&gt;F29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B1" workbookViewId="0">
      <selection activeCell="K34" sqref="K34"/>
    </sheetView>
  </sheetViews>
  <sheetFormatPr defaultRowHeight="15" x14ac:dyDescent="0.25"/>
  <cols>
    <col min="1" max="1" width="0" style="1" hidden="1" customWidth="1"/>
    <col min="2" max="2" width="9.140625" style="1"/>
    <col min="3" max="3" width="11.42578125" style="80" customWidth="1"/>
    <col min="4" max="17" width="9.140625" style="1"/>
    <col min="18" max="18" width="13.85546875" style="1" bestFit="1" customWidth="1"/>
    <col min="19" max="16384" width="9.140625" style="1"/>
  </cols>
  <sheetData>
    <row r="1" spans="1:18" x14ac:dyDescent="0.25">
      <c r="B1" s="66" t="s">
        <v>40</v>
      </c>
      <c r="C1" s="76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</row>
    <row r="2" spans="1:18" x14ac:dyDescent="0.25">
      <c r="B2" s="69"/>
      <c r="C2" s="76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</row>
    <row r="3" spans="1:18" x14ac:dyDescent="0.25">
      <c r="B3" s="70" t="s">
        <v>41</v>
      </c>
      <c r="C3" s="77" t="s">
        <v>32</v>
      </c>
      <c r="D3" s="110" t="s">
        <v>33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2"/>
      <c r="R3" s="70" t="s">
        <v>34</v>
      </c>
    </row>
    <row r="4" spans="1:18" x14ac:dyDescent="0.25">
      <c r="A4" s="71">
        <f>IF(ISBLANK($B$4)=FALSE,1,0)</f>
        <v>1</v>
      </c>
      <c r="B4" s="72" t="s">
        <v>35</v>
      </c>
      <c r="C4" s="78">
        <v>42800</v>
      </c>
      <c r="D4" s="113" t="s">
        <v>37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73" t="s">
        <v>36</v>
      </c>
    </row>
    <row r="5" spans="1:18" x14ac:dyDescent="0.25">
      <c r="A5" s="71">
        <f>IF(ISBLANK(B5)=FALSE,1+A4,0)</f>
        <v>2</v>
      </c>
      <c r="B5" s="74" t="s">
        <v>38</v>
      </c>
      <c r="C5" s="78">
        <v>42830</v>
      </c>
      <c r="D5" s="106" t="s">
        <v>39</v>
      </c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73" t="s">
        <v>36</v>
      </c>
    </row>
    <row r="6" spans="1:18" x14ac:dyDescent="0.25">
      <c r="A6" s="71">
        <f t="shared" ref="A6:A28" si="0">IF(ISBLANK(B6)=FALSE,1+A5,0)</f>
        <v>3</v>
      </c>
      <c r="B6" s="74" t="s">
        <v>55</v>
      </c>
      <c r="C6" s="78">
        <v>42867</v>
      </c>
      <c r="D6" s="106" t="s">
        <v>56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75" t="s">
        <v>36</v>
      </c>
    </row>
    <row r="7" spans="1:18" x14ac:dyDescent="0.25">
      <c r="A7" s="71">
        <f t="shared" si="0"/>
        <v>4</v>
      </c>
      <c r="B7" s="74" t="s">
        <v>60</v>
      </c>
      <c r="C7" s="78">
        <v>42943</v>
      </c>
      <c r="D7" s="106" t="s">
        <v>61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75" t="s">
        <v>36</v>
      </c>
    </row>
    <row r="8" spans="1:18" x14ac:dyDescent="0.25">
      <c r="A8" s="71">
        <f t="shared" si="0"/>
        <v>0</v>
      </c>
      <c r="B8" s="74"/>
      <c r="C8" s="79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75"/>
    </row>
    <row r="9" spans="1:18" x14ac:dyDescent="0.25">
      <c r="A9" s="71">
        <f t="shared" si="0"/>
        <v>0</v>
      </c>
      <c r="B9" s="74"/>
      <c r="C9" s="79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75"/>
    </row>
    <row r="10" spans="1:18" x14ac:dyDescent="0.25">
      <c r="A10" s="71">
        <f t="shared" si="0"/>
        <v>0</v>
      </c>
      <c r="B10" s="74"/>
      <c r="C10" s="79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75"/>
    </row>
    <row r="11" spans="1:18" x14ac:dyDescent="0.25">
      <c r="A11" s="71">
        <f t="shared" si="0"/>
        <v>0</v>
      </c>
      <c r="B11" s="74"/>
      <c r="C11" s="79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75"/>
    </row>
    <row r="12" spans="1:18" x14ac:dyDescent="0.25">
      <c r="A12" s="71">
        <f t="shared" si="0"/>
        <v>0</v>
      </c>
      <c r="B12" s="74"/>
      <c r="C12" s="79"/>
      <c r="D12" s="107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9"/>
      <c r="R12" s="75"/>
    </row>
    <row r="13" spans="1:18" x14ac:dyDescent="0.25">
      <c r="A13" s="71">
        <f t="shared" si="0"/>
        <v>0</v>
      </c>
      <c r="B13" s="74"/>
      <c r="C13" s="79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75"/>
    </row>
    <row r="14" spans="1:18" x14ac:dyDescent="0.25">
      <c r="A14" s="71">
        <f t="shared" si="0"/>
        <v>0</v>
      </c>
      <c r="B14" s="74"/>
      <c r="C14" s="79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75"/>
    </row>
    <row r="15" spans="1:18" x14ac:dyDescent="0.25">
      <c r="A15" s="71">
        <f t="shared" si="0"/>
        <v>0</v>
      </c>
      <c r="B15" s="74"/>
      <c r="C15" s="79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75"/>
    </row>
    <row r="16" spans="1:18" x14ac:dyDescent="0.25">
      <c r="A16" s="71">
        <f t="shared" si="0"/>
        <v>0</v>
      </c>
      <c r="B16" s="74"/>
      <c r="C16" s="79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75"/>
    </row>
    <row r="17" spans="1:18" x14ac:dyDescent="0.25">
      <c r="A17" s="71">
        <f t="shared" si="0"/>
        <v>0</v>
      </c>
      <c r="B17" s="74"/>
      <c r="C17" s="79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75"/>
    </row>
    <row r="18" spans="1:18" x14ac:dyDescent="0.25">
      <c r="A18" s="71">
        <f t="shared" si="0"/>
        <v>0</v>
      </c>
      <c r="B18" s="74"/>
      <c r="C18" s="79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75"/>
    </row>
    <row r="19" spans="1:18" x14ac:dyDescent="0.25">
      <c r="A19" s="71">
        <f t="shared" si="0"/>
        <v>0</v>
      </c>
      <c r="B19" s="74"/>
      <c r="C19" s="79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75"/>
    </row>
    <row r="20" spans="1:18" x14ac:dyDescent="0.25">
      <c r="A20" s="71">
        <f t="shared" si="0"/>
        <v>0</v>
      </c>
      <c r="B20" s="74"/>
      <c r="C20" s="79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75"/>
    </row>
    <row r="21" spans="1:18" x14ac:dyDescent="0.25">
      <c r="A21" s="71">
        <f t="shared" si="0"/>
        <v>0</v>
      </c>
      <c r="B21" s="74"/>
      <c r="C21" s="79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75"/>
    </row>
    <row r="22" spans="1:18" x14ac:dyDescent="0.25">
      <c r="A22" s="71">
        <f t="shared" si="0"/>
        <v>0</v>
      </c>
      <c r="B22" s="74"/>
      <c r="C22" s="79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75"/>
    </row>
    <row r="23" spans="1:18" x14ac:dyDescent="0.25">
      <c r="A23" s="71">
        <f t="shared" si="0"/>
        <v>0</v>
      </c>
      <c r="B23" s="74"/>
      <c r="C23" s="79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75"/>
    </row>
    <row r="24" spans="1:18" x14ac:dyDescent="0.25">
      <c r="A24" s="71">
        <f t="shared" si="0"/>
        <v>0</v>
      </c>
      <c r="B24" s="74"/>
      <c r="C24" s="79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75"/>
    </row>
    <row r="25" spans="1:18" x14ac:dyDescent="0.25">
      <c r="A25" s="71">
        <f t="shared" si="0"/>
        <v>0</v>
      </c>
      <c r="B25" s="74"/>
      <c r="C25" s="79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75"/>
    </row>
    <row r="26" spans="1:18" x14ac:dyDescent="0.25">
      <c r="A26" s="71">
        <f t="shared" si="0"/>
        <v>0</v>
      </c>
      <c r="B26" s="74"/>
      <c r="C26" s="79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75"/>
    </row>
    <row r="27" spans="1:18" x14ac:dyDescent="0.25">
      <c r="A27" s="71">
        <f t="shared" si="0"/>
        <v>0</v>
      </c>
      <c r="B27" s="74"/>
      <c r="C27" s="79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75"/>
    </row>
    <row r="28" spans="1:18" x14ac:dyDescent="0.25">
      <c r="A28" s="71">
        <f t="shared" si="0"/>
        <v>0</v>
      </c>
      <c r="B28" s="74"/>
      <c r="C28" s="79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75"/>
    </row>
  </sheetData>
  <sheetProtection password="E98A" sheet="1" objects="1" scenarios="1"/>
  <mergeCells count="26">
    <mergeCell ref="D8:Q8"/>
    <mergeCell ref="D3:Q3"/>
    <mergeCell ref="D4:Q4"/>
    <mergeCell ref="D5:Q5"/>
    <mergeCell ref="D6:Q6"/>
    <mergeCell ref="D7:Q7"/>
    <mergeCell ref="D20:Q20"/>
    <mergeCell ref="D9:Q9"/>
    <mergeCell ref="D10:Q10"/>
    <mergeCell ref="D11:Q11"/>
    <mergeCell ref="D12:Q12"/>
    <mergeCell ref="D13:Q13"/>
    <mergeCell ref="D14:Q14"/>
    <mergeCell ref="D15:Q15"/>
    <mergeCell ref="D16:Q16"/>
    <mergeCell ref="D17:Q17"/>
    <mergeCell ref="D18:Q18"/>
    <mergeCell ref="D19:Q19"/>
    <mergeCell ref="D27:Q27"/>
    <mergeCell ref="D28:Q28"/>
    <mergeCell ref="D21:Q21"/>
    <mergeCell ref="D22:Q22"/>
    <mergeCell ref="D23:Q23"/>
    <mergeCell ref="D24:Q24"/>
    <mergeCell ref="D25:Q25"/>
    <mergeCell ref="D26:Q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Scheme Header</vt:lpstr>
      <vt:lpstr>Equiv Cable lengths</vt:lpstr>
      <vt:lpstr>Version Control</vt:lpstr>
    </vt:vector>
  </TitlesOfParts>
  <Company>CE Electric UK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Catling, Michael</dc:creator>
  <cp:lastModifiedBy>Catling, Michael</cp:lastModifiedBy>
  <dcterms:created xsi:type="dcterms:W3CDTF">2017-02-13T08:49:17Z</dcterms:created>
  <dcterms:modified xsi:type="dcterms:W3CDTF">2017-08-02T14:44:40Z</dcterms:modified>
</cp:coreProperties>
</file>