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945" yWindow="7815" windowWidth="6270" windowHeight="3855" tabRatio="601"/>
  </bookViews>
  <sheets>
    <sheet name="NPg Data Input" sheetId="33" r:id="rId1"/>
    <sheet name="version control" sheetId="30" r:id="rId2"/>
    <sheet name="Guidance" sheetId="28" r:id="rId3"/>
    <sheet name="Option summary" sheetId="29" r:id="rId4"/>
    <sheet name="Fixed data" sheetId="20" r:id="rId5"/>
    <sheet name="Ofgem CBA - Baseline" sheetId="10" r:id="rId6"/>
    <sheet name="Ofgem CBA - Proposed" sheetId="31" r:id="rId7"/>
    <sheet name="Sheet1" sheetId="34" r:id="rId8"/>
    <sheet name="Sheet2" sheetId="3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bottom">'[1]Dis HV Circuit Data excl ee'!#REF!</definedName>
    <definedName name="compname">'[2]Universal data'!$C$8</definedName>
    <definedName name="constrainsts">'[3]4.3 Network Analysis Load'!#REF!</definedName>
    <definedName name="DNO_Names">'[4]DNO Names'!$A$1:$A$15</definedName>
    <definedName name="Guidance1">'[5]Version &amp; Contents'!#REF!</definedName>
    <definedName name="Guidance2">'[6]Version &amp; Contents'!#REF!</definedName>
    <definedName name="hethet">'[5]Version &amp; Contents'!#REF!</definedName>
    <definedName name="hetheth">'[1]Dis HV Circuit Data excl ee'!#REF!</definedName>
    <definedName name="ManagerialAllocations">'[7]2.12 Cost Mapping'!$AJ$12:$AJ$499</definedName>
    <definedName name="MPS">'[8]Maj Proj'!$B$14:$AC$301</definedName>
    <definedName name="PrimeRecordAllocations">'[7]2.12 Cost Mapping'!$AI$12:$AI$499</definedName>
    <definedName name="_xlnm.Print_Area" localSheetId="0">'NPg Data Input'!$A$1:$N$47</definedName>
    <definedName name="RepAllow">'[9]3.9a Repex to RAV'!$M$8:$Q$16</definedName>
    <definedName name="Repyear">'[2]Universal data'!$C$21</definedName>
    <definedName name="RepYearM1">'[2]Universal data'!$C$20</definedName>
    <definedName name="RepYearP1">'[2]Universal data'!$C$22</definedName>
    <definedName name="RepYearP5">'[2]Universal data'!$C$26</definedName>
    <definedName name="Rounding">'[2]Universal data'!$C$29</definedName>
    <definedName name="shortname">'[2]Universal data'!$C$9</definedName>
    <definedName name="Table2.12TotalCost">'[7]2.12 Cost Mapping'!$C$12:$C$499</definedName>
    <definedName name="top">'[1]Dis HV Circuit Data excl ee'!#REF!</definedName>
  </definedNames>
  <calcPr calcId="145621"/>
</workbook>
</file>

<file path=xl/calcChain.xml><?xml version="1.0" encoding="utf-8"?>
<calcChain xmlns="http://schemas.openxmlformats.org/spreadsheetml/2006/main">
  <c r="B5" i="31" l="1"/>
  <c r="B6" i="31"/>
  <c r="B7" i="31"/>
  <c r="B4" i="31"/>
  <c r="C26" i="33" l="1"/>
  <c r="C19" i="33"/>
  <c r="C14" i="33"/>
  <c r="C29" i="33" l="1"/>
  <c r="C30" i="33"/>
  <c r="J6" i="35"/>
  <c r="H5" i="34"/>
  <c r="I5" i="34" s="1"/>
  <c r="I37" i="33" l="1"/>
  <c r="J37" i="33" s="1"/>
  <c r="K37" i="33" s="1"/>
  <c r="L37" i="33" s="1"/>
  <c r="M37" i="33" s="1"/>
  <c r="N37" i="33" s="1"/>
  <c r="O37" i="33" s="1"/>
  <c r="P37" i="33" s="1"/>
  <c r="Q37" i="33" s="1"/>
  <c r="R37" i="33" s="1"/>
  <c r="S37" i="33" s="1"/>
  <c r="T37" i="33" s="1"/>
  <c r="U37" i="33" s="1"/>
  <c r="V37" i="33" s="1"/>
  <c r="W37" i="33" s="1"/>
  <c r="X37" i="33" s="1"/>
  <c r="Y37" i="33" s="1"/>
  <c r="Z37" i="33" s="1"/>
  <c r="AA37" i="33" s="1"/>
  <c r="AB37" i="33" s="1"/>
  <c r="AC37" i="33" s="1"/>
  <c r="AD37" i="33" s="1"/>
  <c r="AE37" i="33" s="1"/>
  <c r="AF37" i="33" s="1"/>
  <c r="AG37" i="33" s="1"/>
  <c r="AH37" i="33" s="1"/>
  <c r="AI37" i="33" s="1"/>
  <c r="AJ37" i="33" s="1"/>
  <c r="AK37" i="33" s="1"/>
  <c r="AL37" i="33" s="1"/>
  <c r="AM37" i="33" s="1"/>
  <c r="AN37" i="33" s="1"/>
  <c r="AO37" i="33" s="1"/>
  <c r="AP37" i="33" s="1"/>
  <c r="AQ37" i="33" s="1"/>
  <c r="AR37" i="33" s="1"/>
  <c r="AS37" i="33" s="1"/>
  <c r="AT37" i="33" s="1"/>
  <c r="AU37" i="33" s="1"/>
  <c r="AV37" i="33" s="1"/>
  <c r="AW37" i="33" s="1"/>
  <c r="AX37" i="33" s="1"/>
  <c r="AY37" i="33" s="1"/>
  <c r="AZ37" i="33" s="1"/>
  <c r="BA37" i="33" s="1"/>
  <c r="BB37" i="33" s="1"/>
  <c r="BC37" i="33" s="1"/>
  <c r="BD37" i="33" s="1"/>
  <c r="BE37" i="33" s="1"/>
  <c r="BF37" i="33" s="1"/>
  <c r="BG37" i="33" s="1"/>
  <c r="E86" i="31"/>
  <c r="I38" i="33" l="1"/>
  <c r="I40" i="33" s="1"/>
  <c r="J38" i="33" l="1"/>
  <c r="J40" i="33" s="1"/>
  <c r="C33" i="33"/>
  <c r="H40" i="33" l="1"/>
  <c r="E13" i="31" s="1"/>
  <c r="C34" i="33"/>
  <c r="K38" i="33"/>
  <c r="G13" i="31"/>
  <c r="F13" i="31"/>
  <c r="I5" i="20"/>
  <c r="J5" i="20"/>
  <c r="K5" i="20"/>
  <c r="L5"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H5" i="20"/>
  <c r="G11" i="20"/>
  <c r="G10" i="20"/>
  <c r="G19" i="10" s="1"/>
  <c r="G9" i="20"/>
  <c r="BD68" i="31"/>
  <c r="G6" i="20"/>
  <c r="BD79" i="31"/>
  <c r="BC79" i="31"/>
  <c r="BB79" i="31"/>
  <c r="BA79" i="31"/>
  <c r="AZ79" i="31"/>
  <c r="AY79" i="31"/>
  <c r="AX79" i="31"/>
  <c r="AW79" i="31"/>
  <c r="AV79" i="31"/>
  <c r="AU79" i="31"/>
  <c r="AT79" i="31"/>
  <c r="AS79" i="31"/>
  <c r="AR79" i="31"/>
  <c r="AQ79" i="31"/>
  <c r="AP79" i="31"/>
  <c r="AO79" i="31"/>
  <c r="AN79" i="31"/>
  <c r="AM79" i="31"/>
  <c r="AL79" i="31"/>
  <c r="AK79" i="31"/>
  <c r="AJ79" i="31"/>
  <c r="AI79" i="31"/>
  <c r="AH79" i="31"/>
  <c r="AG79" i="31"/>
  <c r="AF79" i="31"/>
  <c r="AE79" i="31"/>
  <c r="AD79" i="31"/>
  <c r="AC79" i="31"/>
  <c r="AB79" i="31"/>
  <c r="AA79" i="31"/>
  <c r="Z79" i="31"/>
  <c r="Y79" i="31"/>
  <c r="X79" i="31"/>
  <c r="W79" i="31"/>
  <c r="V79" i="31"/>
  <c r="U79" i="31"/>
  <c r="T79" i="31"/>
  <c r="S79" i="31"/>
  <c r="R79" i="31"/>
  <c r="Q79" i="31"/>
  <c r="P79" i="31"/>
  <c r="O79" i="31"/>
  <c r="N79" i="31"/>
  <c r="M79" i="31"/>
  <c r="L79" i="31"/>
  <c r="K79" i="31"/>
  <c r="J79" i="31"/>
  <c r="I79" i="31"/>
  <c r="H79" i="31"/>
  <c r="G79" i="31"/>
  <c r="F79" i="31"/>
  <c r="E79" i="31"/>
  <c r="BD78" i="31"/>
  <c r="BC78" i="31"/>
  <c r="BB78" i="31"/>
  <c r="BA78" i="31"/>
  <c r="AZ78" i="31"/>
  <c r="AY78" i="31"/>
  <c r="AX78" i="31"/>
  <c r="AW78" i="31"/>
  <c r="AV78" i="31"/>
  <c r="AU78" i="31"/>
  <c r="AT78" i="31"/>
  <c r="AS78" i="31"/>
  <c r="AR78" i="31"/>
  <c r="AQ78" i="31"/>
  <c r="AP78" i="31"/>
  <c r="AO78" i="31"/>
  <c r="AN78" i="31"/>
  <c r="AM78" i="31"/>
  <c r="AL78" i="31"/>
  <c r="AK78" i="31"/>
  <c r="AJ78" i="31"/>
  <c r="AI78" i="31"/>
  <c r="AH78" i="31"/>
  <c r="AG78" i="31"/>
  <c r="AF78" i="31"/>
  <c r="AE78" i="31"/>
  <c r="AD78" i="31"/>
  <c r="AC78" i="31"/>
  <c r="AB78" i="31"/>
  <c r="AA78" i="31"/>
  <c r="Z78" i="31"/>
  <c r="Y78" i="31"/>
  <c r="X78" i="31"/>
  <c r="W78" i="31"/>
  <c r="V78" i="31"/>
  <c r="U78" i="31"/>
  <c r="T78" i="31"/>
  <c r="S78" i="31"/>
  <c r="R78" i="31"/>
  <c r="Q78" i="31"/>
  <c r="P78" i="31"/>
  <c r="O78" i="31"/>
  <c r="N78" i="31"/>
  <c r="M78" i="31"/>
  <c r="L78" i="31"/>
  <c r="K78" i="31"/>
  <c r="J78" i="31"/>
  <c r="I78" i="31"/>
  <c r="H78" i="31"/>
  <c r="G78" i="31"/>
  <c r="F78" i="31"/>
  <c r="E78" i="31"/>
  <c r="E60" i="31"/>
  <c r="BD25" i="31"/>
  <c r="BD26" i="31" s="1"/>
  <c r="BC25" i="31"/>
  <c r="BC26" i="31" s="1"/>
  <c r="BB25" i="31"/>
  <c r="BB26" i="31" s="1"/>
  <c r="BA25" i="31"/>
  <c r="BA26" i="31" s="1"/>
  <c r="AZ25" i="31"/>
  <c r="AZ26" i="31" s="1"/>
  <c r="AY25" i="31"/>
  <c r="AY26" i="31" s="1"/>
  <c r="AX25" i="31"/>
  <c r="AX26" i="31" s="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E25" i="31"/>
  <c r="BD72" i="31"/>
  <c r="BD70" i="31"/>
  <c r="BD67" i="31"/>
  <c r="F19" i="10"/>
  <c r="R19" i="10"/>
  <c r="Z19" i="10"/>
  <c r="AH19" i="10"/>
  <c r="AP19" i="10"/>
  <c r="AX19"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AP18" i="10"/>
  <c r="AQ18" i="10"/>
  <c r="AR18" i="10"/>
  <c r="AS18" i="10"/>
  <c r="AT18" i="10"/>
  <c r="AU18" i="10"/>
  <c r="AV18" i="10"/>
  <c r="AW18" i="10"/>
  <c r="AX18" i="10"/>
  <c r="AY18" i="10"/>
  <c r="AZ18" i="10"/>
  <c r="BA18" i="10"/>
  <c r="BB18" i="10"/>
  <c r="BC18" i="10"/>
  <c r="BD18" i="10"/>
  <c r="E18" i="10"/>
  <c r="AP12" i="20"/>
  <c r="D34" i="20"/>
  <c r="AZ19" i="10" l="1"/>
  <c r="AR19" i="10"/>
  <c r="AJ19" i="10"/>
  <c r="AB19" i="10"/>
  <c r="T19" i="10"/>
  <c r="K19" i="10"/>
  <c r="BD19" i="10"/>
  <c r="AV19" i="10"/>
  <c r="AN19" i="10"/>
  <c r="AF19" i="10"/>
  <c r="X19" i="10"/>
  <c r="P19" i="10"/>
  <c r="BB19" i="10"/>
  <c r="AT19" i="10"/>
  <c r="AL19" i="10"/>
  <c r="AD19" i="10"/>
  <c r="V19" i="10"/>
  <c r="N19" i="10"/>
  <c r="K40" i="33"/>
  <c r="H13" i="31" s="1"/>
  <c r="L38" i="33"/>
  <c r="L40" i="33" s="1"/>
  <c r="C31" i="33"/>
  <c r="E19" i="10"/>
  <c r="BC19" i="10"/>
  <c r="BA19" i="10"/>
  <c r="AY19" i="10"/>
  <c r="AW19" i="10"/>
  <c r="AU19" i="10"/>
  <c r="AS19" i="10"/>
  <c r="AQ19" i="10"/>
  <c r="AO19" i="10"/>
  <c r="AM19" i="10"/>
  <c r="AK19" i="10"/>
  <c r="AI19" i="10"/>
  <c r="AG19" i="10"/>
  <c r="AE19" i="10"/>
  <c r="AC19" i="10"/>
  <c r="AA19" i="10"/>
  <c r="Y19" i="10"/>
  <c r="W19" i="10"/>
  <c r="U19" i="10"/>
  <c r="S19" i="10"/>
  <c r="Q19" i="10"/>
  <c r="O19" i="10"/>
  <c r="M19" i="10"/>
  <c r="I19" i="10"/>
  <c r="AQ12" i="20"/>
  <c r="AN30" i="10" s="1"/>
  <c r="BF12" i="20"/>
  <c r="BC30" i="10" s="1"/>
  <c r="BD12" i="20"/>
  <c r="D78" i="20"/>
  <c r="B31" i="20" s="1"/>
  <c r="BG12" i="20"/>
  <c r="BE12" i="20"/>
  <c r="BC12" i="20"/>
  <c r="BA12" i="20"/>
  <c r="AY12" i="20"/>
  <c r="AW12" i="20"/>
  <c r="AU12" i="20"/>
  <c r="AS12" i="20"/>
  <c r="BA30" i="10"/>
  <c r="AM30" i="10"/>
  <c r="BB12" i="20"/>
  <c r="AZ12" i="20"/>
  <c r="AX12" i="20"/>
  <c r="AV12" i="20"/>
  <c r="AT12" i="20"/>
  <c r="AR12" i="20"/>
  <c r="E67" i="31"/>
  <c r="G67" i="31"/>
  <c r="I67" i="31"/>
  <c r="K67" i="31"/>
  <c r="M67" i="31"/>
  <c r="O67" i="31"/>
  <c r="Q67" i="31"/>
  <c r="S67" i="31"/>
  <c r="U67" i="31"/>
  <c r="W67" i="31"/>
  <c r="Y67" i="31"/>
  <c r="AA67" i="31"/>
  <c r="AC67" i="31"/>
  <c r="AE67" i="31"/>
  <c r="AG67" i="31"/>
  <c r="AI67" i="31"/>
  <c r="AK67" i="31"/>
  <c r="AM67" i="31"/>
  <c r="AO67" i="31"/>
  <c r="AQ67" i="31"/>
  <c r="AS67" i="31"/>
  <c r="AU67" i="31"/>
  <c r="AW67" i="31"/>
  <c r="AY67" i="31"/>
  <c r="BA67" i="31"/>
  <c r="BC67" i="31"/>
  <c r="E68" i="31"/>
  <c r="G68" i="31"/>
  <c r="I68" i="31"/>
  <c r="K68" i="31"/>
  <c r="M68" i="31"/>
  <c r="O68" i="31"/>
  <c r="Q68" i="31"/>
  <c r="S68" i="31"/>
  <c r="U68" i="31"/>
  <c r="W68" i="31"/>
  <c r="Y68" i="31"/>
  <c r="AA68" i="31"/>
  <c r="AC68" i="31"/>
  <c r="AE68" i="31"/>
  <c r="AG68" i="31"/>
  <c r="AI68" i="31"/>
  <c r="AK68" i="31"/>
  <c r="AM68" i="31"/>
  <c r="AO68" i="31"/>
  <c r="AQ68" i="31"/>
  <c r="AS68" i="31"/>
  <c r="AU68" i="31"/>
  <c r="AW68" i="31"/>
  <c r="AY68" i="31"/>
  <c r="BA68" i="31"/>
  <c r="BC68" i="31"/>
  <c r="E70" i="31"/>
  <c r="G70" i="31"/>
  <c r="I70" i="31"/>
  <c r="K70" i="31"/>
  <c r="M70" i="31"/>
  <c r="O70" i="31"/>
  <c r="Q70" i="31"/>
  <c r="S70" i="31"/>
  <c r="U70" i="31"/>
  <c r="W70" i="31"/>
  <c r="Y70" i="31"/>
  <c r="AA70" i="31"/>
  <c r="AC70" i="31"/>
  <c r="AE70" i="31"/>
  <c r="AG70" i="31"/>
  <c r="AI70" i="31"/>
  <c r="AK70" i="31"/>
  <c r="AM70" i="31"/>
  <c r="AO70" i="31"/>
  <c r="AQ70" i="31"/>
  <c r="AS70" i="31"/>
  <c r="AU70" i="31"/>
  <c r="AW70" i="31"/>
  <c r="AY70" i="31"/>
  <c r="BA70" i="31"/>
  <c r="BC70" i="31"/>
  <c r="E71" i="31"/>
  <c r="G71" i="31"/>
  <c r="I71" i="31"/>
  <c r="K71" i="31"/>
  <c r="M71" i="31"/>
  <c r="O71" i="31"/>
  <c r="Q71" i="31"/>
  <c r="S71" i="31"/>
  <c r="U71" i="31"/>
  <c r="W71" i="31"/>
  <c r="Y71" i="31"/>
  <c r="AA71" i="31"/>
  <c r="AC71" i="31"/>
  <c r="AE71" i="31"/>
  <c r="AG71" i="31"/>
  <c r="AI71" i="31"/>
  <c r="AK71" i="31"/>
  <c r="AM71" i="31"/>
  <c r="AO71" i="31"/>
  <c r="AQ71" i="31"/>
  <c r="AS71" i="31"/>
  <c r="AU71" i="31"/>
  <c r="AW71" i="31"/>
  <c r="AY71" i="31"/>
  <c r="BA71" i="31"/>
  <c r="BC71" i="31"/>
  <c r="E72" i="31"/>
  <c r="G72" i="31"/>
  <c r="I72" i="31"/>
  <c r="K72" i="31"/>
  <c r="M72" i="31"/>
  <c r="O72" i="31"/>
  <c r="Q72" i="31"/>
  <c r="S72" i="31"/>
  <c r="U72" i="31"/>
  <c r="W72" i="31"/>
  <c r="Y72" i="31"/>
  <c r="AA72" i="31"/>
  <c r="AC72" i="31"/>
  <c r="AE72" i="31"/>
  <c r="AG72" i="31"/>
  <c r="AI72" i="31"/>
  <c r="AK72" i="31"/>
  <c r="AM72" i="31"/>
  <c r="AO72" i="31"/>
  <c r="AQ72" i="31"/>
  <c r="AS72" i="31"/>
  <c r="AU72" i="31"/>
  <c r="AW72" i="31"/>
  <c r="AY72" i="31"/>
  <c r="BA72" i="31"/>
  <c r="BC72" i="31"/>
  <c r="L19" i="10"/>
  <c r="J19" i="10"/>
  <c r="H19" i="10"/>
  <c r="F67" i="31"/>
  <c r="H67" i="31"/>
  <c r="J67" i="31"/>
  <c r="L67" i="31"/>
  <c r="N67" i="31"/>
  <c r="P67" i="31"/>
  <c r="R67" i="31"/>
  <c r="T67" i="31"/>
  <c r="V67" i="31"/>
  <c r="X67" i="31"/>
  <c r="Z67" i="31"/>
  <c r="AB67" i="31"/>
  <c r="AD67" i="31"/>
  <c r="AF67" i="31"/>
  <c r="AH67" i="31"/>
  <c r="AJ67" i="31"/>
  <c r="AL67" i="31"/>
  <c r="AN67" i="31"/>
  <c r="AP67" i="31"/>
  <c r="AR67" i="31"/>
  <c r="AT67" i="31"/>
  <c r="AV67" i="31"/>
  <c r="AX67" i="31"/>
  <c r="AZ67" i="31"/>
  <c r="BB67" i="31"/>
  <c r="F68" i="31"/>
  <c r="H68" i="31"/>
  <c r="J68" i="31"/>
  <c r="L68" i="31"/>
  <c r="N68" i="31"/>
  <c r="P68" i="31"/>
  <c r="R68" i="31"/>
  <c r="T68" i="31"/>
  <c r="V68" i="31"/>
  <c r="X68" i="31"/>
  <c r="Z68" i="31"/>
  <c r="AB68" i="31"/>
  <c r="AD68" i="31"/>
  <c r="AF68" i="31"/>
  <c r="AH68" i="31"/>
  <c r="AJ68" i="31"/>
  <c r="AL68" i="31"/>
  <c r="AN68" i="31"/>
  <c r="AP68" i="31"/>
  <c r="AR68" i="31"/>
  <c r="AT68" i="31"/>
  <c r="AV68" i="31"/>
  <c r="AX68" i="31"/>
  <c r="AZ68" i="31"/>
  <c r="BB68" i="31"/>
  <c r="F70" i="31"/>
  <c r="H70" i="31"/>
  <c r="J70" i="31"/>
  <c r="L70" i="31"/>
  <c r="N70" i="31"/>
  <c r="P70" i="31"/>
  <c r="R70" i="31"/>
  <c r="T70" i="31"/>
  <c r="V70" i="31"/>
  <c r="X70" i="31"/>
  <c r="Z70" i="31"/>
  <c r="AB70" i="31"/>
  <c r="AD70" i="31"/>
  <c r="AF70" i="31"/>
  <c r="AH70" i="31"/>
  <c r="AJ70" i="31"/>
  <c r="AL70" i="31"/>
  <c r="AN70" i="31"/>
  <c r="AP70" i="31"/>
  <c r="AR70" i="31"/>
  <c r="AT70" i="31"/>
  <c r="AV70" i="31"/>
  <c r="AX70" i="31"/>
  <c r="AZ70" i="31"/>
  <c r="BB70" i="31"/>
  <c r="F71" i="31"/>
  <c r="H71" i="31"/>
  <c r="J71" i="31"/>
  <c r="L71" i="31"/>
  <c r="N71" i="31"/>
  <c r="P71" i="31"/>
  <c r="R71" i="31"/>
  <c r="T71" i="31"/>
  <c r="V71" i="31"/>
  <c r="X71" i="31"/>
  <c r="Z71" i="31"/>
  <c r="AB71" i="31"/>
  <c r="AD71" i="31"/>
  <c r="AF71" i="31"/>
  <c r="AH71" i="31"/>
  <c r="AJ71" i="31"/>
  <c r="AL71" i="31"/>
  <c r="AN71" i="31"/>
  <c r="AP71" i="31"/>
  <c r="AR71" i="31"/>
  <c r="AT71" i="31"/>
  <c r="AV71" i="31"/>
  <c r="AX71" i="31"/>
  <c r="AZ71" i="31"/>
  <c r="BB71" i="31"/>
  <c r="BD71" i="31"/>
  <c r="F72" i="31"/>
  <c r="H72" i="31"/>
  <c r="J72" i="31"/>
  <c r="L72" i="31"/>
  <c r="N72" i="31"/>
  <c r="P72" i="31"/>
  <c r="R72" i="31"/>
  <c r="T72" i="31"/>
  <c r="V72" i="31"/>
  <c r="X72" i="31"/>
  <c r="Z72" i="31"/>
  <c r="AB72" i="31"/>
  <c r="AD72" i="31"/>
  <c r="AF72" i="31"/>
  <c r="AH72" i="31"/>
  <c r="AJ72" i="31"/>
  <c r="AL72" i="31"/>
  <c r="AN72" i="31"/>
  <c r="AP72" i="31"/>
  <c r="AR72" i="31"/>
  <c r="AT72" i="31"/>
  <c r="AV72" i="31"/>
  <c r="AX72" i="31"/>
  <c r="AZ72" i="31"/>
  <c r="BB72" i="31"/>
  <c r="I39" i="33" l="1"/>
  <c r="M38" i="33"/>
  <c r="M40" i="33" s="1"/>
  <c r="J13" i="31" s="1"/>
  <c r="J18" i="31" s="1"/>
  <c r="J26" i="31" s="1"/>
  <c r="J28" i="31" s="1"/>
  <c r="AV35" i="31" s="1"/>
  <c r="I13" i="31"/>
  <c r="I18" i="31" s="1"/>
  <c r="I26" i="31" s="1"/>
  <c r="I28" i="31" s="1"/>
  <c r="AL34" i="31" s="1"/>
  <c r="F18" i="31"/>
  <c r="F26" i="31" s="1"/>
  <c r="F28" i="31" s="1"/>
  <c r="AP31" i="31" s="1"/>
  <c r="H18" i="31"/>
  <c r="H26" i="31" s="1"/>
  <c r="H28" i="31" s="1"/>
  <c r="L33" i="31" s="1"/>
  <c r="G18" i="31"/>
  <c r="G26" i="31" s="1"/>
  <c r="G28" i="31" s="1"/>
  <c r="AT32" i="31" s="1"/>
  <c r="E18" i="31"/>
  <c r="AQ30" i="10"/>
  <c r="AU30" i="10"/>
  <c r="AY30" i="10"/>
  <c r="AR30" i="10"/>
  <c r="AV30" i="10"/>
  <c r="AZ30" i="10"/>
  <c r="BD30" i="10"/>
  <c r="D35" i="20"/>
  <c r="D36" i="20" s="1"/>
  <c r="D37" i="20" s="1"/>
  <c r="D38" i="20" s="1"/>
  <c r="D39" i="20" s="1"/>
  <c r="D40" i="20" s="1"/>
  <c r="AO30" i="10"/>
  <c r="AS30" i="10"/>
  <c r="AW30" i="10"/>
  <c r="AP30" i="10"/>
  <c r="AT30" i="10"/>
  <c r="AX30" i="10"/>
  <c r="BB30"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E16"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E15"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E13" i="10"/>
  <c r="J39" i="33" l="1"/>
  <c r="F86" i="31"/>
  <c r="N38" i="33"/>
  <c r="N40" i="33" s="1"/>
  <c r="U31" i="31"/>
  <c r="L31" i="31"/>
  <c r="AK31" i="31"/>
  <c r="AJ31" i="31"/>
  <c r="O31" i="31"/>
  <c r="H31" i="31"/>
  <c r="AM31" i="31"/>
  <c r="AN31" i="31"/>
  <c r="M35" i="31"/>
  <c r="AZ35" i="31"/>
  <c r="I31" i="31"/>
  <c r="AC31" i="31"/>
  <c r="AW31" i="31"/>
  <c r="Z31" i="31"/>
  <c r="M32" i="31"/>
  <c r="G31" i="31"/>
  <c r="Y31" i="31"/>
  <c r="AO31" i="31"/>
  <c r="X31" i="31"/>
  <c r="AX31" i="31"/>
  <c r="Y34" i="31"/>
  <c r="BC35" i="31"/>
  <c r="AG35" i="31"/>
  <c r="AF35" i="31"/>
  <c r="AW34" i="31"/>
  <c r="AO35" i="31"/>
  <c r="AN35" i="31"/>
  <c r="W35" i="31"/>
  <c r="AS35" i="31"/>
  <c r="T35" i="31"/>
  <c r="AP35" i="31"/>
  <c r="U35" i="31"/>
  <c r="R35" i="31"/>
  <c r="AK33" i="31"/>
  <c r="AE35" i="31"/>
  <c r="BA35" i="31"/>
  <c r="AB35" i="31"/>
  <c r="AX35" i="31"/>
  <c r="X33" i="31"/>
  <c r="AH33" i="31"/>
  <c r="L32" i="31"/>
  <c r="V34" i="31"/>
  <c r="Y32" i="31"/>
  <c r="Y33" i="31"/>
  <c r="V32" i="31"/>
  <c r="AR34" i="31"/>
  <c r="AB34" i="31"/>
  <c r="Q31" i="31"/>
  <c r="AE31" i="31"/>
  <c r="AU31" i="31"/>
  <c r="P31" i="31"/>
  <c r="AB31" i="31"/>
  <c r="AR31" i="31"/>
  <c r="O35" i="31"/>
  <c r="Y35" i="31"/>
  <c r="AK35" i="31"/>
  <c r="AU35" i="31"/>
  <c r="L35" i="31"/>
  <c r="X35" i="31"/>
  <c r="AH35" i="31"/>
  <c r="AR35" i="31"/>
  <c r="Q34" i="31"/>
  <c r="AI34" i="31"/>
  <c r="L34" i="31"/>
  <c r="AJ34" i="31"/>
  <c r="BB34" i="31"/>
  <c r="AG34" i="31"/>
  <c r="AY34" i="31"/>
  <c r="AZ34" i="31"/>
  <c r="R31" i="31"/>
  <c r="AH31" i="31"/>
  <c r="AV31" i="31"/>
  <c r="Q35" i="31"/>
  <c r="AC35" i="31"/>
  <c r="AM35" i="31"/>
  <c r="AW35" i="31"/>
  <c r="P35" i="31"/>
  <c r="Z35" i="31"/>
  <c r="AJ35" i="31"/>
  <c r="S34" i="31"/>
  <c r="AO34" i="31"/>
  <c r="T34" i="31"/>
  <c r="AI32" i="31"/>
  <c r="AF32" i="31"/>
  <c r="M33" i="31"/>
  <c r="AU33" i="31"/>
  <c r="AR33" i="31"/>
  <c r="O33" i="31"/>
  <c r="AS32" i="31"/>
  <c r="G29" i="31"/>
  <c r="AX32" i="31"/>
  <c r="AP32" i="31"/>
  <c r="AH32" i="31"/>
  <c r="Z32" i="31"/>
  <c r="R32" i="31"/>
  <c r="J32" i="31"/>
  <c r="AU32" i="31"/>
  <c r="AM32" i="31"/>
  <c r="AE32" i="31"/>
  <c r="W32" i="31"/>
  <c r="O32" i="31"/>
  <c r="AV32" i="31"/>
  <c r="AN32" i="31"/>
  <c r="H29" i="31"/>
  <c r="AT33" i="31"/>
  <c r="AL33" i="31"/>
  <c r="AD33" i="31"/>
  <c r="V33" i="31"/>
  <c r="N33" i="31"/>
  <c r="AY33" i="31"/>
  <c r="AQ33" i="31"/>
  <c r="AI33" i="31"/>
  <c r="AA33" i="31"/>
  <c r="S33" i="31"/>
  <c r="K33" i="31"/>
  <c r="Q33" i="31"/>
  <c r="AC33" i="31"/>
  <c r="AM33" i="31"/>
  <c r="AW33" i="31"/>
  <c r="P33" i="31"/>
  <c r="Z33" i="31"/>
  <c r="AJ33" i="31"/>
  <c r="AV33" i="31"/>
  <c r="Q32" i="31"/>
  <c r="AA32" i="31"/>
  <c r="AK32" i="31"/>
  <c r="AW32" i="31"/>
  <c r="N32" i="31"/>
  <c r="X32" i="31"/>
  <c r="AJ32" i="31"/>
  <c r="AZ32" i="31"/>
  <c r="I29" i="31"/>
  <c r="AX34" i="31"/>
  <c r="AP34" i="31"/>
  <c r="AH34" i="31"/>
  <c r="Z34" i="31"/>
  <c r="R34" i="31"/>
  <c r="J34" i="31"/>
  <c r="AU34" i="31"/>
  <c r="AM34" i="31"/>
  <c r="AE34" i="31"/>
  <c r="W34" i="31"/>
  <c r="O34" i="31"/>
  <c r="AC34" i="31"/>
  <c r="AV34" i="31"/>
  <c r="AN34" i="31"/>
  <c r="AF34" i="31"/>
  <c r="X34" i="31"/>
  <c r="P34" i="31"/>
  <c r="BA34" i="31"/>
  <c r="AS34" i="31"/>
  <c r="AK34" i="31"/>
  <c r="U34" i="31"/>
  <c r="M34" i="31"/>
  <c r="M31" i="31"/>
  <c r="W31" i="31"/>
  <c r="AG31" i="31"/>
  <c r="AS31" i="31"/>
  <c r="J31" i="31"/>
  <c r="T31" i="31"/>
  <c r="AF31" i="31"/>
  <c r="I33" i="31"/>
  <c r="U33" i="31"/>
  <c r="AE33" i="31"/>
  <c r="AO33" i="31"/>
  <c r="BA33" i="31"/>
  <c r="R33" i="31"/>
  <c r="AB33" i="31"/>
  <c r="AN33" i="31"/>
  <c r="AX33" i="31"/>
  <c r="I32" i="31"/>
  <c r="S32" i="31"/>
  <c r="AC32" i="31"/>
  <c r="AO32" i="31"/>
  <c r="AY32" i="31"/>
  <c r="P32" i="31"/>
  <c r="AB32" i="31"/>
  <c r="AL32" i="31"/>
  <c r="K34" i="31"/>
  <c r="AA34" i="31"/>
  <c r="AQ34" i="31"/>
  <c r="N34" i="31"/>
  <c r="AD34" i="31"/>
  <c r="AT34" i="31"/>
  <c r="J29" i="31"/>
  <c r="BB35" i="31"/>
  <c r="AT35" i="31"/>
  <c r="AL35" i="31"/>
  <c r="AD35" i="31"/>
  <c r="V35" i="31"/>
  <c r="N35" i="31"/>
  <c r="AY35" i="31"/>
  <c r="AQ35" i="31"/>
  <c r="AI35" i="31"/>
  <c r="AA35" i="31"/>
  <c r="S35" i="31"/>
  <c r="K35" i="31"/>
  <c r="W33" i="31"/>
  <c r="AG33" i="31"/>
  <c r="AS33" i="31"/>
  <c r="J33" i="31"/>
  <c r="T33" i="31"/>
  <c r="AF33" i="31"/>
  <c r="AP33" i="31"/>
  <c r="AZ33" i="31"/>
  <c r="K32" i="31"/>
  <c r="U32" i="31"/>
  <c r="AG32" i="31"/>
  <c r="AQ32" i="31"/>
  <c r="H32" i="31"/>
  <c r="T32" i="31"/>
  <c r="AD32" i="31"/>
  <c r="AR32" i="31"/>
  <c r="F29" i="31"/>
  <c r="AT31" i="31"/>
  <c r="AL31" i="31"/>
  <c r="AD31" i="31"/>
  <c r="V31" i="31"/>
  <c r="N31" i="31"/>
  <c r="AY31" i="31"/>
  <c r="AQ31" i="31"/>
  <c r="AI31" i="31"/>
  <c r="AA31" i="31"/>
  <c r="S31" i="31"/>
  <c r="K31" i="31"/>
  <c r="E26" i="31"/>
  <c r="E28" i="31" s="1"/>
  <c r="E65" i="31"/>
  <c r="D41" i="20"/>
  <c r="H12" i="2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E12" i="10"/>
  <c r="F20" i="10"/>
  <c r="K13" i="31" l="1"/>
  <c r="K18" i="31" s="1"/>
  <c r="K26" i="31" s="1"/>
  <c r="K28" i="31" s="1"/>
  <c r="V36" i="31" s="1"/>
  <c r="G86" i="31"/>
  <c r="K39" i="33"/>
  <c r="O38" i="33"/>
  <c r="O40" i="33" s="1"/>
  <c r="E29" i="31"/>
  <c r="AX30" i="31"/>
  <c r="AP30" i="31"/>
  <c r="AH30" i="31"/>
  <c r="Z30" i="31"/>
  <c r="R30" i="31"/>
  <c r="J30" i="31"/>
  <c r="J60" i="31" s="1"/>
  <c r="AU30" i="31"/>
  <c r="AM30" i="31"/>
  <c r="AE30" i="31"/>
  <c r="W30" i="31"/>
  <c r="O30" i="31"/>
  <c r="G30" i="31"/>
  <c r="G60" i="31" s="1"/>
  <c r="AN30" i="31"/>
  <c r="X30" i="31"/>
  <c r="H30" i="31"/>
  <c r="H60" i="31" s="1"/>
  <c r="AK30" i="31"/>
  <c r="U30" i="31"/>
  <c r="AT30" i="31"/>
  <c r="AL30" i="31"/>
  <c r="AD30" i="31"/>
  <c r="V30" i="31"/>
  <c r="N30" i="31"/>
  <c r="F30" i="31"/>
  <c r="F60" i="31" s="1"/>
  <c r="AQ30" i="31"/>
  <c r="AI30" i="31"/>
  <c r="AA30" i="31"/>
  <c r="S30" i="31"/>
  <c r="K30" i="31"/>
  <c r="K60" i="31" s="1"/>
  <c r="E62" i="31"/>
  <c r="AR30" i="31"/>
  <c r="AJ30" i="31"/>
  <c r="AB30" i="31"/>
  <c r="T30" i="31"/>
  <c r="L30" i="31"/>
  <c r="AW30" i="31"/>
  <c r="AO30" i="31"/>
  <c r="AG30" i="31"/>
  <c r="Y30" i="31"/>
  <c r="Q30" i="31"/>
  <c r="I30" i="31"/>
  <c r="I60" i="31" s="1"/>
  <c r="AV30" i="31"/>
  <c r="AF30" i="31"/>
  <c r="P30" i="31"/>
  <c r="AS30" i="31"/>
  <c r="AC30" i="31"/>
  <c r="M30" i="31"/>
  <c r="D42" i="20"/>
  <c r="I12" i="20"/>
  <c r="E87" i="31"/>
  <c r="E30" i="10"/>
  <c r="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C9" i="31" l="1"/>
  <c r="M36" i="31"/>
  <c r="AN36" i="31"/>
  <c r="AV36" i="31"/>
  <c r="AQ36" i="31"/>
  <c r="BD36" i="31"/>
  <c r="N36" i="31"/>
  <c r="AX36" i="31"/>
  <c r="AY36" i="31"/>
  <c r="BC36" i="31"/>
  <c r="T36" i="31"/>
  <c r="AR36" i="31"/>
  <c r="AT36" i="31"/>
  <c r="BA36" i="31"/>
  <c r="AS36" i="31"/>
  <c r="AO36" i="31"/>
  <c r="X36" i="31"/>
  <c r="AA36" i="31"/>
  <c r="R36" i="31"/>
  <c r="AI36" i="31"/>
  <c r="Z36" i="31"/>
  <c r="Y36" i="31"/>
  <c r="AL36" i="31"/>
  <c r="BB36" i="31"/>
  <c r="AE36" i="31"/>
  <c r="AU36" i="31"/>
  <c r="AG36" i="31"/>
  <c r="K29" i="31"/>
  <c r="AK36" i="31"/>
  <c r="AJ36" i="31"/>
  <c r="AP36" i="31"/>
  <c r="U36" i="31"/>
  <c r="Q36" i="31"/>
  <c r="AW36" i="31"/>
  <c r="AH36" i="31"/>
  <c r="AB36" i="31"/>
  <c r="AM36" i="31"/>
  <c r="L36" i="31"/>
  <c r="L60" i="31" s="1"/>
  <c r="AD36" i="31"/>
  <c r="S36" i="31"/>
  <c r="W36" i="31"/>
  <c r="AZ36" i="31"/>
  <c r="AC36" i="31"/>
  <c r="P36" i="31"/>
  <c r="O36" i="31"/>
  <c r="AF36" i="31"/>
  <c r="L39" i="33"/>
  <c r="H86" i="31"/>
  <c r="P38" i="33"/>
  <c r="P40" i="33" s="1"/>
  <c r="L13" i="31"/>
  <c r="L18" i="31" s="1"/>
  <c r="L26" i="31" s="1"/>
  <c r="F65" i="31"/>
  <c r="G65" i="31"/>
  <c r="E63" i="31"/>
  <c r="E64" i="31" s="1"/>
  <c r="F61" i="31"/>
  <c r="F62" i="31" s="1"/>
  <c r="G61" i="31" s="1"/>
  <c r="G62" i="31" s="1"/>
  <c r="H61" i="31" s="1"/>
  <c r="H62" i="31" s="1"/>
  <c r="I61" i="31" s="1"/>
  <c r="I62" i="31" s="1"/>
  <c r="J61" i="31" s="1"/>
  <c r="D43" i="20"/>
  <c r="J12" i="20"/>
  <c r="F30" i="10"/>
  <c r="F87" i="31"/>
  <c r="F66" i="31" s="1"/>
  <c r="BC14" i="10"/>
  <c r="BC69" i="31"/>
  <c r="AY14" i="10"/>
  <c r="AY69" i="31"/>
  <c r="AW14" i="10"/>
  <c r="AW69" i="31"/>
  <c r="AU14" i="10"/>
  <c r="AU69" i="31"/>
  <c r="AS14" i="10"/>
  <c r="AS69" i="31"/>
  <c r="AQ14" i="10"/>
  <c r="AQ69" i="31"/>
  <c r="AO14" i="10"/>
  <c r="AO69" i="31"/>
  <c r="AM14" i="10"/>
  <c r="AM69" i="31"/>
  <c r="AK69" i="31"/>
  <c r="AI69" i="31"/>
  <c r="AG69" i="31"/>
  <c r="AE69" i="31"/>
  <c r="AC69" i="31"/>
  <c r="AA69" i="31"/>
  <c r="Y69" i="31"/>
  <c r="W69" i="31"/>
  <c r="U69" i="31"/>
  <c r="S69" i="31"/>
  <c r="Q69" i="31"/>
  <c r="O69" i="31"/>
  <c r="M69" i="31"/>
  <c r="K69" i="31"/>
  <c r="I69" i="31"/>
  <c r="G69" i="31"/>
  <c r="E14" i="10"/>
  <c r="E69" i="31"/>
  <c r="E66" i="31"/>
  <c r="BA14" i="10"/>
  <c r="BA69" i="31"/>
  <c r="BD14" i="10"/>
  <c r="BD69" i="31"/>
  <c r="BB14" i="10"/>
  <c r="BB69" i="31"/>
  <c r="AZ14" i="10"/>
  <c r="AZ69" i="31"/>
  <c r="AX14" i="10"/>
  <c r="AX69" i="31"/>
  <c r="AV14" i="10"/>
  <c r="AV69" i="31"/>
  <c r="AT14" i="10"/>
  <c r="AT69" i="31"/>
  <c r="AR14" i="10"/>
  <c r="AR69" i="31"/>
  <c r="AP14" i="10"/>
  <c r="AP69" i="31"/>
  <c r="AN14" i="10"/>
  <c r="AN69" i="31"/>
  <c r="AL69" i="31"/>
  <c r="AJ69" i="31"/>
  <c r="AH69" i="31"/>
  <c r="AF69" i="31"/>
  <c r="AD69" i="31"/>
  <c r="AB69" i="31"/>
  <c r="Z69" i="31"/>
  <c r="X69" i="31"/>
  <c r="V69" i="31"/>
  <c r="T69" i="31"/>
  <c r="R69" i="31"/>
  <c r="P69" i="31"/>
  <c r="N69" i="31"/>
  <c r="L69" i="31"/>
  <c r="J69" i="31"/>
  <c r="H69" i="31"/>
  <c r="F14" i="10"/>
  <c r="F69" i="31"/>
  <c r="E76" i="31" l="1"/>
  <c r="M13" i="31"/>
  <c r="M18" i="31" s="1"/>
  <c r="M26" i="31" s="1"/>
  <c r="M28" i="31" s="1"/>
  <c r="AS38" i="31" s="1"/>
  <c r="M39" i="33"/>
  <c r="I86" i="31"/>
  <c r="Q38" i="33"/>
  <c r="Q40" i="33" s="1"/>
  <c r="L28" i="31"/>
  <c r="H63" i="31"/>
  <c r="H64" i="31" s="1"/>
  <c r="F63" i="31"/>
  <c r="F64" i="31" s="1"/>
  <c r="E77" i="31"/>
  <c r="E80" i="31" s="1"/>
  <c r="E81" i="31" s="1"/>
  <c r="G63" i="31"/>
  <c r="G64" i="31" s="1"/>
  <c r="D44" i="20"/>
  <c r="K12" i="20"/>
  <c r="G87" i="31"/>
  <c r="G66" i="31" s="1"/>
  <c r="G76" i="31" s="1"/>
  <c r="G30" i="10"/>
  <c r="G14" i="10" s="1"/>
  <c r="F76" i="31"/>
  <c r="I63" i="31"/>
  <c r="I64" i="31" s="1"/>
  <c r="J62" i="31"/>
  <c r="K61" i="31" s="1"/>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AO38" i="31" l="1"/>
  <c r="BA38" i="31"/>
  <c r="AY38" i="31"/>
  <c r="BB38" i="31"/>
  <c r="O38" i="31"/>
  <c r="M29" i="31"/>
  <c r="AT38" i="31"/>
  <c r="Q38" i="31"/>
  <c r="AX38" i="31"/>
  <c r="AE38" i="31"/>
  <c r="P38" i="31"/>
  <c r="AD38" i="31"/>
  <c r="BC38" i="31"/>
  <c r="T38" i="31"/>
  <c r="AV38" i="31"/>
  <c r="N38" i="31"/>
  <c r="R38" i="31"/>
  <c r="AA38" i="31"/>
  <c r="AZ38" i="31"/>
  <c r="AN38" i="31"/>
  <c r="AI38" i="31"/>
  <c r="AM38" i="31"/>
  <c r="AQ38" i="31"/>
  <c r="AJ38" i="31"/>
  <c r="AW38" i="31"/>
  <c r="U38" i="31"/>
  <c r="S38" i="31"/>
  <c r="AH38" i="31"/>
  <c r="V38" i="31"/>
  <c r="AP38" i="31"/>
  <c r="AB38" i="31"/>
  <c r="Y38" i="31"/>
  <c r="AF38" i="31"/>
  <c r="AK38" i="31"/>
  <c r="AC38" i="31"/>
  <c r="W38" i="31"/>
  <c r="AL38" i="31"/>
  <c r="Z38" i="31"/>
  <c r="AU38" i="31"/>
  <c r="AR38" i="31"/>
  <c r="AG38" i="31"/>
  <c r="X38" i="31"/>
  <c r="BD38" i="31"/>
  <c r="N39" i="33"/>
  <c r="J86" i="31"/>
  <c r="J65" i="31" s="1"/>
  <c r="AV37" i="31"/>
  <c r="P37" i="31"/>
  <c r="AA37" i="31"/>
  <c r="AB37" i="31"/>
  <c r="AC37" i="31"/>
  <c r="AJ37" i="31"/>
  <c r="AK37" i="31"/>
  <c r="AR37" i="31"/>
  <c r="AS37" i="31"/>
  <c r="AZ37" i="31"/>
  <c r="AO37" i="31"/>
  <c r="AN37" i="31"/>
  <c r="AY37" i="31"/>
  <c r="S37" i="31"/>
  <c r="R37" i="31"/>
  <c r="Q37" i="31"/>
  <c r="Z37" i="31"/>
  <c r="Y37" i="31"/>
  <c r="AH37" i="31"/>
  <c r="AG37" i="31"/>
  <c r="AD37" i="31"/>
  <c r="AE37" i="31"/>
  <c r="AF37" i="31"/>
  <c r="AQ37" i="31"/>
  <c r="AX37" i="31"/>
  <c r="AW37" i="31"/>
  <c r="AP37" i="31"/>
  <c r="N37" i="31"/>
  <c r="O37" i="31"/>
  <c r="V37" i="31"/>
  <c r="W37" i="31"/>
  <c r="T37" i="31"/>
  <c r="U37" i="31"/>
  <c r="BD37" i="31"/>
  <c r="X37" i="31"/>
  <c r="AI37" i="31"/>
  <c r="AL37" i="31"/>
  <c r="AM37" i="31"/>
  <c r="AT37" i="31"/>
  <c r="AU37" i="31"/>
  <c r="BB37" i="31"/>
  <c r="BC37" i="31"/>
  <c r="M37" i="31"/>
  <c r="M60" i="31" s="1"/>
  <c r="BA37" i="31"/>
  <c r="L29" i="31"/>
  <c r="R38" i="33"/>
  <c r="R40" i="33" s="1"/>
  <c r="O13" i="31" s="1"/>
  <c r="O18" i="31" s="1"/>
  <c r="O26" i="31" s="1"/>
  <c r="O28" i="31" s="1"/>
  <c r="N13" i="31"/>
  <c r="N18" i="31" s="1"/>
  <c r="N26" i="31" s="1"/>
  <c r="N28" i="31" s="1"/>
  <c r="G77" i="31"/>
  <c r="G80" i="31" s="1"/>
  <c r="H65" i="31"/>
  <c r="I65" i="31"/>
  <c r="F77" i="31"/>
  <c r="F80" i="31" s="1"/>
  <c r="F81" i="31" s="1"/>
  <c r="D45" i="20"/>
  <c r="L12" i="20"/>
  <c r="H30" i="10"/>
  <c r="H14" i="10" s="1"/>
  <c r="H24" i="10" s="1"/>
  <c r="J63" i="31"/>
  <c r="J64" i="31" s="1"/>
  <c r="K62" i="31"/>
  <c r="L61" i="31" s="1"/>
  <c r="F24" i="10"/>
  <c r="G24" i="10"/>
  <c r="AM24" i="10"/>
  <c r="AN24" i="10"/>
  <c r="AO24" i="10"/>
  <c r="AP24" i="10"/>
  <c r="AQ24" i="10"/>
  <c r="AR24" i="10"/>
  <c r="AS24" i="10"/>
  <c r="AT24" i="10"/>
  <c r="AU24" i="10"/>
  <c r="AV24" i="10"/>
  <c r="AW24" i="10"/>
  <c r="AX24" i="10"/>
  <c r="AY24" i="10"/>
  <c r="AZ24" i="10"/>
  <c r="BA24" i="10"/>
  <c r="BB24" i="10"/>
  <c r="BC24" i="10"/>
  <c r="BD24" i="10"/>
  <c r="E24" i="10"/>
  <c r="N60" i="31" l="1"/>
  <c r="O39" i="33"/>
  <c r="K86" i="31"/>
  <c r="K65" i="31" s="1"/>
  <c r="N29" i="31"/>
  <c r="AW39" i="31"/>
  <c r="AO39" i="31"/>
  <c r="AG39" i="31"/>
  <c r="Y39" i="31"/>
  <c r="Q39" i="31"/>
  <c r="AZ39" i="31"/>
  <c r="AR39" i="31"/>
  <c r="AJ39" i="31"/>
  <c r="AB39" i="31"/>
  <c r="T39" i="31"/>
  <c r="BA39" i="31"/>
  <c r="AS39" i="31"/>
  <c r="AK39" i="31"/>
  <c r="AC39" i="31"/>
  <c r="U39" i="31"/>
  <c r="BD39" i="31"/>
  <c r="AV39" i="31"/>
  <c r="AN39" i="31"/>
  <c r="AF39" i="31"/>
  <c r="X39" i="31"/>
  <c r="P39" i="31"/>
  <c r="AY39" i="31"/>
  <c r="AI39" i="31"/>
  <c r="S39" i="31"/>
  <c r="AT39" i="31"/>
  <c r="AD39" i="31"/>
  <c r="AU39" i="31"/>
  <c r="AE39" i="31"/>
  <c r="O39" i="31"/>
  <c r="O60" i="31" s="1"/>
  <c r="AP39" i="31"/>
  <c r="Z39" i="31"/>
  <c r="AQ39" i="31"/>
  <c r="AA39" i="31"/>
  <c r="BB39" i="31"/>
  <c r="AL39" i="31"/>
  <c r="V39" i="31"/>
  <c r="BC39" i="31"/>
  <c r="AM39" i="31"/>
  <c r="W39" i="31"/>
  <c r="AX39" i="31"/>
  <c r="AH39" i="31"/>
  <c r="R39" i="31"/>
  <c r="S38" i="33"/>
  <c r="S40" i="33" s="1"/>
  <c r="O29" i="31"/>
  <c r="AZ40" i="31"/>
  <c r="AR40" i="31"/>
  <c r="AJ40" i="31"/>
  <c r="AB40" i="31"/>
  <c r="T40" i="31"/>
  <c r="BA40" i="31"/>
  <c r="AS40" i="31"/>
  <c r="AK40" i="31"/>
  <c r="AC40" i="31"/>
  <c r="U40" i="31"/>
  <c r="BD40" i="31"/>
  <c r="AV40" i="31"/>
  <c r="AN40" i="31"/>
  <c r="AF40" i="31"/>
  <c r="X40" i="31"/>
  <c r="P40" i="31"/>
  <c r="AW40" i="31"/>
  <c r="AO40" i="31"/>
  <c r="AG40" i="31"/>
  <c r="Y40" i="31"/>
  <c r="Q40" i="31"/>
  <c r="AT40" i="31"/>
  <c r="AD40" i="31"/>
  <c r="BC40" i="31"/>
  <c r="AM40" i="31"/>
  <c r="W40" i="31"/>
  <c r="AP40" i="31"/>
  <c r="Z40" i="31"/>
  <c r="AY40" i="31"/>
  <c r="AI40" i="31"/>
  <c r="S40" i="31"/>
  <c r="BB40" i="31"/>
  <c r="AL40" i="31"/>
  <c r="V40" i="31"/>
  <c r="AU40" i="31"/>
  <c r="AE40" i="31"/>
  <c r="AX40" i="31"/>
  <c r="AH40" i="31"/>
  <c r="R40" i="31"/>
  <c r="AQ40" i="31"/>
  <c r="AA40" i="31"/>
  <c r="G81" i="31"/>
  <c r="H87" i="31"/>
  <c r="H66" i="31" s="1"/>
  <c r="H76" i="31" s="1"/>
  <c r="H77" i="31" s="1"/>
  <c r="H80" i="31" s="1"/>
  <c r="D46" i="20"/>
  <c r="M12" i="20"/>
  <c r="K63" i="31"/>
  <c r="K64" i="31" s="1"/>
  <c r="I87" i="31"/>
  <c r="I66" i="31" s="1"/>
  <c r="I76" i="31" s="1"/>
  <c r="I77" i="31" s="1"/>
  <c r="I80" i="31" s="1"/>
  <c r="I30" i="10"/>
  <c r="I14" i="10" s="1"/>
  <c r="I24" i="10" s="1"/>
  <c r="L62" i="31"/>
  <c r="M61" i="31" s="1"/>
  <c r="L86" i="31" l="1"/>
  <c r="L65" i="31" s="1"/>
  <c r="P39" i="33"/>
  <c r="Q39" i="33" s="1"/>
  <c r="P60" i="31"/>
  <c r="T38" i="33"/>
  <c r="P13" i="31"/>
  <c r="P18" i="31" s="1"/>
  <c r="P26" i="31" s="1"/>
  <c r="P28" i="31" s="1"/>
  <c r="H81" i="31"/>
  <c r="I81" i="31" s="1"/>
  <c r="D47" i="20"/>
  <c r="N12" i="20"/>
  <c r="J30" i="10"/>
  <c r="J14" i="10" s="1"/>
  <c r="J24" i="10" s="1"/>
  <c r="J87" i="31"/>
  <c r="J66" i="31" s="1"/>
  <c r="J76" i="31" s="1"/>
  <c r="J77" i="31" s="1"/>
  <c r="J80" i="31" s="1"/>
  <c r="L63" i="31"/>
  <c r="L64" i="31" s="1"/>
  <c r="M62" i="31"/>
  <c r="N61" i="31" s="1"/>
  <c r="U38" i="33" l="1"/>
  <c r="T40" i="33"/>
  <c r="R39" i="33"/>
  <c r="S39" i="33" s="1"/>
  <c r="T39" i="33" s="1"/>
  <c r="U39" i="33" s="1"/>
  <c r="N86" i="31"/>
  <c r="P29" i="31"/>
  <c r="AX41" i="31"/>
  <c r="AT41" i="31"/>
  <c r="AL41" i="31"/>
  <c r="AD41" i="31"/>
  <c r="V41" i="31"/>
  <c r="AW41" i="31"/>
  <c r="AO41" i="31"/>
  <c r="AG41" i="31"/>
  <c r="Y41" i="31"/>
  <c r="Q41" i="31"/>
  <c r="Q60" i="31" s="1"/>
  <c r="BB41" i="31"/>
  <c r="AY41" i="31"/>
  <c r="AP41" i="31"/>
  <c r="AH41" i="31"/>
  <c r="Z41" i="31"/>
  <c r="R41" i="31"/>
  <c r="AS41" i="31"/>
  <c r="AK41" i="31"/>
  <c r="AC41" i="31"/>
  <c r="U41" i="31"/>
  <c r="AZ41" i="31"/>
  <c r="AN41" i="31"/>
  <c r="X41" i="31"/>
  <c r="AQ41" i="31"/>
  <c r="AA41" i="31"/>
  <c r="BC41" i="31"/>
  <c r="AJ41" i="31"/>
  <c r="T41" i="31"/>
  <c r="AM41" i="31"/>
  <c r="W41" i="31"/>
  <c r="AV41" i="31"/>
  <c r="AF41" i="31"/>
  <c r="BA41" i="31"/>
  <c r="AI41" i="31"/>
  <c r="S41" i="31"/>
  <c r="BD41" i="31"/>
  <c r="AR41" i="31"/>
  <c r="AB41" i="31"/>
  <c r="AU41" i="31"/>
  <c r="AE41" i="31"/>
  <c r="J81" i="31"/>
  <c r="K87" i="31"/>
  <c r="K66" i="31" s="1"/>
  <c r="K76" i="31" s="1"/>
  <c r="K77" i="31" s="1"/>
  <c r="K80" i="31" s="1"/>
  <c r="K30" i="10"/>
  <c r="K14" i="10" s="1"/>
  <c r="K24" i="10" s="1"/>
  <c r="D48" i="20"/>
  <c r="O12" i="20"/>
  <c r="M63" i="31"/>
  <c r="M64" i="31" s="1"/>
  <c r="N62" i="31"/>
  <c r="O61" i="31" s="1"/>
  <c r="V39" i="33" l="1"/>
  <c r="V38" i="33"/>
  <c r="U40" i="33"/>
  <c r="R13" i="31" s="1"/>
  <c r="R18" i="31" s="1"/>
  <c r="R26" i="31" s="1"/>
  <c r="R28" i="31" s="1"/>
  <c r="Q13" i="31"/>
  <c r="Q18" i="31" s="1"/>
  <c r="Q26" i="31" s="1"/>
  <c r="Q28" i="31" s="1"/>
  <c r="K81" i="31"/>
  <c r="N65" i="31"/>
  <c r="D49" i="20"/>
  <c r="P12" i="20"/>
  <c r="L30" i="10"/>
  <c r="L14" i="10" s="1"/>
  <c r="L24" i="10" s="1"/>
  <c r="L87" i="31"/>
  <c r="L66" i="31" s="1"/>
  <c r="L76" i="31" s="1"/>
  <c r="L77" i="31" s="1"/>
  <c r="L80" i="31" s="1"/>
  <c r="O62" i="31"/>
  <c r="P61" i="31" s="1"/>
  <c r="N63" i="31"/>
  <c r="N64" i="31" s="1"/>
  <c r="W38" i="33" l="1"/>
  <c r="V40" i="33"/>
  <c r="S13" i="31" s="1"/>
  <c r="S18" i="31" s="1"/>
  <c r="S26" i="31" s="1"/>
  <c r="S28" i="31" s="1"/>
  <c r="AM44" i="31" s="1"/>
  <c r="W39" i="33"/>
  <c r="S86" i="31"/>
  <c r="M86" i="31"/>
  <c r="M65" i="31" s="1"/>
  <c r="R86" i="31"/>
  <c r="P86" i="31"/>
  <c r="O86" i="31"/>
  <c r="O65" i="31" s="1"/>
  <c r="Q86" i="31"/>
  <c r="Q29" i="31"/>
  <c r="AX42" i="31"/>
  <c r="AP42" i="31"/>
  <c r="AH42" i="31"/>
  <c r="AW42" i="31"/>
  <c r="AO42" i="31"/>
  <c r="AG42" i="31"/>
  <c r="Y42" i="31"/>
  <c r="AF42" i="31"/>
  <c r="AD42" i="31"/>
  <c r="BB42" i="31"/>
  <c r="AT42" i="31"/>
  <c r="AL42" i="31"/>
  <c r="BA42" i="31"/>
  <c r="AS42" i="31"/>
  <c r="AK42" i="31"/>
  <c r="AC42" i="31"/>
  <c r="U42" i="31"/>
  <c r="X42" i="31"/>
  <c r="V42" i="31"/>
  <c r="AV42" i="31"/>
  <c r="BC42" i="31"/>
  <c r="AM42" i="31"/>
  <c r="W42" i="31"/>
  <c r="Z42" i="31"/>
  <c r="BD42" i="31"/>
  <c r="AN42" i="31"/>
  <c r="AU42" i="31"/>
  <c r="AE42" i="31"/>
  <c r="AB42" i="31"/>
  <c r="AZ42" i="31"/>
  <c r="AQ42" i="31"/>
  <c r="T42" i="31"/>
  <c r="AR42" i="31"/>
  <c r="AI42" i="31"/>
  <c r="R42" i="31"/>
  <c r="R60" i="31" s="1"/>
  <c r="AJ42" i="31"/>
  <c r="AA42" i="31"/>
  <c r="AY42" i="31"/>
  <c r="S42" i="31"/>
  <c r="R29" i="31"/>
  <c r="BB43" i="31"/>
  <c r="AT43" i="31"/>
  <c r="AL43" i="31"/>
  <c r="AD43" i="31"/>
  <c r="V43" i="31"/>
  <c r="AY43" i="31"/>
  <c r="AQ43" i="31"/>
  <c r="AI43" i="31"/>
  <c r="AA43" i="31"/>
  <c r="S43" i="31"/>
  <c r="AX43" i="31"/>
  <c r="AP43" i="31"/>
  <c r="AH43" i="31"/>
  <c r="Z43" i="31"/>
  <c r="BC43" i="31"/>
  <c r="AU43" i="31"/>
  <c r="AM43" i="31"/>
  <c r="AE43" i="31"/>
  <c r="W43" i="31"/>
  <c r="BD43" i="31"/>
  <c r="AN43" i="31"/>
  <c r="X43" i="31"/>
  <c r="AS43" i="31"/>
  <c r="AC43" i="31"/>
  <c r="AZ43" i="31"/>
  <c r="AJ43" i="31"/>
  <c r="T43" i="31"/>
  <c r="AO43" i="31"/>
  <c r="Y43" i="31"/>
  <c r="AV43" i="31"/>
  <c r="AF43" i="31"/>
  <c r="BA43" i="31"/>
  <c r="AK43" i="31"/>
  <c r="U43" i="31"/>
  <c r="AR43" i="31"/>
  <c r="AB43" i="31"/>
  <c r="AW43" i="31"/>
  <c r="AG43" i="31"/>
  <c r="L81" i="31"/>
  <c r="D50" i="20"/>
  <c r="Q12" i="20"/>
  <c r="M30" i="10"/>
  <c r="M14" i="10" s="1"/>
  <c r="M24" i="10" s="1"/>
  <c r="P62" i="31"/>
  <c r="Q61" i="31" s="1"/>
  <c r="O63" i="31"/>
  <c r="O64" i="31" s="1"/>
  <c r="M87" i="31" l="1"/>
  <c r="M66" i="31" s="1"/>
  <c r="M76" i="31" s="1"/>
  <c r="M77" i="31" s="1"/>
  <c r="M80" i="31" s="1"/>
  <c r="S29" i="31"/>
  <c r="AL44" i="31"/>
  <c r="Z44" i="31"/>
  <c r="AV44" i="31"/>
  <c r="AJ44" i="31"/>
  <c r="BB44" i="31"/>
  <c r="AH44" i="31"/>
  <c r="BA44" i="31"/>
  <c r="AQ44" i="31"/>
  <c r="AE44" i="31"/>
  <c r="AD44" i="31"/>
  <c r="AC44" i="31"/>
  <c r="AF44" i="31"/>
  <c r="T44" i="31"/>
  <c r="AU44" i="31"/>
  <c r="AT44" i="31"/>
  <c r="U44" i="31"/>
  <c r="AA44" i="31"/>
  <c r="AZ44" i="31"/>
  <c r="V44" i="31"/>
  <c r="Y44" i="31"/>
  <c r="AO44" i="31"/>
  <c r="AS44" i="31"/>
  <c r="AK44" i="31"/>
  <c r="AN44" i="31"/>
  <c r="AI44" i="31"/>
  <c r="AB44" i="31"/>
  <c r="W44" i="31"/>
  <c r="BC44" i="31"/>
  <c r="AW44" i="31"/>
  <c r="AG44" i="31"/>
  <c r="AX44" i="31"/>
  <c r="AP44" i="31"/>
  <c r="X44" i="31"/>
  <c r="BD44" i="31"/>
  <c r="AY44" i="31"/>
  <c r="AR44" i="31"/>
  <c r="X39" i="33"/>
  <c r="T86" i="31"/>
  <c r="X38" i="33"/>
  <c r="W40" i="33"/>
  <c r="T13" i="31" s="1"/>
  <c r="T18" i="31" s="1"/>
  <c r="T26" i="31" s="1"/>
  <c r="T60" i="31"/>
  <c r="S60" i="31"/>
  <c r="M81" i="31"/>
  <c r="P65" i="31"/>
  <c r="R12" i="20"/>
  <c r="D51" i="20"/>
  <c r="N30" i="10"/>
  <c r="N14" i="10" s="1"/>
  <c r="N24" i="10" s="1"/>
  <c r="N87" i="31"/>
  <c r="N66" i="31" s="1"/>
  <c r="N76" i="31" s="1"/>
  <c r="N77" i="31" s="1"/>
  <c r="N80" i="31" s="1"/>
  <c r="Q62" i="31"/>
  <c r="R61" i="31" s="1"/>
  <c r="P63" i="31"/>
  <c r="P64" i="31" s="1"/>
  <c r="T28" i="31" l="1"/>
  <c r="T29" i="31" s="1"/>
  <c r="Y38" i="33"/>
  <c r="X40" i="33"/>
  <c r="U13" i="31" s="1"/>
  <c r="U18" i="31" s="1"/>
  <c r="U26" i="31" s="1"/>
  <c r="U86" i="31"/>
  <c r="Y39" i="33"/>
  <c r="N81" i="31"/>
  <c r="Q65" i="31"/>
  <c r="O87" i="31"/>
  <c r="O66" i="31" s="1"/>
  <c r="O76" i="31" s="1"/>
  <c r="O77" i="31" s="1"/>
  <c r="O80" i="31" s="1"/>
  <c r="O30" i="10"/>
  <c r="O14" i="10" s="1"/>
  <c r="O24" i="10" s="1"/>
  <c r="D52" i="20"/>
  <c r="S12" i="20"/>
  <c r="R62" i="31"/>
  <c r="S61" i="31" s="1"/>
  <c r="Q63" i="31"/>
  <c r="Q64" i="31" s="1"/>
  <c r="Z39" i="33" l="1"/>
  <c r="U28" i="31"/>
  <c r="U29" i="31" s="1"/>
  <c r="Z38" i="33"/>
  <c r="Y40" i="33"/>
  <c r="V13" i="31" s="1"/>
  <c r="V18" i="31" s="1"/>
  <c r="V26" i="31" s="1"/>
  <c r="V86" i="31"/>
  <c r="AK45" i="31"/>
  <c r="AP45" i="31"/>
  <c r="AO45" i="31"/>
  <c r="AT45" i="31"/>
  <c r="AU45" i="31"/>
  <c r="AQ45" i="31"/>
  <c r="BC45" i="31"/>
  <c r="AB45" i="31"/>
  <c r="AN45" i="31"/>
  <c r="AC45" i="31"/>
  <c r="AH45" i="31"/>
  <c r="AG45" i="31"/>
  <c r="AL45" i="31"/>
  <c r="AE45" i="31"/>
  <c r="AA45" i="31"/>
  <c r="AM45" i="31"/>
  <c r="AY45" i="31"/>
  <c r="X45" i="31"/>
  <c r="AX45" i="31"/>
  <c r="BB45" i="31"/>
  <c r="AJ45" i="31"/>
  <c r="AR45" i="31"/>
  <c r="AI45" i="31"/>
  <c r="Y45" i="31"/>
  <c r="W45" i="31"/>
  <c r="BA45" i="31"/>
  <c r="Z45" i="31"/>
  <c r="AD45" i="31"/>
  <c r="AV45" i="31"/>
  <c r="AZ45" i="31"/>
  <c r="AS45" i="31"/>
  <c r="AW45" i="31"/>
  <c r="V45" i="31"/>
  <c r="AF45" i="31"/>
  <c r="BD45" i="31"/>
  <c r="U45" i="31"/>
  <c r="U60" i="31" s="1"/>
  <c r="O81" i="31"/>
  <c r="R65" i="31"/>
  <c r="P30" i="10"/>
  <c r="P14" i="10" s="1"/>
  <c r="P24" i="10" s="1"/>
  <c r="P87" i="31"/>
  <c r="P66" i="31" s="1"/>
  <c r="P76" i="31" s="1"/>
  <c r="P77" i="31" s="1"/>
  <c r="P80" i="31" s="1"/>
  <c r="D53" i="20"/>
  <c r="T12" i="20"/>
  <c r="S62" i="31"/>
  <c r="T61" i="31" s="1"/>
  <c r="R63" i="31"/>
  <c r="R64" i="31" s="1"/>
  <c r="AA38" i="33" l="1"/>
  <c r="Z40" i="33"/>
  <c r="W13" i="31" s="1"/>
  <c r="W18" i="31" s="1"/>
  <c r="W26" i="31" s="1"/>
  <c r="W86" i="31"/>
  <c r="V28" i="31"/>
  <c r="V29" i="31" s="1"/>
  <c r="AH46" i="31"/>
  <c r="AK46" i="31"/>
  <c r="AL46" i="31"/>
  <c r="AO46" i="31"/>
  <c r="AF46" i="31"/>
  <c r="AN46" i="31"/>
  <c r="AJ46" i="31"/>
  <c r="AZ46" i="31"/>
  <c r="BA46" i="31"/>
  <c r="AT46" i="31"/>
  <c r="AG46" i="31"/>
  <c r="AI46" i="31"/>
  <c r="AA46" i="31"/>
  <c r="BC46" i="31"/>
  <c r="AX46" i="31"/>
  <c r="AS46" i="31"/>
  <c r="AD46" i="31"/>
  <c r="Y46" i="31"/>
  <c r="BD46" i="31"/>
  <c r="AM46" i="31"/>
  <c r="W46" i="31"/>
  <c r="BB46" i="31"/>
  <c r="AY46" i="31"/>
  <c r="AE46" i="31"/>
  <c r="AV46" i="31"/>
  <c r="AP46" i="31"/>
  <c r="V46" i="31"/>
  <c r="V60" i="31" s="1"/>
  <c r="X46" i="31"/>
  <c r="AR46" i="31"/>
  <c r="AB46" i="31"/>
  <c r="Z46" i="31"/>
  <c r="AW46" i="31"/>
  <c r="AQ46" i="31"/>
  <c r="AU46" i="31"/>
  <c r="AC46" i="31"/>
  <c r="AA39" i="33"/>
  <c r="P81" i="31"/>
  <c r="S65" i="31"/>
  <c r="Q87" i="31"/>
  <c r="Q66" i="31" s="1"/>
  <c r="Q76" i="31" s="1"/>
  <c r="Q77" i="31" s="1"/>
  <c r="Q80" i="31" s="1"/>
  <c r="Q30" i="10"/>
  <c r="Q14" i="10" s="1"/>
  <c r="Q24" i="10" s="1"/>
  <c r="D54" i="20"/>
  <c r="U12" i="20"/>
  <c r="T62" i="31"/>
  <c r="U61" i="31" s="1"/>
  <c r="S63" i="31"/>
  <c r="S64" i="31" s="1"/>
  <c r="AB39" i="33" l="1"/>
  <c r="AB38" i="33"/>
  <c r="AA40" i="33"/>
  <c r="X13" i="31" s="1"/>
  <c r="X18" i="31" s="1"/>
  <c r="X26" i="31" s="1"/>
  <c r="AP47" i="31"/>
  <c r="AQ47" i="31"/>
  <c r="AT47" i="31"/>
  <c r="AU47" i="31"/>
  <c r="AR47" i="31"/>
  <c r="BD47" i="31"/>
  <c r="Y47" i="31"/>
  <c r="AK47" i="31"/>
  <c r="AG47" i="31"/>
  <c r="AH47" i="31"/>
  <c r="AI47" i="31"/>
  <c r="AL47" i="31"/>
  <c r="AM47" i="31"/>
  <c r="AB47" i="31"/>
  <c r="AN47" i="31"/>
  <c r="AZ47" i="31"/>
  <c r="AV47" i="31"/>
  <c r="AX47" i="31"/>
  <c r="BB47" i="31"/>
  <c r="W47" i="31"/>
  <c r="W60" i="31" s="1"/>
  <c r="AO47" i="31"/>
  <c r="AW47" i="31"/>
  <c r="AD47" i="31"/>
  <c r="AS47" i="31"/>
  <c r="AJ47" i="31"/>
  <c r="AA47" i="31"/>
  <c r="AE47" i="31"/>
  <c r="AF47" i="31"/>
  <c r="Z47" i="31"/>
  <c r="X47" i="31"/>
  <c r="AY47" i="31"/>
  <c r="BC47" i="31"/>
  <c r="AC47" i="31"/>
  <c r="BA47" i="31"/>
  <c r="X86" i="31"/>
  <c r="W28" i="31"/>
  <c r="W29" i="31" s="1"/>
  <c r="Q81" i="31"/>
  <c r="T65" i="31"/>
  <c r="R30" i="10"/>
  <c r="R14" i="10" s="1"/>
  <c r="R24" i="10" s="1"/>
  <c r="R87" i="31"/>
  <c r="R66" i="31" s="1"/>
  <c r="R76" i="31" s="1"/>
  <c r="R77" i="31" s="1"/>
  <c r="R80" i="31" s="1"/>
  <c r="D55" i="20"/>
  <c r="V12" i="20"/>
  <c r="U62" i="31"/>
  <c r="V61" i="31" s="1"/>
  <c r="T63" i="31"/>
  <c r="T64" i="31" s="1"/>
  <c r="Y86" i="31" l="1"/>
  <c r="AC39" i="33"/>
  <c r="X28" i="31"/>
  <c r="AE48" i="31"/>
  <c r="AF48" i="31"/>
  <c r="AI48" i="31"/>
  <c r="AJ48" i="31"/>
  <c r="AT48" i="31"/>
  <c r="BB48" i="31"/>
  <c r="Y48" i="31"/>
  <c r="AO48" i="31"/>
  <c r="BD48" i="31"/>
  <c r="AR48" i="31"/>
  <c r="AX48" i="31"/>
  <c r="BC48" i="31"/>
  <c r="AV48" i="31"/>
  <c r="AQ48" i="31"/>
  <c r="AB48" i="31"/>
  <c r="BA48" i="31"/>
  <c r="AH48" i="31"/>
  <c r="AP48" i="31"/>
  <c r="AU48" i="31"/>
  <c r="AN48" i="31"/>
  <c r="AA48" i="31"/>
  <c r="AS48" i="31"/>
  <c r="AK48" i="31"/>
  <c r="Z48" i="31"/>
  <c r="AM48" i="31"/>
  <c r="X48" i="31"/>
  <c r="X60" i="31" s="1"/>
  <c r="AZ48" i="31"/>
  <c r="AC48" i="31"/>
  <c r="AL48" i="31"/>
  <c r="AW48" i="31"/>
  <c r="AY48" i="31"/>
  <c r="AD48" i="31"/>
  <c r="AG48" i="31"/>
  <c r="AC38" i="33"/>
  <c r="AB40" i="33"/>
  <c r="Y13" i="31" s="1"/>
  <c r="Y18" i="31" s="1"/>
  <c r="Y26" i="31" s="1"/>
  <c r="R81" i="31"/>
  <c r="U65" i="31"/>
  <c r="S87" i="31"/>
  <c r="S66" i="31" s="1"/>
  <c r="S76" i="31" s="1"/>
  <c r="S77" i="31" s="1"/>
  <c r="S80" i="31" s="1"/>
  <c r="S30" i="10"/>
  <c r="S14" i="10" s="1"/>
  <c r="S24" i="10" s="1"/>
  <c r="D56" i="20"/>
  <c r="W12" i="20"/>
  <c r="V62" i="31"/>
  <c r="W61" i="31" s="1"/>
  <c r="U63" i="31"/>
  <c r="U64" i="31" s="1"/>
  <c r="AD39" i="33" l="1"/>
  <c r="Y28" i="31"/>
  <c r="Y29" i="31" s="1"/>
  <c r="AW49" i="31"/>
  <c r="AX49" i="31"/>
  <c r="BA49" i="31"/>
  <c r="BB49" i="31"/>
  <c r="AQ49" i="31"/>
  <c r="BC49" i="31"/>
  <c r="AY49" i="31"/>
  <c r="AU49" i="31"/>
  <c r="Y49" i="31"/>
  <c r="Y60" i="31" s="1"/>
  <c r="AS49" i="31"/>
  <c r="AL49" i="31"/>
  <c r="AB49" i="31"/>
  <c r="AI49" i="31"/>
  <c r="AV49" i="31"/>
  <c r="AP49" i="31"/>
  <c r="AK49" i="31"/>
  <c r="AD49" i="31"/>
  <c r="AM49" i="31"/>
  <c r="AZ49" i="31"/>
  <c r="AF49" i="31"/>
  <c r="AG49" i="31"/>
  <c r="AT49" i="31"/>
  <c r="AN49" i="31"/>
  <c r="AC49" i="31"/>
  <c r="AH49" i="31"/>
  <c r="AA49" i="31"/>
  <c r="AJ49" i="31"/>
  <c r="Z49" i="31"/>
  <c r="AR49" i="31"/>
  <c r="AE49" i="31"/>
  <c r="AO49" i="31"/>
  <c r="BD49" i="31"/>
  <c r="AD38" i="33"/>
  <c r="AC40" i="33"/>
  <c r="Z13" i="31" s="1"/>
  <c r="Z18" i="31" s="1"/>
  <c r="Z26" i="31" s="1"/>
  <c r="Z86" i="31"/>
  <c r="X29" i="31"/>
  <c r="S81" i="31"/>
  <c r="V65" i="31"/>
  <c r="T30" i="10"/>
  <c r="T14" i="10" s="1"/>
  <c r="T24" i="10" s="1"/>
  <c r="T87" i="31"/>
  <c r="T66" i="31" s="1"/>
  <c r="T76" i="31" s="1"/>
  <c r="T77" i="31" s="1"/>
  <c r="T80" i="31" s="1"/>
  <c r="D57" i="20"/>
  <c r="X12" i="20"/>
  <c r="W62" i="31"/>
  <c r="X61" i="31" s="1"/>
  <c r="V63" i="31"/>
  <c r="V64" i="31" s="1"/>
  <c r="AE39" i="33" l="1"/>
  <c r="Z28" i="31"/>
  <c r="Z29" i="31" s="1"/>
  <c r="Z50" i="31"/>
  <c r="Z60" i="31" s="1"/>
  <c r="BB50" i="31"/>
  <c r="BA50" i="31"/>
  <c r="AV50" i="31"/>
  <c r="BD50" i="31"/>
  <c r="AJ50" i="31"/>
  <c r="AZ50" i="31"/>
  <c r="AP50" i="31"/>
  <c r="AG50" i="31"/>
  <c r="AS50" i="31"/>
  <c r="AU50" i="31"/>
  <c r="AH50" i="31"/>
  <c r="AT50" i="31"/>
  <c r="AK50" i="31"/>
  <c r="AE50" i="31"/>
  <c r="AI50" i="31"/>
  <c r="AR50" i="31"/>
  <c r="AW50" i="31"/>
  <c r="AL50" i="31"/>
  <c r="AC50" i="31"/>
  <c r="AN50" i="31"/>
  <c r="AB50" i="31"/>
  <c r="AQ50" i="31"/>
  <c r="AO50" i="31"/>
  <c r="AM50" i="31"/>
  <c r="BC50" i="31"/>
  <c r="AD50" i="31"/>
  <c r="AA50" i="31"/>
  <c r="AX50" i="31"/>
  <c r="AF50" i="31"/>
  <c r="AY50" i="31"/>
  <c r="AE38" i="33"/>
  <c r="AD40" i="33"/>
  <c r="AA86" i="31"/>
  <c r="T81" i="31"/>
  <c r="W65" i="31"/>
  <c r="U87" i="31"/>
  <c r="U66" i="31" s="1"/>
  <c r="U76" i="31" s="1"/>
  <c r="U77" i="31" s="1"/>
  <c r="U80" i="31" s="1"/>
  <c r="U30" i="10"/>
  <c r="U14" i="10" s="1"/>
  <c r="U24" i="10" s="1"/>
  <c r="D58" i="20"/>
  <c r="Y12" i="20"/>
  <c r="X62" i="31"/>
  <c r="Y61" i="31" s="1"/>
  <c r="W63" i="31"/>
  <c r="W64" i="31" s="1"/>
  <c r="AF38" i="33" l="1"/>
  <c r="AE40" i="33"/>
  <c r="AB86" i="31"/>
  <c r="AD51" i="31"/>
  <c r="AA51" i="31"/>
  <c r="AA60" i="31" s="1"/>
  <c r="BC51" i="31"/>
  <c r="AV51" i="31"/>
  <c r="AR51" i="31"/>
  <c r="AN51" i="31"/>
  <c r="AJ51" i="31"/>
  <c r="AL51" i="31"/>
  <c r="AX51" i="31"/>
  <c r="AM51" i="31"/>
  <c r="AC51" i="31"/>
  <c r="BA51" i="31"/>
  <c r="AG51" i="31"/>
  <c r="AY51" i="31"/>
  <c r="AP51" i="31"/>
  <c r="AE51" i="31"/>
  <c r="AB51" i="31"/>
  <c r="AK51" i="31"/>
  <c r="AT51" i="31"/>
  <c r="AU51" i="31"/>
  <c r="BD51" i="31"/>
  <c r="AH51" i="31"/>
  <c r="AQ51" i="31"/>
  <c r="AF51" i="31"/>
  <c r="AZ51" i="31"/>
  <c r="AO51" i="31"/>
  <c r="AI51" i="31"/>
  <c r="AS51" i="31"/>
  <c r="AW51" i="31"/>
  <c r="BB51" i="31"/>
  <c r="AF39" i="33"/>
  <c r="U81" i="31"/>
  <c r="X65" i="31"/>
  <c r="D59" i="20"/>
  <c r="Z12" i="20"/>
  <c r="V30" i="10"/>
  <c r="V14" i="10" s="1"/>
  <c r="V24" i="10" s="1"/>
  <c r="V87" i="31"/>
  <c r="V66" i="31" s="1"/>
  <c r="V76" i="31" s="1"/>
  <c r="V77" i="31" s="1"/>
  <c r="V80" i="31" s="1"/>
  <c r="Y62" i="31"/>
  <c r="Z61" i="31" s="1"/>
  <c r="X63" i="31"/>
  <c r="X64" i="31" s="1"/>
  <c r="AG39" i="33" l="1"/>
  <c r="AG38" i="33"/>
  <c r="AF40" i="33"/>
  <c r="V81" i="31"/>
  <c r="Y65" i="31"/>
  <c r="D60" i="20"/>
  <c r="AA12" i="20"/>
  <c r="W87" i="31"/>
  <c r="W66" i="31" s="1"/>
  <c r="W76" i="31" s="1"/>
  <c r="W77" i="31" s="1"/>
  <c r="W80" i="31" s="1"/>
  <c r="W81" i="31" s="1"/>
  <c r="W30" i="10"/>
  <c r="W14" i="10" s="1"/>
  <c r="W24" i="10" s="1"/>
  <c r="Z62" i="31"/>
  <c r="AA61" i="31" s="1"/>
  <c r="Y63" i="31"/>
  <c r="Y64" i="31" s="1"/>
  <c r="AD86" i="31" l="1"/>
  <c r="AH38" i="33"/>
  <c r="AG40" i="33"/>
  <c r="AH39" i="33"/>
  <c r="Z65" i="31"/>
  <c r="D61" i="20"/>
  <c r="AB12" i="20"/>
  <c r="X30" i="10"/>
  <c r="X14" i="10" s="1"/>
  <c r="X24" i="10" s="1"/>
  <c r="X87" i="31"/>
  <c r="X66" i="31" s="1"/>
  <c r="X76" i="31" s="1"/>
  <c r="X77" i="31" s="1"/>
  <c r="X80" i="31" s="1"/>
  <c r="X81" i="31" s="1"/>
  <c r="Z63" i="31"/>
  <c r="Z64" i="31" s="1"/>
  <c r="AI38" i="33" l="1"/>
  <c r="AH40" i="33"/>
  <c r="AI39" i="33"/>
  <c r="AA65" i="31"/>
  <c r="D62" i="20"/>
  <c r="AC12" i="20"/>
  <c r="Y87" i="31"/>
  <c r="Y66" i="31" s="1"/>
  <c r="Y76" i="31" s="1"/>
  <c r="Y77" i="31" s="1"/>
  <c r="Y80" i="31" s="1"/>
  <c r="Y81" i="31" s="1"/>
  <c r="Y30" i="10"/>
  <c r="Y14" i="10" s="1"/>
  <c r="Y24" i="10" s="1"/>
  <c r="AJ39" i="33" l="1"/>
  <c r="AJ38" i="33"/>
  <c r="AI40" i="33"/>
  <c r="AB65" i="31"/>
  <c r="D63" i="20"/>
  <c r="AD12" i="20"/>
  <c r="Z30" i="10"/>
  <c r="Z14" i="10" s="1"/>
  <c r="Z24" i="10" s="1"/>
  <c r="Z87" i="31"/>
  <c r="Z66" i="31" s="1"/>
  <c r="Z76" i="31" s="1"/>
  <c r="Z77" i="31" s="1"/>
  <c r="Z80" i="31" s="1"/>
  <c r="Z81" i="31" s="1"/>
  <c r="AK39" i="33" l="1"/>
  <c r="AK38" i="33"/>
  <c r="AJ40" i="33"/>
  <c r="D64" i="20"/>
  <c r="AE12" i="20"/>
  <c r="AA87" i="31"/>
  <c r="AA66" i="31" s="1"/>
  <c r="AA76" i="31" s="1"/>
  <c r="AA30" i="10"/>
  <c r="AA14" i="10" s="1"/>
  <c r="AA24" i="10" s="1"/>
  <c r="AL38" i="33" l="1"/>
  <c r="AK40" i="33"/>
  <c r="AL39" i="33"/>
  <c r="AD65" i="31"/>
  <c r="D65" i="20"/>
  <c r="AF12" i="20"/>
  <c r="AB30" i="10"/>
  <c r="AB14" i="10" s="1"/>
  <c r="AB24" i="10" s="1"/>
  <c r="AB87" i="31"/>
  <c r="AB66" i="31" s="1"/>
  <c r="AB76" i="31" s="1"/>
  <c r="AM39" i="33" l="1"/>
  <c r="AM38" i="33"/>
  <c r="AL40" i="33"/>
  <c r="D66" i="20"/>
  <c r="AG12" i="20"/>
  <c r="AC30" i="10"/>
  <c r="AC14" i="10" s="1"/>
  <c r="AC24" i="10" s="1"/>
  <c r="AN39" i="33" l="1"/>
  <c r="AN38" i="33"/>
  <c r="AM40" i="33"/>
  <c r="D67" i="20"/>
  <c r="AH12" i="20"/>
  <c r="AD30" i="10"/>
  <c r="AD14" i="10" s="1"/>
  <c r="AD24" i="10" s="1"/>
  <c r="AD87" i="31"/>
  <c r="AD66" i="31" s="1"/>
  <c r="AD76" i="31" s="1"/>
  <c r="AO39" i="33" l="1"/>
  <c r="AO38" i="33"/>
  <c r="AN40" i="33"/>
  <c r="D68" i="20"/>
  <c r="AI12" i="20"/>
  <c r="AE30" i="10"/>
  <c r="AE14" i="10" s="1"/>
  <c r="AE24" i="10" s="1"/>
  <c r="AP38" i="33" l="1"/>
  <c r="AO40" i="33"/>
  <c r="AP39" i="33"/>
  <c r="D69" i="20"/>
  <c r="AJ12" i="20"/>
  <c r="AF30" i="10"/>
  <c r="AF14" i="10" s="1"/>
  <c r="AF24" i="10" s="1"/>
  <c r="AQ39" i="33" l="1"/>
  <c r="AQ38" i="33"/>
  <c r="AP40" i="33"/>
  <c r="D70" i="20"/>
  <c r="AK12" i="20"/>
  <c r="AG30" i="10"/>
  <c r="AG14" i="10" s="1"/>
  <c r="AG24" i="10" s="1"/>
  <c r="AR38" i="33" l="1"/>
  <c r="AQ40" i="33"/>
  <c r="AR39" i="33"/>
  <c r="D71" i="20"/>
  <c r="AL12" i="20"/>
  <c r="AH30" i="10"/>
  <c r="AH14" i="10" s="1"/>
  <c r="AH24" i="10" s="1"/>
  <c r="AS39" i="33" l="1"/>
  <c r="AS38" i="33"/>
  <c r="AR40" i="33"/>
  <c r="D72" i="20"/>
  <c r="AM12" i="20"/>
  <c r="AI30" i="10"/>
  <c r="AI14" i="10" s="1"/>
  <c r="AI24" i="10" s="1"/>
  <c r="AT38" i="33" l="1"/>
  <c r="AS40" i="33"/>
  <c r="AT39" i="33"/>
  <c r="D73" i="20"/>
  <c r="AN12" i="20"/>
  <c r="AJ30" i="10"/>
  <c r="AJ14" i="10" s="1"/>
  <c r="AJ24" i="10" s="1"/>
  <c r="AU39" i="33" l="1"/>
  <c r="AU38" i="33"/>
  <c r="AT40" i="33"/>
  <c r="D75" i="20"/>
  <c r="AO12" i="20"/>
  <c r="AK30" i="10"/>
  <c r="AK14" i="10" s="1"/>
  <c r="AK24" i="10" s="1"/>
  <c r="AV38" i="33" l="1"/>
  <c r="AU40" i="33"/>
  <c r="AV39" i="33"/>
  <c r="AL30" i="10"/>
  <c r="AL14" i="10" s="1"/>
  <c r="AL24" i="10" s="1"/>
  <c r="AW39" i="33" l="1"/>
  <c r="AW38" i="33"/>
  <c r="AV40" i="33"/>
  <c r="AX38" i="33" l="1"/>
  <c r="AW40" i="33"/>
  <c r="AX39" i="33"/>
  <c r="AY39" i="33" l="1"/>
  <c r="AY38" i="33"/>
  <c r="AX40" i="33"/>
  <c r="AZ38" i="33" l="1"/>
  <c r="BA38" i="33" s="1"/>
  <c r="AY40" i="33"/>
  <c r="AZ39" i="33"/>
  <c r="BA39" i="33" l="1"/>
  <c r="BB39" i="33" s="1"/>
  <c r="BB38" i="33"/>
  <c r="BA40" i="33"/>
  <c r="AZ40" i="33"/>
  <c r="BC38" i="33" l="1"/>
  <c r="BB40" i="33"/>
  <c r="BC39" i="33"/>
  <c r="AU13" i="31"/>
  <c r="AU18" i="31" s="1"/>
  <c r="AU26" i="31" s="1"/>
  <c r="AU28" i="31" s="1"/>
  <c r="AU29" i="31" s="1"/>
  <c r="AJ13" i="31"/>
  <c r="AJ18" i="31" s="1"/>
  <c r="AJ26" i="31" s="1"/>
  <c r="AJ28" i="31" s="1"/>
  <c r="AI13" i="31"/>
  <c r="AI18" i="31" s="1"/>
  <c r="AI26" i="31" s="1"/>
  <c r="AI28" i="31" s="1"/>
  <c r="AN13" i="31"/>
  <c r="AN18" i="31" s="1"/>
  <c r="AN26" i="31" s="1"/>
  <c r="AN28" i="31" s="1"/>
  <c r="AC13" i="31"/>
  <c r="AC18" i="31" s="1"/>
  <c r="AC26" i="31" s="1"/>
  <c r="AM13" i="31"/>
  <c r="AM18" i="31" s="1"/>
  <c r="AM26" i="31" s="1"/>
  <c r="AM28" i="31" s="1"/>
  <c r="AV13" i="31"/>
  <c r="AV18" i="31" s="1"/>
  <c r="AV26" i="31" s="1"/>
  <c r="AV28" i="31" s="1"/>
  <c r="AV29" i="31" s="1"/>
  <c r="AB13" i="31"/>
  <c r="AB18" i="31" s="1"/>
  <c r="AB26" i="31" s="1"/>
  <c r="AQ13" i="31"/>
  <c r="AQ18" i="31" s="1"/>
  <c r="AQ26" i="31" s="1"/>
  <c r="AQ28" i="31" s="1"/>
  <c r="AO13" i="31"/>
  <c r="AO18" i="31" s="1"/>
  <c r="AO26" i="31" s="1"/>
  <c r="AO28" i="31" s="1"/>
  <c r="AF13" i="31"/>
  <c r="AF18" i="31" s="1"/>
  <c r="AF26" i="31" s="1"/>
  <c r="AW13" i="31"/>
  <c r="AW18" i="31" s="1"/>
  <c r="AW26" i="31" s="1"/>
  <c r="AG13" i="31"/>
  <c r="AG18" i="31" s="1"/>
  <c r="AG26" i="31" s="1"/>
  <c r="AA13" i="31"/>
  <c r="AA18" i="31" s="1"/>
  <c r="AA26" i="31" s="1"/>
  <c r="AL13" i="31"/>
  <c r="AL18" i="31" s="1"/>
  <c r="AL26" i="31" s="1"/>
  <c r="AL28" i="31" s="1"/>
  <c r="AH13" i="31"/>
  <c r="AH18" i="31" s="1"/>
  <c r="AH26" i="31" s="1"/>
  <c r="AP13" i="31"/>
  <c r="AP18" i="31" s="1"/>
  <c r="AP26" i="31" s="1"/>
  <c r="AP28" i="31" s="1"/>
  <c r="AS13" i="31"/>
  <c r="AS18" i="31" s="1"/>
  <c r="AS26" i="31" s="1"/>
  <c r="AS28" i="31" s="1"/>
  <c r="AR13" i="31"/>
  <c r="AR18" i="31" s="1"/>
  <c r="AR26" i="31" s="1"/>
  <c r="AR28" i="31" s="1"/>
  <c r="AT13" i="31"/>
  <c r="AT18" i="31" s="1"/>
  <c r="AT26" i="31" s="1"/>
  <c r="AT28" i="31" s="1"/>
  <c r="AK13" i="31"/>
  <c r="AK18" i="31" s="1"/>
  <c r="AK26" i="31" s="1"/>
  <c r="AE13" i="31"/>
  <c r="AE18" i="31" s="1"/>
  <c r="AE26" i="31" s="1"/>
  <c r="AD13" i="31"/>
  <c r="AD18" i="31" s="1"/>
  <c r="AD26" i="31" s="1"/>
  <c r="BD39" i="33" l="1"/>
  <c r="BD38" i="33"/>
  <c r="BC40" i="33"/>
  <c r="AK28" i="31"/>
  <c r="AP29" i="31"/>
  <c r="AG28" i="31"/>
  <c r="AG29" i="31" s="1"/>
  <c r="AQ29" i="31"/>
  <c r="AC28" i="31"/>
  <c r="AC29" i="31" s="1"/>
  <c r="AT29" i="31"/>
  <c r="AH28" i="31"/>
  <c r="AH29" i="31" s="1"/>
  <c r="AW28" i="31"/>
  <c r="AW29" i="31" s="1"/>
  <c r="AB28" i="31"/>
  <c r="AB29" i="31" s="1"/>
  <c r="AN29" i="31"/>
  <c r="AD28" i="31"/>
  <c r="AD29" i="31" s="1"/>
  <c r="AR29" i="31"/>
  <c r="AL29" i="31"/>
  <c r="AF28" i="31"/>
  <c r="AF29" i="31" s="1"/>
  <c r="AI29" i="31"/>
  <c r="AE28" i="31"/>
  <c r="AE29" i="31" s="1"/>
  <c r="AS29" i="31"/>
  <c r="AA28" i="31"/>
  <c r="AA29" i="31" s="1"/>
  <c r="AO29" i="31"/>
  <c r="AM29" i="31"/>
  <c r="AJ29" i="31"/>
  <c r="BE38" i="33" l="1"/>
  <c r="BD40" i="33"/>
  <c r="BE39" i="33"/>
  <c r="AP55" i="31"/>
  <c r="AI55" i="31"/>
  <c r="BC55" i="31"/>
  <c r="AZ55" i="31"/>
  <c r="AF55" i="31"/>
  <c r="AK55" i="31"/>
  <c r="AG55" i="31"/>
  <c r="AH55" i="31"/>
  <c r="BB55" i="31"/>
  <c r="AU55" i="31"/>
  <c r="AJ55" i="31"/>
  <c r="AO55" i="31"/>
  <c r="BD55" i="31"/>
  <c r="AX55" i="31"/>
  <c r="AL55" i="31"/>
  <c r="AV55" i="31"/>
  <c r="AW55" i="31"/>
  <c r="AN55" i="31"/>
  <c r="AY55" i="31"/>
  <c r="AM55" i="31"/>
  <c r="AR55" i="31"/>
  <c r="AT55" i="31"/>
  <c r="AQ55" i="31"/>
  <c r="AE55" i="31"/>
  <c r="BA55" i="31"/>
  <c r="AS55" i="31"/>
  <c r="AE52" i="31"/>
  <c r="AB52" i="31"/>
  <c r="AB60" i="31" s="1"/>
  <c r="BD52" i="31"/>
  <c r="BA52" i="31"/>
  <c r="BC52" i="31"/>
  <c r="AZ52" i="31"/>
  <c r="AY52" i="31"/>
  <c r="AV52" i="31"/>
  <c r="AK52" i="31"/>
  <c r="AG52" i="31"/>
  <c r="AU52" i="31"/>
  <c r="AR52" i="31"/>
  <c r="AQ52" i="31"/>
  <c r="AN52" i="31"/>
  <c r="AX52" i="31"/>
  <c r="AT52" i="31"/>
  <c r="AL52" i="31"/>
  <c r="AF52" i="31"/>
  <c r="AC52" i="31"/>
  <c r="BB52" i="31"/>
  <c r="AM52" i="31"/>
  <c r="AH52" i="31"/>
  <c r="AP52" i="31"/>
  <c r="AJ52" i="31"/>
  <c r="AW52" i="31"/>
  <c r="AD52" i="31"/>
  <c r="AI52" i="31"/>
  <c r="AS52" i="31"/>
  <c r="AO52" i="31"/>
  <c r="AA62" i="31"/>
  <c r="BD56" i="31"/>
  <c r="AY56" i="31"/>
  <c r="AR56" i="31"/>
  <c r="AL56" i="31"/>
  <c r="BA56" i="31"/>
  <c r="AG56" i="31"/>
  <c r="BC56" i="31"/>
  <c r="AV56" i="31"/>
  <c r="AQ56" i="31"/>
  <c r="AJ56" i="31"/>
  <c r="AO56" i="31"/>
  <c r="AK56" i="31"/>
  <c r="AP56" i="31"/>
  <c r="AU56" i="31"/>
  <c r="AN56" i="31"/>
  <c r="AI56" i="31"/>
  <c r="AS56" i="31"/>
  <c r="AX56" i="31"/>
  <c r="AT56" i="31"/>
  <c r="AZ56" i="31"/>
  <c r="BB56" i="31"/>
  <c r="AM56" i="31"/>
  <c r="AH56" i="31"/>
  <c r="AF56" i="31"/>
  <c r="AW56" i="31"/>
  <c r="AX57" i="31"/>
  <c r="AS57" i="31"/>
  <c r="AL57" i="31"/>
  <c r="AU57" i="31"/>
  <c r="AZ57" i="31"/>
  <c r="AV57" i="31"/>
  <c r="AG57" i="31"/>
  <c r="AK57" i="31"/>
  <c r="AI57" i="31"/>
  <c r="AQ57" i="31"/>
  <c r="AP57" i="31"/>
  <c r="BB57" i="31"/>
  <c r="AR57" i="31"/>
  <c r="AJ57" i="31"/>
  <c r="AO57" i="31"/>
  <c r="AY57" i="31"/>
  <c r="AM57" i="31"/>
  <c r="AW57" i="31"/>
  <c r="BC57" i="31"/>
  <c r="AH57" i="31"/>
  <c r="BD57" i="31"/>
  <c r="AT57" i="31"/>
  <c r="BA57" i="31"/>
  <c r="AN57" i="31"/>
  <c r="BA53" i="31"/>
  <c r="AX53" i="31"/>
  <c r="AO53" i="31"/>
  <c r="AL53" i="31"/>
  <c r="AZ53" i="31"/>
  <c r="AV53" i="31"/>
  <c r="AR53" i="31"/>
  <c r="AS53" i="31"/>
  <c r="AP53" i="31"/>
  <c r="AG53" i="31"/>
  <c r="AD53" i="31"/>
  <c r="AJ53" i="31"/>
  <c r="AF53" i="31"/>
  <c r="AQ53" i="31"/>
  <c r="AK53" i="31"/>
  <c r="AH53" i="31"/>
  <c r="BB53" i="31"/>
  <c r="BC53" i="31"/>
  <c r="AY53" i="31"/>
  <c r="AU53" i="31"/>
  <c r="BD53" i="31"/>
  <c r="AW53" i="31"/>
  <c r="AE53" i="31"/>
  <c r="AT53" i="31"/>
  <c r="AN53" i="31"/>
  <c r="AM53" i="31"/>
  <c r="AC53" i="31"/>
  <c r="AI53" i="31"/>
  <c r="AY59" i="31"/>
  <c r="AP59" i="31"/>
  <c r="BD59" i="31"/>
  <c r="AJ59" i="31"/>
  <c r="AK59" i="31"/>
  <c r="BB59" i="31"/>
  <c r="AQ59" i="31"/>
  <c r="BC59" i="31"/>
  <c r="AN59" i="31"/>
  <c r="AO59" i="31"/>
  <c r="AR59" i="31"/>
  <c r="AL59" i="31"/>
  <c r="AM59" i="31"/>
  <c r="BA59" i="31"/>
  <c r="AU59" i="31"/>
  <c r="AI59" i="31"/>
  <c r="AS59" i="31"/>
  <c r="AW59" i="31"/>
  <c r="AX59" i="31"/>
  <c r="AZ59" i="31"/>
  <c r="AT59" i="31"/>
  <c r="AV59" i="31"/>
  <c r="AX54" i="31"/>
  <c r="AS54" i="31"/>
  <c r="AL54" i="31"/>
  <c r="AG54" i="31"/>
  <c r="AR54" i="31"/>
  <c r="AN54" i="31"/>
  <c r="AE54" i="31"/>
  <c r="AP54" i="31"/>
  <c r="AK54" i="31"/>
  <c r="AD54" i="31"/>
  <c r="AV54" i="31"/>
  <c r="BC54" i="31"/>
  <c r="AY54" i="31"/>
  <c r="AZ54" i="31"/>
  <c r="AH54" i="31"/>
  <c r="BB54" i="31"/>
  <c r="AW54" i="31"/>
  <c r="AF54" i="31"/>
  <c r="AM54" i="31"/>
  <c r="AI54" i="31"/>
  <c r="AJ54" i="31"/>
  <c r="BA54" i="31"/>
  <c r="BD54" i="31"/>
  <c r="AT54" i="31"/>
  <c r="AU54" i="31"/>
  <c r="AO54" i="31"/>
  <c r="AQ54" i="31"/>
  <c r="AH58" i="31"/>
  <c r="AT58" i="31"/>
  <c r="AK58" i="31"/>
  <c r="AR58" i="31"/>
  <c r="AN58" i="31"/>
  <c r="AQ58" i="31"/>
  <c r="AW58" i="31"/>
  <c r="AL58" i="31"/>
  <c r="AV58" i="31"/>
  <c r="AY58" i="31"/>
  <c r="AU58" i="31"/>
  <c r="BB58" i="31"/>
  <c r="AM58" i="31"/>
  <c r="AJ58" i="31"/>
  <c r="AX58" i="31"/>
  <c r="AI58" i="31"/>
  <c r="AP58" i="31"/>
  <c r="BD58" i="31"/>
  <c r="BC58" i="31"/>
  <c r="AZ58" i="31"/>
  <c r="BA58" i="31"/>
  <c r="AS58" i="31"/>
  <c r="AO58" i="31"/>
  <c r="AK29" i="31"/>
  <c r="BF39" i="33" l="1"/>
  <c r="BF38" i="33"/>
  <c r="BE40" i="33"/>
  <c r="AD60" i="31"/>
  <c r="AU60" i="31"/>
  <c r="AQ60" i="31"/>
  <c r="BD60" i="31"/>
  <c r="AE60" i="31"/>
  <c r="AX60" i="31"/>
  <c r="AG60" i="31"/>
  <c r="AV60" i="31"/>
  <c r="AW60" i="31"/>
  <c r="BA60" i="31"/>
  <c r="AO60" i="31"/>
  <c r="BB60" i="31"/>
  <c r="AP60" i="31"/>
  <c r="AC60" i="31"/>
  <c r="AF60" i="31"/>
  <c r="AB61" i="31"/>
  <c r="AA63" i="31"/>
  <c r="AA64" i="31" s="1"/>
  <c r="AA77" i="31" s="1"/>
  <c r="AA80" i="31" s="1"/>
  <c r="AA81" i="31" s="1"/>
  <c r="AR60" i="31"/>
  <c r="AT60" i="31"/>
  <c r="AS60" i="31"/>
  <c r="AM60" i="31"/>
  <c r="AN60" i="31"/>
  <c r="AK60" i="31"/>
  <c r="AY60" i="31"/>
  <c r="AH60" i="31"/>
  <c r="AZ60" i="31"/>
  <c r="AI60" i="31"/>
  <c r="AL60" i="31"/>
  <c r="BC60" i="31"/>
  <c r="AJ60" i="31"/>
  <c r="BG39" i="33" l="1"/>
  <c r="BG38" i="33"/>
  <c r="BG40" i="33" s="1"/>
  <c r="BF40" i="33"/>
  <c r="AB62" i="31"/>
  <c r="AC61" i="31" s="1"/>
  <c r="AC62" i="31" s="1"/>
  <c r="AD61" i="31" s="1"/>
  <c r="AB63" i="31" l="1"/>
  <c r="AB64" i="31" s="1"/>
  <c r="AB77" i="31" s="1"/>
  <c r="AB80" i="31" s="1"/>
  <c r="AB81" i="31" s="1"/>
  <c r="AD62" i="31"/>
  <c r="AE61" i="31" s="1"/>
  <c r="AC63" i="31"/>
  <c r="AC64" i="31" s="1"/>
  <c r="AH86" i="31" l="1"/>
  <c r="BA86" i="31"/>
  <c r="AG86" i="31"/>
  <c r="AT86" i="31"/>
  <c r="AY86" i="31"/>
  <c r="AQ86" i="31"/>
  <c r="AR86" i="31"/>
  <c r="AU86" i="31"/>
  <c r="AO86" i="31"/>
  <c r="AP86" i="31"/>
  <c r="AC86" i="31"/>
  <c r="AF86" i="31"/>
  <c r="AM86" i="31"/>
  <c r="AE86" i="31"/>
  <c r="AN86" i="31"/>
  <c r="BB86" i="31"/>
  <c r="AL86" i="31"/>
  <c r="AK86" i="31"/>
  <c r="AJ86" i="31"/>
  <c r="AZ86" i="31"/>
  <c r="AW86" i="31"/>
  <c r="AI86" i="31"/>
  <c r="BC86" i="31"/>
  <c r="AV86" i="31"/>
  <c r="AS86" i="31"/>
  <c r="BD86" i="31"/>
  <c r="AX86" i="31"/>
  <c r="AE62" i="31"/>
  <c r="AF61" i="31" s="1"/>
  <c r="AD63" i="31"/>
  <c r="AD64" i="31" s="1"/>
  <c r="AD77" i="31" s="1"/>
  <c r="AD80" i="31" s="1"/>
  <c r="AE63" i="31" l="1"/>
  <c r="AE64" i="31" s="1"/>
  <c r="AZ65" i="31"/>
  <c r="AZ87" i="31"/>
  <c r="AZ66" i="31" s="1"/>
  <c r="AT65" i="31"/>
  <c r="AT87" i="31"/>
  <c r="AT66" i="31" s="1"/>
  <c r="BC87" i="31"/>
  <c r="BC66" i="31" s="1"/>
  <c r="BC65" i="31"/>
  <c r="AJ65" i="31"/>
  <c r="AJ87" i="31"/>
  <c r="AJ66" i="31" s="1"/>
  <c r="AN65" i="31"/>
  <c r="AN87" i="31"/>
  <c r="AN66" i="31" s="1"/>
  <c r="AC65" i="31"/>
  <c r="AC87" i="31"/>
  <c r="AC66" i="31" s="1"/>
  <c r="AR65" i="31"/>
  <c r="AR87" i="31"/>
  <c r="AR66" i="31" s="1"/>
  <c r="AG65" i="31"/>
  <c r="AG87" i="31"/>
  <c r="AG66" i="31" s="1"/>
  <c r="AV87" i="31"/>
  <c r="AV66" i="31" s="1"/>
  <c r="AV65" i="31"/>
  <c r="AU87" i="31"/>
  <c r="AU66" i="31" s="1"/>
  <c r="AU65" i="31"/>
  <c r="BD65" i="31"/>
  <c r="BD87" i="31"/>
  <c r="BD66" i="31" s="1"/>
  <c r="AK65" i="31"/>
  <c r="AK87" i="31"/>
  <c r="AK66" i="31" s="1"/>
  <c r="AE65" i="31"/>
  <c r="AE87" i="31"/>
  <c r="AE66" i="31" s="1"/>
  <c r="AP65" i="31"/>
  <c r="AP87" i="31"/>
  <c r="AP66" i="31" s="1"/>
  <c r="AQ87" i="31"/>
  <c r="AQ66" i="31" s="1"/>
  <c r="AQ65" i="31"/>
  <c r="BA65" i="31"/>
  <c r="BA87" i="31"/>
  <c r="BA66" i="31" s="1"/>
  <c r="BB87" i="31"/>
  <c r="BB66" i="31" s="1"/>
  <c r="BB65" i="31"/>
  <c r="AF65" i="31"/>
  <c r="AF87" i="31"/>
  <c r="AF66" i="31" s="1"/>
  <c r="AX87" i="31"/>
  <c r="AX66" i="31" s="1"/>
  <c r="AX65" i="31"/>
  <c r="AI65" i="31"/>
  <c r="AI87" i="31"/>
  <c r="AI66" i="31" s="1"/>
  <c r="AF62" i="31"/>
  <c r="AG61" i="31" s="1"/>
  <c r="AS65" i="31"/>
  <c r="AS87" i="31"/>
  <c r="AS66" i="31" s="1"/>
  <c r="AW65" i="31"/>
  <c r="AW87" i="31"/>
  <c r="AW66" i="31" s="1"/>
  <c r="AL65" i="31"/>
  <c r="AL87" i="31"/>
  <c r="AL66" i="31" s="1"/>
  <c r="AM65" i="31"/>
  <c r="AM87" i="31"/>
  <c r="AM66" i="31" s="1"/>
  <c r="AO65" i="31"/>
  <c r="AO87" i="31"/>
  <c r="AO66" i="31" s="1"/>
  <c r="AY87" i="31"/>
  <c r="AY66" i="31" s="1"/>
  <c r="AY65" i="31"/>
  <c r="AH65" i="31"/>
  <c r="AH87" i="31"/>
  <c r="AH66" i="31" s="1"/>
  <c r="AF76" i="31" l="1"/>
  <c r="AK76" i="31"/>
  <c r="AU76" i="31"/>
  <c r="AG76" i="31"/>
  <c r="AC76" i="31"/>
  <c r="AC77" i="31" s="1"/>
  <c r="AC80" i="31" s="1"/>
  <c r="AC81" i="31" s="1"/>
  <c r="AD81" i="31" s="1"/>
  <c r="AJ76" i="31"/>
  <c r="AT76" i="31"/>
  <c r="AX76" i="31"/>
  <c r="BB76" i="31"/>
  <c r="AQ76" i="31"/>
  <c r="AE76" i="31"/>
  <c r="AE77" i="31" s="1"/>
  <c r="AE80" i="31" s="1"/>
  <c r="AV76" i="31"/>
  <c r="AN76" i="31"/>
  <c r="BC76" i="31"/>
  <c r="AS76" i="31"/>
  <c r="AF63" i="31"/>
  <c r="AF64" i="31" s="1"/>
  <c r="AY76" i="31"/>
  <c r="AM76" i="31"/>
  <c r="AW76" i="31"/>
  <c r="AG62" i="31"/>
  <c r="AH61" i="31" s="1"/>
  <c r="BA76" i="31"/>
  <c r="AP76" i="31"/>
  <c r="AH76" i="31"/>
  <c r="AO76" i="31"/>
  <c r="AL76" i="31"/>
  <c r="AI76" i="31"/>
  <c r="BD76" i="31"/>
  <c r="AR76" i="31"/>
  <c r="AZ76" i="31"/>
  <c r="AF77" i="31" l="1"/>
  <c r="AF80" i="31" s="1"/>
  <c r="AE81" i="31"/>
  <c r="AH62" i="31"/>
  <c r="AI61" i="31" s="1"/>
  <c r="AG63" i="31"/>
  <c r="AG64" i="31" s="1"/>
  <c r="AG77" i="31" s="1"/>
  <c r="AG80" i="31" s="1"/>
  <c r="AF81" i="31" l="1"/>
  <c r="AG81" i="31" s="1"/>
  <c r="AH63" i="31"/>
  <c r="AH64" i="31" s="1"/>
  <c r="AH77" i="31" s="1"/>
  <c r="AH80" i="31" s="1"/>
  <c r="AI62" i="31"/>
  <c r="AJ61" i="31" s="1"/>
  <c r="AH81" i="31" l="1"/>
  <c r="AI63" i="31"/>
  <c r="AI64" i="31" s="1"/>
  <c r="AI77" i="31" s="1"/>
  <c r="AI80" i="31" s="1"/>
  <c r="AJ62" i="31"/>
  <c r="AK61" i="31" s="1"/>
  <c r="AI81" i="31" l="1"/>
  <c r="C5" i="31" s="1"/>
  <c r="AK62" i="31"/>
  <c r="AL61" i="31" s="1"/>
  <c r="AJ63" i="31"/>
  <c r="AJ64" i="31" s="1"/>
  <c r="AJ77" i="31" s="1"/>
  <c r="AJ80" i="31" s="1"/>
  <c r="H28" i="29" l="1"/>
  <c r="I16" i="33"/>
  <c r="J16" i="33" s="1"/>
  <c r="AJ81" i="31"/>
  <c r="AL62" i="31"/>
  <c r="AM61" i="31" s="1"/>
  <c r="AK63" i="31"/>
  <c r="AK64" i="31" s="1"/>
  <c r="AK77" i="31" s="1"/>
  <c r="AK80" i="31" s="1"/>
  <c r="AK81" i="31" l="1"/>
  <c r="AM62" i="31"/>
  <c r="AN61" i="31" s="1"/>
  <c r="AL63" i="31"/>
  <c r="AL64" i="31" s="1"/>
  <c r="AL77" i="31" s="1"/>
  <c r="AL80" i="31" s="1"/>
  <c r="AL81" i="31" l="1"/>
  <c r="AN62" i="31"/>
  <c r="AO61" i="31" s="1"/>
  <c r="AM63" i="31"/>
  <c r="AM64" i="31" s="1"/>
  <c r="AM77" i="31" s="1"/>
  <c r="AM80" i="31" s="1"/>
  <c r="AM81" i="31" l="1"/>
  <c r="AO62" i="31"/>
  <c r="AP61" i="31" s="1"/>
  <c r="AN63" i="31"/>
  <c r="AN64" i="31" s="1"/>
  <c r="AN77" i="31" s="1"/>
  <c r="AN80" i="31" s="1"/>
  <c r="AN81" i="31" l="1"/>
  <c r="AO63" i="31"/>
  <c r="AO64" i="31" s="1"/>
  <c r="AO77" i="31" s="1"/>
  <c r="AO80" i="31" s="1"/>
  <c r="AP62" i="31"/>
  <c r="AQ61" i="31" s="1"/>
  <c r="AO81" i="31" l="1"/>
  <c r="AP63" i="31"/>
  <c r="AP64" i="31" s="1"/>
  <c r="AP77" i="31" s="1"/>
  <c r="AP80" i="31" s="1"/>
  <c r="AQ62" i="31"/>
  <c r="AR61" i="31" s="1"/>
  <c r="AP81" i="31" l="1"/>
  <c r="AQ63" i="31"/>
  <c r="AQ64" i="31" s="1"/>
  <c r="AQ77" i="31" s="1"/>
  <c r="AQ80" i="31" s="1"/>
  <c r="AR62" i="31"/>
  <c r="AS61" i="31" s="1"/>
  <c r="AQ81" i="31" l="1"/>
  <c r="C6" i="31" s="1"/>
  <c r="I28" i="29" s="1"/>
  <c r="AS62" i="31"/>
  <c r="AT61" i="31" s="1"/>
  <c r="AR63" i="31"/>
  <c r="AR64" i="31" s="1"/>
  <c r="AR77" i="31" s="1"/>
  <c r="AR80" i="31" s="1"/>
  <c r="I17" i="33" l="1"/>
  <c r="J17" i="33" s="1"/>
  <c r="AR81" i="31"/>
  <c r="AT62" i="31"/>
  <c r="AU61" i="31" s="1"/>
  <c r="AS63" i="31"/>
  <c r="AS64" i="31" s="1"/>
  <c r="AS77" i="31" s="1"/>
  <c r="AS80" i="31" s="1"/>
  <c r="AS81" i="31" l="1"/>
  <c r="AT63" i="31"/>
  <c r="AT64" i="31" s="1"/>
  <c r="AT77" i="31" s="1"/>
  <c r="AT80" i="31" s="1"/>
  <c r="AU62" i="31"/>
  <c r="AV61" i="31" s="1"/>
  <c r="AT81" i="31" l="1"/>
  <c r="AU63" i="31"/>
  <c r="AU64" i="31" s="1"/>
  <c r="AU77" i="31" s="1"/>
  <c r="AU80" i="31" s="1"/>
  <c r="AV62" i="31"/>
  <c r="AW61" i="31" s="1"/>
  <c r="AU81" i="31" l="1"/>
  <c r="AV63" i="31"/>
  <c r="AV64" i="31" s="1"/>
  <c r="AV77" i="31" s="1"/>
  <c r="AV80" i="31" s="1"/>
  <c r="AW62" i="31"/>
  <c r="AX61" i="31" s="1"/>
  <c r="AV81" i="31" l="1"/>
  <c r="AW63" i="31"/>
  <c r="AW64" i="31" s="1"/>
  <c r="AW77" i="31" s="1"/>
  <c r="AW80" i="31" s="1"/>
  <c r="AX62" i="31"/>
  <c r="AY61" i="31" s="1"/>
  <c r="AW81" i="31" l="1"/>
  <c r="J19" i="33" s="1" a="1"/>
  <c r="J19" i="33" s="1"/>
  <c r="AX63" i="31"/>
  <c r="AX64" i="31" s="1"/>
  <c r="AX77" i="31" s="1"/>
  <c r="AX80" i="31" s="1"/>
  <c r="AY62" i="31"/>
  <c r="AZ61" i="31" s="1"/>
  <c r="AX81" i="31" l="1"/>
  <c r="AY63" i="31"/>
  <c r="AY64" i="31" s="1"/>
  <c r="AY77" i="31" s="1"/>
  <c r="AY80" i="31" s="1"/>
  <c r="AZ62" i="31"/>
  <c r="BA61" i="31" s="1"/>
  <c r="AY81" i="31" l="1"/>
  <c r="AZ63" i="31"/>
  <c r="AZ64" i="31" s="1"/>
  <c r="AZ77" i="31" s="1"/>
  <c r="AZ80" i="31" s="1"/>
  <c r="BA62" i="31"/>
  <c r="BB61" i="31" s="1"/>
  <c r="AZ81" i="31" l="1"/>
  <c r="BB62" i="31"/>
  <c r="BC61" i="31" s="1"/>
  <c r="BA63" i="31"/>
  <c r="BA64" i="31" s="1"/>
  <c r="BA77" i="31" s="1"/>
  <c r="BA80" i="31" s="1"/>
  <c r="BA81" i="31" l="1"/>
  <c r="BB63" i="31"/>
  <c r="BB64" i="31" s="1"/>
  <c r="BB77" i="31" s="1"/>
  <c r="BB80" i="31" s="1"/>
  <c r="BC62" i="31"/>
  <c r="BD61" i="31" s="1"/>
  <c r="BD62" i="31" s="1"/>
  <c r="BD63" i="31" s="1"/>
  <c r="BD64" i="31" s="1"/>
  <c r="BD77" i="31" s="1"/>
  <c r="BD80" i="31" s="1"/>
  <c r="BB81" i="31" l="1"/>
  <c r="BC63" i="31"/>
  <c r="BC64" i="31" s="1"/>
  <c r="BC77" i="31" s="1"/>
  <c r="BC80" i="31" s="1"/>
  <c r="BC81" i="31" l="1"/>
  <c r="BD81" i="31" s="1"/>
  <c r="C7" i="31" s="1"/>
  <c r="J28" i="29" s="1"/>
  <c r="I18" i="33" l="1"/>
  <c r="J18" i="33" s="1"/>
  <c r="C4" i="31" l="1"/>
  <c r="G28" i="29" s="1"/>
  <c r="I15" i="33" l="1"/>
  <c r="J15" i="33" s="1"/>
</calcChain>
</file>

<file path=xl/comments1.xml><?xml version="1.0" encoding="utf-8"?>
<comments xmlns="http://schemas.openxmlformats.org/spreadsheetml/2006/main">
  <authors>
    <author>Ahmad, Aisha</author>
  </authors>
  <commentList>
    <comment ref="H14" authorId="0">
      <text>
        <r>
          <rPr>
            <b/>
            <sz val="9"/>
            <color indexed="81"/>
            <rFont val="Tahoma"/>
            <family val="2"/>
          </rPr>
          <t>Ahmad, Aisha:</t>
        </r>
        <r>
          <rPr>
            <sz val="9"/>
            <color indexed="81"/>
            <rFont val="Tahoma"/>
            <family val="2"/>
          </rPr>
          <t xml:space="preserve">
User can input up to three terms (i.e. years from the year of installation)</t>
        </r>
      </text>
    </comment>
    <comment ref="J14" authorId="0">
      <text>
        <r>
          <rPr>
            <b/>
            <sz val="9"/>
            <color indexed="81"/>
            <rFont val="Tahoma"/>
            <family val="2"/>
          </rPr>
          <t>Ahmad, Aisha:</t>
        </r>
        <r>
          <rPr>
            <sz val="9"/>
            <color indexed="81"/>
            <rFont val="Tahoma"/>
            <family val="2"/>
          </rPr>
          <t xml:space="preserve">
Consider proposed option if NPV is positive</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<sst xmlns="http://schemas.openxmlformats.org/spreadsheetml/2006/main" count="617" uniqueCount="406">
  <si>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</si>
  <si>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</si>
  <si>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</si>
  <si>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</si>
  <si>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</si>
  <si>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</si>
  <si>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</si>
  <si>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</si>
  <si>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</si>
  <si>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</si>
  <si>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</si>
  <si>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</si>
  <si>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</si>
  <si>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</si>
  <si>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</si>
  <si>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</si>
  <si>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</si>
  <si>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</si>
  <si>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</si>
  <si>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</si>
  <si>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</si>
  <si>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</si>
  <si>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</si>
  <si>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</si>
  <si>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</si>
  <si>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</si>
  <si>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</si>
  <si>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</si>
  <si>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</si>
  <si>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</si>
  <si>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</si>
  <si>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</si>
  <si>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</si>
  <si>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</si>
  <si>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</si>
  <si>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</si>
  <si>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</si>
  <si>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</si>
  <si>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</si>
  <si>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</si>
  <si>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</si>
  <si>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</si>
  <si>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</si>
  <si>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</si>
  <si>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</si>
  <si>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</si>
  <si>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</si>
  <si>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</si>
  <si>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</si>
  <si>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</si>
  <si>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</si>
  <si>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</si>
  <si>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</si>
  <si>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</si>
  <si>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</si>
  <si>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</si>
  <si>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</si>
  <si>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</si>
  <si>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</si>
  <si>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</si>
  <si>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</si>
  <si>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</si>
  <si>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</si>
  <si>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</si>
  <si>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</si>
  <si>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</si>
  <si>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</si>
  <si>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</si>
  <si>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</si>
  <si>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</si>
  <si>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</si>
  <si>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</si>
  <si>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</si>
  <si>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</si>
  <si>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</si>
  <si>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</si>
  <si>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</si>
  <si>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</si>
  <si>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</si>
  <si>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</si>
  <si>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</si>
  <si>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</si>
  <si>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</si>
  <si>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</si>
  <si>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</si>
  <si>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</si>
  <si>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</si>
  <si>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</si>
  <si>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</si>
  <si>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</si>
  <si>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</si>
  <si>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</si>
  <si>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</si>
  <si>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</si>
  <si>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</si>
  <si>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</si>
  <si>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</si>
  <si>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</si>
  <si>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</si>
  <si>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</si>
  <si>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</si>
  <si>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</si>
  <si>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</si>
  <si>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</si>
  <si>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</si>
  <si>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</si>
  <si>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</si>
  <si>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</si>
  <si>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</si>
  <si>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</si>
  <si>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</si>
  <si>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</si>
  <si>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</si>
  <si>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</si>
  <si>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</si>
  <si>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</si>
  <si>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</si>
  <si>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</si>
  <si>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</si>
  <si>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</si>
  <si>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</si>
  <si>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</si>
  <si>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</si>
  <si>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</si>
  <si>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</si>
  <si>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</si>
  <si>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</si>
  <si>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</si>
  <si>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</si>
  <si>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</si>
  <si>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</si>
  <si>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</si>
  <si>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</si>
  <si>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</si>
  <si>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</si>
  <si>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</si>
  <si>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</si>
  <si>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</si>
  <si>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</si>
  <si>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</si>
  <si>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</si>
  <si>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</si>
  <si>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</si>
  <si>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</si>
  <si>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</si>
  <si>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</si>
  <si>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</si>
  <si>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</si>
  <si>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</si>
  <si>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</si>
  <si>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</si>
  <si>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</si>
  <si>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</si>
  <si>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</si>
  <si>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</si>
  <si>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</si>
  <si>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</si>
  <si>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</si>
  <si>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</si>
  <si>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</si>
  <si>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</si>
  <si>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</si>
  <si>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</si>
  <si>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</si>
  <si>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</si>
  <si>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</si>
  <si>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</si>
  <si>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</si>
  <si>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</si>
  <si>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</si>
  <si>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</si>
  <si>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</si>
  <si>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</si>
  <si>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</si>
  <si>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</si>
  <si>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</si>
  <si>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</si>
  <si>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</si>
  <si>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</si>
  <si>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</si>
  <si>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</si>
  <si>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</si>
  <si>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</si>
  <si>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</si>
  <si>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</si>
  <si>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</si>
  <si>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</si>
  <si>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</si>
  <si>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</si>
  <si>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</si>
  <si>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</si>
  <si>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</si>
  <si>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</si>
  <si>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</si>
  <si>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</si>
  <si>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</si>
  <si>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</si>
  <si>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</si>
  <si>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</si>
  <si>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</si>
  <si>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</si>
  <si>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</si>
  <si>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</si>
  <si>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</si>
  <si>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</si>
  <si>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</si>
  <si>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</si>
  <si>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</si>
  <si>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</si>
  <si>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</si>
  <si>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</si>
  <si>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</si>
  <si>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</si>
  <si>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</si>
  <si>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</si>
  <si>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</si>
  <si>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</si>
  <si>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</si>
  <si>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</si>
  <si>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</si>
  <si>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</si>
  <si>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</si>
  <si>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</si>
  <si>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</si>
  <si>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</si>
  <si>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</si>
  <si>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</si>
  <si>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</si>
  <si>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</si>
  <si>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</si>
  <si>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</si>
  <si>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</si>
  <si>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</si>
  <si>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</si>
  <si>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</si>
  <si>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</si>
  <si>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</si>
  <si>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</si>
  <si>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</si>
  <si>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</si>
  <si>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</si>
  <si>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</si>
  <si>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</si>
  <si>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</si>
  <si>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</si>
  <si>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</si>
  <si>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</si>
  <si>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</si>
  <si>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</si>
  <si>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</si>
  <si>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</si>
  <si>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</si>
  <si>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</si>
  <si>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</si>
  <si>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</si>
  <si>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</si>
  <si>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</si>
  <si>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</si>
  <si>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</si>
  <si>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</si>
  <si>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</si>
  <si>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</si>
  <si>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</si>
  <si>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</si>
  <si>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</si>
  <si>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</si>
  <si>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</si>
  <si>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</si>
  <si>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</si>
  <si>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</si>
  <si>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</si>
  <si>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</si>
  <si>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</si>
  <si>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</si>
  <si>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</si>
  <si>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</si>
  <si>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</si>
  <si>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</si>
  <si>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</si>
  <si>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</si>
  <si>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</si>
  <si>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</si>
  <si>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</si>
  <si>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</si>
  <si>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</si>
  <si>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</si>
  <si>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</si>
  <si>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</si>
  <si>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</si>
  <si>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</si>
  <si>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</si>
  <si>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</si>
  <si>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</si>
  <si>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</si>
  <si>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</si>
  <si>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</si>
  <si>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</si>
  <si>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</si>
  <si>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</si>
  <si>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t>Baseline Scenario</t>
  </si>
  <si>
    <t>Baseline scenario</t>
  </si>
  <si>
    <t>Working baseline</t>
  </si>
  <si>
    <t>Show any calculation used to derive the values in your baseline scenario</t>
  </si>
  <si>
    <t>Societal costs</t>
  </si>
  <si>
    <t>Societal costs (£m)</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</si>
  <si>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</si>
  <si>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</si>
  <si>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</si>
  <si>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</si>
  <si>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</si>
  <si>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</si>
  <si>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</si>
  <si>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</si>
  <si>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</si>
  <si>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</si>
  <si>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</si>
  <si>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</si>
  <si>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</si>
  <si>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</si>
  <si>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</si>
  <si>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</si>
  <si>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</si>
  <si>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</si>
  <si>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</si>
  <si>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</si>
  <si>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</si>
  <si>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</si>
  <si>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</si>
  <si>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</si>
  <si>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</si>
  <si>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</si>
  <si>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33 to avoid double counting.</t>
  </si>
  <si>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</si>
  <si>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</si>
  <si>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</si>
  <si>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</si>
  <si>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</si>
  <si>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</si>
  <si>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</si>
  <si>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</si>
  <si>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</si>
  <si>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</si>
  <si>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£M/km</t>
  </si>
  <si>
    <t>Hours per year</t>
  </si>
  <si>
    <t>hours</t>
  </si>
  <si>
    <t>Ohm/km</t>
  </si>
  <si>
    <t>Ohm</t>
  </si>
  <si>
    <t>MWh/yr</t>
  </si>
  <si>
    <t>Year</t>
  </si>
  <si>
    <t>"do minimum" option</t>
  </si>
  <si>
    <t>CBA Option 1</t>
  </si>
  <si>
    <t>Notes</t>
  </si>
  <si>
    <t>£M</t>
  </si>
  <si>
    <t>Cost (£M)</t>
  </si>
  <si>
    <t>Losses (MWh)</t>
  </si>
  <si>
    <t>Year Number</t>
  </si>
  <si>
    <t>Template</t>
  </si>
  <si>
    <t>NPV (£)</t>
  </si>
  <si>
    <t>Breakeven Year</t>
  </si>
  <si>
    <t>NPV (£M)</t>
  </si>
  <si>
    <t>Shares - Dividends</t>
  </si>
  <si>
    <t>loans, issue bonds, borrow fro m EU green bank</t>
  </si>
  <si>
    <t>weighted average cost of capital</t>
  </si>
  <si>
    <t>a</t>
  </si>
  <si>
    <t>b</t>
  </si>
  <si>
    <t>c</t>
  </si>
  <si>
    <t>Output</t>
  </si>
  <si>
    <t>Letter</t>
  </si>
  <si>
    <t>Value</t>
  </si>
  <si>
    <t>Lookup</t>
  </si>
  <si>
    <t>hello</t>
  </si>
  <si>
    <t>n</t>
  </si>
  <si>
    <t>Table 1: Feeder Loss Factor for 100 load points</t>
  </si>
  <si>
    <t>FLF</t>
  </si>
  <si>
    <t xml:space="preserve">Note:The theory behind this is shown in IMP/001/103 Appendix 4 </t>
  </si>
  <si>
    <t>Figure 1: Graph of Feeder Loss Factor for 100 load points. X-axis is on a logarithmic scale, while y-axis is on a linear scale</t>
  </si>
  <si>
    <t>NETWORK DATA</t>
  </si>
  <si>
    <t>Feeder Loss Factor, FLF</t>
  </si>
  <si>
    <t xml:space="preserve">Loss Load Factor, LLF </t>
  </si>
  <si>
    <t>A</t>
  </si>
  <si>
    <t>km</t>
  </si>
  <si>
    <t>Cost per km</t>
  </si>
  <si>
    <t>BASELINE CONDUCTOR</t>
  </si>
  <si>
    <t>PROPOSED CONDUCTOR</t>
  </si>
  <si>
    <t xml:space="preserve">Cost per km </t>
  </si>
  <si>
    <t>Resistance per km</t>
  </si>
  <si>
    <t xml:space="preserve">Resistance </t>
  </si>
  <si>
    <t>Phase (input 1 for single-phase, 2 for 2-phase or 3 for 3-phase conductor)</t>
  </si>
  <si>
    <t>Resistance</t>
  </si>
  <si>
    <t>BASELINE losses per year minus PROPOSED losses per year</t>
  </si>
  <si>
    <t>BASELINE cost per km minus PROPOSED cost per km</t>
  </si>
  <si>
    <t>BASELINE cost minus PROPOSED cost</t>
  </si>
  <si>
    <t>Number of load points, n (input 1 for a point load)</t>
  </si>
  <si>
    <t>BASELINE losses per year</t>
  </si>
  <si>
    <t>PROPOSED losses per year</t>
  </si>
  <si>
    <t>Length of conductor</t>
  </si>
  <si>
    <t>Maximum Demand (unit is in Amp not MVA)</t>
  </si>
  <si>
    <t>Load growth factor (optional)</t>
  </si>
  <si>
    <t>Note:</t>
  </si>
  <si>
    <t>user to input data</t>
  </si>
  <si>
    <t>For a feeder with n equally distributed load points:</t>
  </si>
  <si>
    <t>Values</t>
  </si>
  <si>
    <t>Year of Installation (RIIO ED1 ONLY)</t>
  </si>
  <si>
    <t>Template for Losses Assessment for conductors (cables or overhead lines)</t>
  </si>
  <si>
    <t>Term (years from the year of installation</t>
  </si>
  <si>
    <t>This template is summarised in IMP/001/103 section 3.4.3.1  and losses assessment flowchart in figure A1.1 of Appendix 1 of the document.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</si>
</sst>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0;[Red]\-#,##0.0;\-"/>
    <numFmt numFmtId="176" formatCode="_-* #,##0_-;\-* #,##0_-;_-* &quot;-&quot;??_-;_-@_-"/>
    <numFmt numFmtId="177" formatCode="0.0"/>
    <numFmt numFmtId="178" formatCode="#,##0.00;[Red]\-#,##0.00;\-"/>
  </numFmts>
  <fonts count="60">
    <font>
      <sz val="11"/>
      <color theme="1"/>
      <name val="Calibri"/>
      <family val="2"/>
      <scheme val="minor"/>
    </font>
    <font>
      <sz val="11"/>
      <color theme="1"/>
      <name val="Calibri"/>
      <family val="2"/>
      <scheme val="minor"/>
    </font>
    <font>
      <sz val="10"/>
      <name val="Arial"/>
      <family val="2"/>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sz val="10"/>
      <color theme="1"/>
      <name val="Verdana"/>
      <family val="2"/>
    </font>
    <font>
      <sz val="10"/>
      <name val="Verdana"/>
      <family val="2"/>
    </font>
    <font>
      <b/>
      <sz val="10"/>
      <name val="Verdana"/>
      <family val="2"/>
    </font>
    <font>
      <sz val="11"/>
      <name val="CG Omega"/>
      <family val="2"/>
    </font>
    <font>
      <sz val="11"/>
      <name val="CG Omega"/>
    </font>
    <font>
      <sz val="11"/>
      <color indexed="8"/>
      <name val="Calibri"/>
      <family val="2"/>
    </font>
    <font>
      <sz val="11"/>
      <color indexed="9"/>
      <name val="Calibri"/>
      <family val="2"/>
    </font>
    <font>
      <sz val="10"/>
      <color indexed="8"/>
      <name val="Verdana"/>
      <family val="2"/>
    </font>
    <font>
      <b/>
      <sz val="11"/>
      <color indexed="8"/>
      <name val="Calibri"/>
      <family val="2"/>
    </font>
    <font>
      <u/>
      <sz val="10"/>
      <color theme="10"/>
      <name val="Verdana"/>
      <family val="2"/>
    </font>
    <font>
      <u/>
      <sz val="10"/>
      <color indexed="12"/>
      <name val="Arial"/>
      <family val="2"/>
    </font>
    <font>
      <u/>
      <sz val="10"/>
      <color indexed="12"/>
      <name val="Verdana"/>
      <family val="2"/>
    </font>
    <font>
      <u/>
      <sz val="7.7"/>
      <color indexed="12"/>
      <name val="CG Omega"/>
    </font>
    <font>
      <u/>
      <sz val="8.5"/>
      <color theme="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i/>
      <sz val="10"/>
      <name val="Verdana"/>
      <family val="2"/>
    </font>
    <font>
      <sz val="9"/>
      <color indexed="81"/>
      <name val="Tahoma"/>
      <family val="2"/>
    </font>
    <font>
      <b/>
      <sz val="9"/>
      <color indexed="81"/>
      <name val="Tahoma"/>
      <family val="2"/>
    </font>
    <font>
      <i/>
      <sz val="10"/>
      <name val="Verdana"/>
      <family val="2"/>
    </font>
    <font>
      <i/>
      <sz val="10"/>
      <color rgb="FFFF0000"/>
      <name val="Verdana"/>
      <family val="2"/>
    </font>
  </fonts>
  <fills count="4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indexed="26"/>
        <bgColor indexed="64"/>
      </patternFill>
    </fill>
    <fill>
      <patternFill patternType="solid">
        <fgColor indexed="42"/>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FFFFCC"/>
        <bgColor indexed="64"/>
      </patternFill>
    </fill>
  </fills>
  <borders count="38">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215">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1"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0" fontId="33" fillId="0" borderId="0"/>
    <xf numFmtId="0" fontId="36" fillId="0" borderId="0"/>
    <xf numFmtId="0" fontId="2" fillId="0" borderId="0"/>
    <xf numFmtId="0" fontId="36" fillId="0" borderId="0"/>
    <xf numFmtId="0" fontId="37" fillId="0" borderId="0"/>
    <xf numFmtId="0" fontId="36" fillId="0" borderId="0"/>
    <xf numFmtId="0" fontId="2" fillId="0" borderId="0"/>
    <xf numFmtId="0" fontId="2" fillId="0" borderId="0"/>
    <xf numFmtId="0" fontId="36" fillId="0" borderId="0">
      <alignment vertical="justify"/>
    </xf>
    <xf numFmtId="0" fontId="38" fillId="12"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9"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9" fillId="20"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20"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9" fillId="13" borderId="0" applyNumberFormat="0" applyBorder="0" applyAlignment="0" applyProtection="0"/>
    <xf numFmtId="0" fontId="38" fillId="21" borderId="0" applyNumberFormat="0" applyBorder="0" applyAlignment="0" applyProtection="0"/>
    <xf numFmtId="0" fontId="38" fillId="16" borderId="0" applyNumberFormat="0" applyBorder="0" applyAlignment="0" applyProtection="0"/>
    <xf numFmtId="0" fontId="39" fillId="22" borderId="0" applyNumberFormat="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3" fillId="0" borderId="0" applyFont="0" applyFill="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6" fillId="0" borderId="0"/>
    <xf numFmtId="0" fontId="37" fillId="0" borderId="0" applyFont="0" applyFill="0" applyBorder="0" applyAlignment="0" applyProtection="0"/>
    <xf numFmtId="0" fontId="37" fillId="0" borderId="0" applyFont="0" applyFill="0" applyBorder="0" applyAlignment="0" applyProtection="0"/>
    <xf numFmtId="0" fontId="36" fillId="0" borderId="0"/>
    <xf numFmtId="0" fontId="33" fillId="0" borderId="0"/>
    <xf numFmtId="0" fontId="36" fillId="0" borderId="0"/>
    <xf numFmtId="0" fontId="3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7" fillId="0" borderId="0">
      <alignment vertical="top"/>
    </xf>
    <xf numFmtId="0" fontId="1" fillId="0" borderId="0"/>
    <xf numFmtId="9" fontId="3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5" fontId="33" fillId="26" borderId="3">
      <alignment vertical="center"/>
    </xf>
    <xf numFmtId="175" fontId="40" fillId="11" borderId="3">
      <alignment vertical="center"/>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4" fontId="47" fillId="28" borderId="27" applyNumberFormat="0" applyProtection="0">
      <alignment vertical="center"/>
    </xf>
    <xf numFmtId="4" fontId="48" fillId="28" borderId="27" applyNumberFormat="0" applyProtection="0">
      <alignment vertical="center"/>
    </xf>
    <xf numFmtId="4" fontId="47" fillId="28" borderId="27" applyNumberFormat="0" applyProtection="0">
      <alignment horizontal="left" vertical="center" indent="1"/>
    </xf>
    <xf numFmtId="0" fontId="47" fillId="28" borderId="27" applyNumberFormat="0" applyProtection="0">
      <alignment horizontal="left" vertical="top" indent="1"/>
    </xf>
    <xf numFmtId="4" fontId="47" fillId="29" borderId="0" applyNumberFormat="0" applyProtection="0">
      <alignment horizontal="left" vertical="center" indent="1"/>
    </xf>
    <xf numFmtId="4" fontId="49" fillId="30" borderId="27" applyNumberFormat="0" applyProtection="0">
      <alignment horizontal="right" vertical="center"/>
    </xf>
    <xf numFmtId="4" fontId="49" fillId="31" borderId="27" applyNumberFormat="0" applyProtection="0">
      <alignment horizontal="right" vertical="center"/>
    </xf>
    <xf numFmtId="4" fontId="49" fillId="32" borderId="27" applyNumberFormat="0" applyProtection="0">
      <alignment horizontal="right" vertical="center"/>
    </xf>
    <xf numFmtId="4" fontId="49" fillId="33" borderId="27" applyNumberFormat="0" applyProtection="0">
      <alignment horizontal="right" vertical="center"/>
    </xf>
    <xf numFmtId="4" fontId="49" fillId="34" borderId="27" applyNumberFormat="0" applyProtection="0">
      <alignment horizontal="right" vertical="center"/>
    </xf>
    <xf numFmtId="4" fontId="49" fillId="35" borderId="27" applyNumberFormat="0" applyProtection="0">
      <alignment horizontal="right" vertical="center"/>
    </xf>
    <xf numFmtId="4" fontId="49" fillId="36" borderId="27" applyNumberFormat="0" applyProtection="0">
      <alignment horizontal="right" vertical="center"/>
    </xf>
    <xf numFmtId="4" fontId="49" fillId="37" borderId="27" applyNumberFormat="0" applyProtection="0">
      <alignment horizontal="right" vertical="center"/>
    </xf>
    <xf numFmtId="4" fontId="49" fillId="38" borderId="27" applyNumberFormat="0" applyProtection="0">
      <alignment horizontal="right" vertical="center"/>
    </xf>
    <xf numFmtId="4" fontId="47" fillId="39" borderId="28" applyNumberFormat="0" applyProtection="0">
      <alignment horizontal="left" vertical="center" indent="1"/>
    </xf>
    <xf numFmtId="4" fontId="49" fillId="40" borderId="0" applyNumberFormat="0" applyProtection="0">
      <alignment horizontal="left" vertical="center" indent="1"/>
    </xf>
    <xf numFmtId="4" fontId="50" fillId="41" borderId="0" applyNumberFormat="0" applyProtection="0">
      <alignment horizontal="left" vertical="center" indent="1"/>
    </xf>
    <xf numFmtId="4" fontId="49" fillId="29" borderId="27" applyNumberFormat="0" applyProtection="0">
      <alignment horizontal="right" vertical="center"/>
    </xf>
    <xf numFmtId="4" fontId="49" fillId="40" borderId="0" applyNumberFormat="0" applyProtection="0">
      <alignment horizontal="left" vertical="center" indent="1"/>
    </xf>
    <xf numFmtId="4" fontId="49" fillId="29" borderId="0" applyNumberFormat="0" applyProtection="0">
      <alignment horizontal="left" vertical="center" indent="1"/>
    </xf>
    <xf numFmtId="0" fontId="2" fillId="41" borderId="27" applyNumberFormat="0" applyProtection="0">
      <alignment horizontal="left" vertical="center" indent="1"/>
    </xf>
    <xf numFmtId="0" fontId="2" fillId="41" borderId="27" applyNumberFormat="0" applyProtection="0">
      <alignment horizontal="left" vertical="top" indent="1"/>
    </xf>
    <xf numFmtId="0" fontId="2" fillId="29" borderId="27" applyNumberFormat="0" applyProtection="0">
      <alignment horizontal="left" vertical="center" indent="1"/>
    </xf>
    <xf numFmtId="0" fontId="2" fillId="29" borderId="27" applyNumberFormat="0" applyProtection="0">
      <alignment horizontal="left" vertical="top" indent="1"/>
    </xf>
    <xf numFmtId="0" fontId="2" fillId="42" borderId="27" applyNumberFormat="0" applyProtection="0">
      <alignment horizontal="left" vertical="center" indent="1"/>
    </xf>
    <xf numFmtId="0" fontId="2" fillId="42" borderId="27" applyNumberFormat="0" applyProtection="0">
      <alignment horizontal="left" vertical="top" indent="1"/>
    </xf>
    <xf numFmtId="0" fontId="2" fillId="40" borderId="27" applyNumberFormat="0" applyProtection="0">
      <alignment horizontal="left" vertical="center" indent="1"/>
    </xf>
    <xf numFmtId="0" fontId="2" fillId="40" borderId="27" applyNumberFormat="0" applyProtection="0">
      <alignment horizontal="left" vertical="top" indent="1"/>
    </xf>
    <xf numFmtId="0" fontId="2" fillId="43" borderId="3" applyNumberFormat="0">
      <protection locked="0"/>
    </xf>
    <xf numFmtId="4" fontId="49" fillId="44" borderId="27" applyNumberFormat="0" applyProtection="0">
      <alignment vertical="center"/>
    </xf>
    <xf numFmtId="4" fontId="51" fillId="44" borderId="27" applyNumberFormat="0" applyProtection="0">
      <alignment vertical="center"/>
    </xf>
    <xf numFmtId="4" fontId="49" fillId="44" borderId="27" applyNumberFormat="0" applyProtection="0">
      <alignment horizontal="left" vertical="center" indent="1"/>
    </xf>
    <xf numFmtId="0" fontId="49" fillId="44" borderId="27" applyNumberFormat="0" applyProtection="0">
      <alignment horizontal="left" vertical="top" indent="1"/>
    </xf>
    <xf numFmtId="4" fontId="49" fillId="40" borderId="27" applyNumberFormat="0" applyProtection="0">
      <alignment horizontal="right" vertical="center"/>
    </xf>
    <xf numFmtId="4" fontId="51" fillId="40" borderId="27" applyNumberFormat="0" applyProtection="0">
      <alignment horizontal="right" vertical="center"/>
    </xf>
    <xf numFmtId="4" fontId="49" fillId="29" borderId="27" applyNumberFormat="0" applyProtection="0">
      <alignment horizontal="left" vertical="center" indent="1"/>
    </xf>
    <xf numFmtId="0" fontId="49" fillId="29" borderId="27" applyNumberFormat="0" applyProtection="0">
      <alignment horizontal="left" vertical="top" indent="1"/>
    </xf>
    <xf numFmtId="4" fontId="52" fillId="45" borderId="0" applyNumberFormat="0" applyProtection="0">
      <alignment horizontal="left" vertical="center" indent="1"/>
    </xf>
    <xf numFmtId="4" fontId="53" fillId="40" borderId="27" applyNumberFormat="0" applyProtection="0">
      <alignment horizontal="right" vertical="center"/>
    </xf>
    <xf numFmtId="0" fontId="54" fillId="0" borderId="0" applyNumberFormat="0" applyFill="0" applyBorder="0" applyAlignment="0" applyProtection="0"/>
    <xf numFmtId="0" fontId="2" fillId="0" borderId="0" applyFont="0" applyFill="0" applyBorder="0" applyAlignment="0" applyProtection="0"/>
  </cellStyleXfs>
  <cellXfs count="246">
    <xf numFmtId="0" fontId="0" fillId="0" borderId="0" xfId="0"/>
    <xf numFmtId="0" fontId="3" fillId="0" borderId="0" xfId="0" applyFont="1"/>
    <xf numFmtId="0" fontId="4" fillId="5" borderId="0" xfId="0" applyFont="1" applyFill="1" applyProtection="1">
      <protection locked="0"/>
    </xf>
    <xf numFmtId="0" fontId="3" fillId="0" borderId="0" xfId="0" applyFont="1" applyProtection="1"/>
    <xf numFmtId="0" fontId="4" fillId="4" borderId="7" xfId="0" applyFont="1" applyFill="1" applyBorder="1" applyAlignment="1" applyProtection="1">
      <alignment horizontal="centerContinuous"/>
    </xf>
    <xf numFmtId="0" fontId="4" fillId="4" borderId="8" xfId="0" applyFont="1" applyFill="1" applyBorder="1" applyAlignment="1" applyProtection="1">
      <alignment horizontal="centerContinuous"/>
    </xf>
    <xf numFmtId="0" fontId="4" fillId="4" borderId="9" xfId="0" applyFont="1" applyFill="1" applyBorder="1" applyAlignment="1" applyProtection="1">
      <alignment horizontal="centerContinuous"/>
    </xf>
    <xf numFmtId="0" fontId="3" fillId="0" borderId="0" xfId="0" quotePrefix="1" applyFont="1" applyBorder="1" applyProtection="1"/>
    <xf numFmtId="0" fontId="3" fillId="0" borderId="0" xfId="0" applyFont="1" applyBorder="1" applyProtection="1"/>
    <xf numFmtId="164" fontId="3" fillId="5" borderId="0" xfId="1" applyNumberFormat="1" applyFont="1" applyFill="1" applyBorder="1" applyProtection="1"/>
    <xf numFmtId="0" fontId="3" fillId="0" borderId="0" xfId="0" applyFont="1" applyFill="1" applyBorder="1" applyProtection="1"/>
    <xf numFmtId="0" fontId="4" fillId="0" borderId="6" xfId="0" applyFont="1" applyBorder="1" applyProtection="1"/>
    <xf numFmtId="0" fontId="4" fillId="0" borderId="6" xfId="0" applyFont="1" applyFill="1" applyBorder="1" applyProtection="1"/>
    <xf numFmtId="0" fontId="4" fillId="0" borderId="0" xfId="0" applyFont="1" applyFill="1" applyBorder="1" applyProtection="1"/>
    <xf numFmtId="0" fontId="4" fillId="0" borderId="0" xfId="0" applyFont="1" applyProtection="1"/>
    <xf numFmtId="0" fontId="3" fillId="0" borderId="0" xfId="0" applyFont="1" applyBorder="1" applyAlignment="1" applyProtection="1">
      <alignment horizontal="right"/>
    </xf>
    <xf numFmtId="0" fontId="7" fillId="0" borderId="0" xfId="0" applyFont="1" applyProtection="1"/>
    <xf numFmtId="0" fontId="4" fillId="0" borderId="0" xfId="0" applyFont="1" applyBorder="1" applyProtection="1"/>
    <xf numFmtId="0" fontId="0" fillId="0" borderId="0" xfId="0" quotePrefix="1"/>
    <xf numFmtId="0" fontId="3" fillId="7" borderId="0" xfId="0" applyFont="1" applyFill="1"/>
    <xf numFmtId="0" fontId="3" fillId="0" borderId="0" xfId="0" applyFont="1" applyFill="1"/>
    <xf numFmtId="0" fontId="3" fillId="0" borderId="0" xfId="0" applyFont="1" applyFill="1" applyProtection="1"/>
    <xf numFmtId="164" fontId="3" fillId="2" borderId="3" xfId="0" applyNumberFormat="1" applyFont="1" applyFill="1" applyBorder="1" applyProtection="1"/>
    <xf numFmtId="3" fontId="3" fillId="2" borderId="3" xfId="0" applyNumberFormat="1" applyFont="1" applyFill="1" applyBorder="1" applyProtection="1"/>
    <xf numFmtId="0" fontId="4" fillId="0" borderId="0" xfId="0" applyFont="1"/>
    <xf numFmtId="0" fontId="9" fillId="0" borderId="0" xfId="0" applyFont="1"/>
    <xf numFmtId="0" fontId="3" fillId="0" borderId="0" xfId="0" applyFont="1" applyBorder="1" applyAlignment="1">
      <alignment horizontal="left" vertical="top" wrapText="1"/>
    </xf>
    <xf numFmtId="0" fontId="3" fillId="0" borderId="0" xfId="0" applyFont="1" applyBorder="1" applyAlignment="1">
      <alignment horizontal="left"/>
    </xf>
    <xf numFmtId="0" fontId="3" fillId="0" borderId="0" xfId="0" applyFont="1" applyBorder="1" applyAlignment="1">
      <alignment horizontal="center" vertical="top" wrapText="1"/>
    </xf>
    <xf numFmtId="0" fontId="3" fillId="0" borderId="3" xfId="0" applyFont="1" applyBorder="1" applyAlignment="1">
      <alignment vertical="top"/>
    </xf>
    <xf numFmtId="0" fontId="3" fillId="0" borderId="3" xfId="0" applyFont="1" applyBorder="1" applyAlignment="1">
      <alignment vertical="top" wrapText="1"/>
    </xf>
    <xf numFmtId="0" fontId="8" fillId="0" borderId="0" xfId="0" applyFont="1" applyFill="1"/>
    <xf numFmtId="164" fontId="3" fillId="5" borderId="3" xfId="1" applyNumberFormat="1" applyFont="1" applyFill="1" applyBorder="1" applyProtection="1">
      <protection locked="0"/>
    </xf>
    <xf numFmtId="165" fontId="3" fillId="5" borderId="0" xfId="0" applyNumberFormat="1" applyFont="1" applyFill="1" applyBorder="1" applyProtection="1">
      <protection locked="0"/>
    </xf>
    <xf numFmtId="165" fontId="3" fillId="0" borderId="0" xfId="0" applyNumberFormat="1" applyFont="1" applyFill="1" applyBorder="1" applyProtection="1">
      <protection locked="0"/>
    </xf>
    <xf numFmtId="10" fontId="3" fillId="5" borderId="0" xfId="1" applyNumberFormat="1" applyFont="1" applyFill="1" applyBorder="1" applyProtection="1">
      <protection locked="0"/>
    </xf>
    <xf numFmtId="0" fontId="10" fillId="0" borderId="0" xfId="0" applyFont="1" applyProtection="1"/>
    <xf numFmtId="3" fontId="3" fillId="5" borderId="0" xfId="1" applyNumberFormat="1" applyFont="1" applyFill="1" applyBorder="1" applyProtection="1">
      <protection locked="0"/>
    </xf>
    <xf numFmtId="0" fontId="13" fillId="0" borderId="0" xfId="0" applyFont="1" applyProtection="1"/>
    <xf numFmtId="1" fontId="13" fillId="0" borderId="0" xfId="0" applyNumberFormat="1" applyFont="1" applyProtection="1"/>
    <xf numFmtId="0" fontId="3" fillId="0" borderId="0" xfId="0" quotePrefix="1" applyFont="1" applyProtection="1"/>
    <xf numFmtId="0" fontId="15" fillId="2" borderId="20" xfId="4" applyFont="1" applyFill="1" applyBorder="1" applyAlignment="1">
      <alignment horizontal="center"/>
    </xf>
    <xf numFmtId="0" fontId="15" fillId="2" borderId="3" xfId="4" applyFont="1" applyFill="1" applyBorder="1" applyAlignment="1">
      <alignment horizontal="center"/>
    </xf>
    <xf numFmtId="167" fontId="3" fillId="5" borderId="0" xfId="0" applyNumberFormat="1" applyFont="1" applyFill="1" applyBorder="1" applyProtection="1">
      <protection locked="0"/>
    </xf>
    <xf numFmtId="8" fontId="4" fillId="0" borderId="14" xfId="0" applyNumberFormat="1" applyFont="1" applyBorder="1" applyProtection="1"/>
    <xf numFmtId="0" fontId="4" fillId="0" borderId="10" xfId="0" applyFont="1" applyBorder="1" applyAlignment="1" applyProtection="1">
      <alignment horizontal="center" wrapText="1"/>
    </xf>
    <xf numFmtId="0" fontId="4" fillId="0" borderId="13" xfId="0" applyFont="1" applyBorder="1" applyAlignment="1" applyProtection="1">
      <alignment horizontal="center" wrapText="1"/>
    </xf>
    <xf numFmtId="3" fontId="4" fillId="2" borderId="11" xfId="0" applyNumberFormat="1" applyFont="1" applyFill="1" applyBorder="1" applyAlignment="1" applyProtection="1">
      <alignment horizontal="center"/>
    </xf>
    <xf numFmtId="3" fontId="4" fillId="0" borderId="11" xfId="0" applyNumberFormat="1" applyFont="1" applyFill="1" applyBorder="1" applyAlignment="1" applyProtection="1">
      <alignment horizontal="center"/>
    </xf>
    <xf numFmtId="166" fontId="3" fillId="5" borderId="3" xfId="0" applyNumberFormat="1" applyFont="1" applyFill="1" applyBorder="1" applyProtection="1">
      <protection locked="0"/>
    </xf>
    <xf numFmtId="0" fontId="14" fillId="0" borderId="0" xfId="0" applyFont="1" applyProtection="1"/>
    <xf numFmtId="0" fontId="17" fillId="0" borderId="0" xfId="0" quotePrefix="1" applyFont="1"/>
    <xf numFmtId="165" fontId="4" fillId="3" borderId="6" xfId="0" applyNumberFormat="1" applyFont="1" applyFill="1" applyBorder="1" applyProtection="1">
      <protection locked="0"/>
    </xf>
    <xf numFmtId="165" fontId="4" fillId="2" borderId="0" xfId="0" applyNumberFormat="1" applyFont="1" applyFill="1" applyProtection="1"/>
    <xf numFmtId="165" fontId="3" fillId="0" borderId="0" xfId="0" applyNumberFormat="1" applyFont="1" applyProtection="1"/>
    <xf numFmtId="165" fontId="4" fillId="0" borderId="1" xfId="0" applyNumberFormat="1" applyFont="1" applyBorder="1" applyProtection="1"/>
    <xf numFmtId="0" fontId="3" fillId="0" borderId="6" xfId="0" applyFont="1" applyBorder="1" applyProtection="1"/>
    <xf numFmtId="0" fontId="3" fillId="0" borderId="6" xfId="0" quotePrefix="1" applyFont="1" applyBorder="1" applyProtection="1"/>
    <xf numFmtId="165" fontId="3" fillId="3" borderId="6" xfId="0" applyNumberFormat="1" applyFont="1" applyFill="1" applyBorder="1" applyProtection="1">
      <protection locked="0"/>
    </xf>
    <xf numFmtId="0" fontId="3" fillId="0" borderId="0" xfId="0" quotePrefix="1" applyFont="1" applyBorder="1" applyAlignment="1" applyProtection="1">
      <alignment vertical="center"/>
    </xf>
    <xf numFmtId="0" fontId="3" fillId="0" borderId="0" xfId="0" applyFont="1" applyBorder="1" applyAlignment="1" applyProtection="1">
      <alignment vertical="center"/>
    </xf>
    <xf numFmtId="165" fontId="3" fillId="5" borderId="0" xfId="0" applyNumberFormat="1" applyFont="1" applyFill="1" applyBorder="1" applyAlignment="1" applyProtection="1">
      <alignment vertical="center"/>
      <protection locked="0"/>
    </xf>
    <xf numFmtId="168" fontId="3" fillId="0" borderId="0" xfId="8" applyNumberFormat="1" applyFont="1" applyBorder="1" applyProtection="1"/>
    <xf numFmtId="0" fontId="3" fillId="6" borderId="3" xfId="0" applyFont="1" applyFill="1" applyBorder="1" applyAlignment="1">
      <alignment horizontal="center"/>
    </xf>
    <xf numFmtId="8" fontId="3" fillId="0" borderId="3" xfId="0" applyNumberFormat="1" applyFont="1" applyBorder="1" applyAlignment="1">
      <alignment horizontal="center" vertical="top"/>
    </xf>
    <xf numFmtId="8" fontId="3" fillId="0" borderId="3" xfId="0" applyNumberFormat="1" applyFont="1" applyBorder="1" applyAlignment="1">
      <alignment horizontal="left" vertical="top"/>
    </xf>
    <xf numFmtId="0" fontId="19" fillId="0" borderId="0" xfId="0" applyFont="1" applyProtection="1"/>
    <xf numFmtId="165" fontId="3" fillId="3" borderId="0" xfId="0" applyNumberFormat="1" applyFont="1" applyFill="1" applyBorder="1" applyProtection="1">
      <protection locked="0"/>
    </xf>
    <xf numFmtId="3" fontId="3" fillId="5" borderId="0" xfId="0" applyNumberFormat="1" applyFont="1" applyFill="1" applyProtection="1"/>
    <xf numFmtId="0" fontId="12" fillId="0" borderId="0" xfId="6" applyFont="1" applyAlignment="1" applyProtection="1">
      <alignment vertical="top"/>
    </xf>
    <xf numFmtId="0" fontId="12" fillId="8" borderId="0" xfId="6" applyFont="1" applyFill="1" applyAlignment="1" applyProtection="1">
      <alignment vertical="top"/>
    </xf>
    <xf numFmtId="0" fontId="3" fillId="8" borderId="0" xfId="0" applyFont="1" applyFill="1"/>
    <xf numFmtId="2" fontId="3" fillId="7" borderId="0" xfId="0" applyNumberFormat="1" applyFont="1" applyFill="1"/>
    <xf numFmtId="1" fontId="3" fillId="7" borderId="0" xfId="0" applyNumberFormat="1" applyFont="1" applyFill="1"/>
    <xf numFmtId="0" fontId="20" fillId="0" borderId="0" xfId="0" applyFont="1" applyProtection="1"/>
    <xf numFmtId="0" fontId="21" fillId="0" borderId="0" xfId="0" applyFont="1" applyProtection="1"/>
    <xf numFmtId="0" fontId="13" fillId="0" borderId="0" xfId="0" applyFont="1" applyAlignment="1" applyProtection="1">
      <alignment horizontal="left"/>
    </xf>
    <xf numFmtId="2" fontId="3" fillId="2" borderId="3" xfId="0" applyNumberFormat="1" applyFont="1" applyFill="1" applyBorder="1" applyProtection="1"/>
    <xf numFmtId="0" fontId="21" fillId="0" borderId="0" xfId="0" applyFont="1" applyAlignment="1" applyProtection="1">
      <alignment horizontal="left" vertical="top"/>
    </xf>
    <xf numFmtId="0" fontId="7" fillId="0" borderId="0" xfId="0" applyFont="1" applyFill="1" applyProtection="1"/>
    <xf numFmtId="170" fontId="3" fillId="5" borderId="3" xfId="0" applyNumberFormat="1" applyFont="1" applyFill="1" applyBorder="1" applyProtection="1">
      <protection locked="0"/>
    </xf>
    <xf numFmtId="165" fontId="3" fillId="0" borderId="0" xfId="0" applyNumberFormat="1" applyFont="1" applyFill="1" applyBorder="1" applyAlignment="1" applyProtection="1">
      <alignment horizontal="right"/>
      <protection locked="0"/>
    </xf>
    <xf numFmtId="0" fontId="3" fillId="0" borderId="0" xfId="0" applyFont="1" applyFill="1" applyAlignment="1">
      <alignment vertical="top"/>
    </xf>
    <xf numFmtId="0" fontId="4" fillId="0" borderId="0" xfId="0" applyFont="1" applyFill="1"/>
    <xf numFmtId="0" fontId="3" fillId="0" borderId="0" xfId="0" applyFont="1" applyFill="1" applyBorder="1" applyAlignment="1" applyProtection="1">
      <alignment horizontal="left"/>
    </xf>
    <xf numFmtId="0" fontId="6" fillId="0" borderId="0" xfId="0" applyFont="1" applyProtection="1"/>
    <xf numFmtId="43" fontId="3" fillId="0" borderId="0" xfId="7" applyFont="1" applyBorder="1" applyProtection="1"/>
    <xf numFmtId="165" fontId="3" fillId="3" borderId="3" xfId="0" applyNumberFormat="1" applyFont="1" applyFill="1" applyBorder="1" applyAlignment="1" applyProtection="1">
      <alignment horizontal="left"/>
      <protection locked="0"/>
    </xf>
    <xf numFmtId="0" fontId="4" fillId="6" borderId="3" xfId="0" applyFont="1" applyFill="1" applyBorder="1"/>
    <xf numFmtId="0" fontId="3" fillId="0" borderId="0" xfId="0" applyFont="1" applyAlignment="1"/>
    <xf numFmtId="0" fontId="3" fillId="0" borderId="0" xfId="0" applyFont="1" applyAlignment="1">
      <alignment vertical="top"/>
    </xf>
    <xf numFmtId="0" fontId="13" fillId="0" borderId="0" xfId="0" applyFont="1"/>
    <xf numFmtId="165" fontId="3" fillId="5" borderId="3" xfId="0" applyNumberFormat="1" applyFont="1" applyFill="1" applyBorder="1" applyAlignment="1" applyProtection="1">
      <alignment horizontal="left"/>
      <protection locked="0"/>
    </xf>
    <xf numFmtId="3" fontId="3" fillId="2" borderId="3" xfId="0" applyNumberFormat="1" applyFont="1" applyFill="1" applyBorder="1" applyAlignment="1" applyProtection="1">
      <alignment horizontal="left"/>
    </xf>
    <xf numFmtId="0" fontId="3" fillId="0" borderId="3" xfId="0" applyFont="1" applyBorder="1" applyAlignment="1">
      <alignment horizontal="left"/>
    </xf>
    <xf numFmtId="0" fontId="4" fillId="0" borderId="3" xfId="0" applyFont="1" applyBorder="1" applyAlignment="1">
      <alignment vertical="top"/>
    </xf>
    <xf numFmtId="0" fontId="4" fillId="0" borderId="3" xfId="0" applyFont="1" applyBorder="1" applyAlignment="1">
      <alignment vertical="top" wrapText="1"/>
    </xf>
    <xf numFmtId="0" fontId="4" fillId="0" borderId="3" xfId="0" applyFont="1" applyBorder="1" applyAlignment="1">
      <alignment horizontal="left" vertical="top" wrapText="1"/>
    </xf>
    <xf numFmtId="0" fontId="8" fillId="0" borderId="0" xfId="0" applyFont="1"/>
    <xf numFmtId="0" fontId="0" fillId="0" borderId="0" xfId="0" applyAlignment="1">
      <alignment vertical="top" wrapText="1"/>
    </xf>
    <xf numFmtId="0" fontId="22"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3" fillId="7" borderId="0" xfId="0" applyFont="1" applyFill="1"/>
    <xf numFmtId="0" fontId="3" fillId="7" borderId="0" xfId="0" applyFont="1" applyFill="1" applyAlignment="1">
      <alignment horizontal="right"/>
    </xf>
    <xf numFmtId="172" fontId="3" fillId="5" borderId="3" xfId="7" applyNumberFormat="1" applyFont="1" applyFill="1" applyBorder="1" applyProtection="1">
      <protection locked="0"/>
    </xf>
    <xf numFmtId="169" fontId="3" fillId="0" borderId="1" xfId="7" applyNumberFormat="1" applyFont="1" applyFill="1" applyBorder="1" applyProtection="1">
      <protection locked="0"/>
    </xf>
    <xf numFmtId="0" fontId="24" fillId="0" borderId="0" xfId="0" applyFont="1" applyFill="1"/>
    <xf numFmtId="171" fontId="3" fillId="5" borderId="3" xfId="0" applyNumberFormat="1" applyFont="1" applyFill="1" applyBorder="1"/>
    <xf numFmtId="0" fontId="3" fillId="7" borderId="0" xfId="0" applyFont="1" applyFill="1" applyAlignment="1">
      <alignment horizontal="left"/>
    </xf>
    <xf numFmtId="0" fontId="20" fillId="0" borderId="12" xfId="0" applyFont="1" applyBorder="1" applyAlignment="1" applyProtection="1">
      <alignment horizontal="right"/>
    </xf>
    <xf numFmtId="0" fontId="20" fillId="0" borderId="2" xfId="0" applyFont="1" applyBorder="1" applyAlignment="1" applyProtection="1">
      <alignment vertical="center" textRotation="90"/>
    </xf>
    <xf numFmtId="0" fontId="20" fillId="0" borderId="5" xfId="0" applyFont="1" applyBorder="1" applyAlignment="1" applyProtection="1">
      <alignment vertical="center" textRotation="90"/>
    </xf>
    <xf numFmtId="0" fontId="20" fillId="9" borderId="0" xfId="0" applyFont="1" applyFill="1" applyBorder="1" applyProtection="1"/>
    <xf numFmtId="0" fontId="4" fillId="9" borderId="0" xfId="0" applyFont="1" applyFill="1" applyBorder="1" applyProtection="1"/>
    <xf numFmtId="0" fontId="3" fillId="9" borderId="0" xfId="0" applyFont="1" applyFill="1" applyBorder="1" applyProtection="1"/>
    <xf numFmtId="0" fontId="20" fillId="9" borderId="18" xfId="0" applyFont="1" applyFill="1" applyBorder="1" applyProtection="1"/>
    <xf numFmtId="0" fontId="25" fillId="9" borderId="18" xfId="0" applyFont="1" applyFill="1" applyBorder="1" applyProtection="1"/>
    <xf numFmtId="0" fontId="4" fillId="9" borderId="18" xfId="0" applyFont="1" applyFill="1" applyBorder="1" applyProtection="1"/>
    <xf numFmtId="0" fontId="3" fillId="9" borderId="18" xfId="0" applyFont="1" applyFill="1" applyBorder="1" applyProtection="1"/>
    <xf numFmtId="0" fontId="23" fillId="9" borderId="0" xfId="0" applyFont="1" applyFill="1" applyBorder="1" applyProtection="1"/>
    <xf numFmtId="0" fontId="3" fillId="0" borderId="24" xfId="0" applyFont="1" applyBorder="1" applyAlignment="1" applyProtection="1">
      <alignment vertical="center"/>
    </xf>
    <xf numFmtId="0" fontId="3" fillId="0" borderId="6" xfId="0" applyFont="1" applyBorder="1" applyAlignment="1" applyProtection="1">
      <alignment vertical="center"/>
    </xf>
    <xf numFmtId="173" fontId="14" fillId="2" borderId="3" xfId="4" applyNumberFormat="1" applyFont="1" applyFill="1" applyBorder="1" applyAlignment="1">
      <alignment horizontal="right"/>
    </xf>
    <xf numFmtId="0" fontId="14" fillId="2" borderId="3" xfId="4" applyFont="1" applyFill="1" applyBorder="1" applyAlignment="1"/>
    <xf numFmtId="0" fontId="3" fillId="0" borderId="0" xfId="0" applyFont="1" applyAlignment="1" applyProtection="1">
      <alignment horizontal="right"/>
    </xf>
    <xf numFmtId="0" fontId="11" fillId="0" borderId="0" xfId="6" applyAlignment="1" applyProtection="1">
      <alignment vertical="top"/>
    </xf>
    <xf numFmtId="0" fontId="3"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3" fillId="5" borderId="25" xfId="0" applyNumberFormat="1" applyFont="1" applyFill="1" applyBorder="1" applyAlignment="1" applyProtection="1">
      <alignment horizontal="center"/>
      <protection locked="0"/>
    </xf>
    <xf numFmtId="0" fontId="0" fillId="0" borderId="0" xfId="0" applyAlignment="1">
      <alignment vertical="top"/>
    </xf>
    <xf numFmtId="0" fontId="34" fillId="0" borderId="0" xfId="9" applyFont="1" applyFill="1" applyBorder="1"/>
    <xf numFmtId="0" fontId="34" fillId="0" borderId="0" xfId="9" applyFont="1" applyBorder="1"/>
    <xf numFmtId="0" fontId="34" fillId="0" borderId="0" xfId="9" applyFont="1"/>
    <xf numFmtId="175" fontId="34" fillId="0" borderId="0" xfId="9" applyNumberFormat="1" applyFont="1"/>
    <xf numFmtId="0" fontId="35" fillId="0" borderId="0" xfId="9" applyFont="1" applyBorder="1" applyAlignment="1"/>
    <xf numFmtId="0" fontId="34" fillId="0" borderId="0" xfId="9" applyFont="1" applyFill="1"/>
    <xf numFmtId="176" fontId="34" fillId="0" borderId="0" xfId="9" applyNumberFormat="1" applyFont="1" applyAlignment="1">
      <alignment horizontal="left"/>
    </xf>
    <xf numFmtId="165" fontId="3" fillId="0" borderId="0" xfId="0" applyNumberFormat="1" applyFont="1" applyFill="1" applyBorder="1" applyAlignment="1" applyProtection="1">
      <alignment vertical="center"/>
      <protection locked="0"/>
    </xf>
    <xf numFmtId="165" fontId="4" fillId="0" borderId="0" xfId="0" applyNumberFormat="1" applyFont="1" applyFill="1" applyBorder="1" applyAlignment="1" applyProtection="1">
      <alignment vertical="center"/>
      <protection locked="0"/>
    </xf>
    <xf numFmtId="0" fontId="35" fillId="0" borderId="11" xfId="9" applyFont="1" applyFill="1" applyBorder="1"/>
    <xf numFmtId="176" fontId="34" fillId="0" borderId="0" xfId="9" applyNumberFormat="1" applyFont="1"/>
    <xf numFmtId="176" fontId="35" fillId="0" borderId="0" xfId="9" applyNumberFormat="1" applyFont="1"/>
    <xf numFmtId="0" fontId="34" fillId="0" borderId="0" xfId="9" applyFont="1" applyAlignment="1">
      <alignment horizontal="left"/>
    </xf>
    <xf numFmtId="0" fontId="35" fillId="0" borderId="0" xfId="9" applyFont="1" applyFill="1" applyBorder="1"/>
    <xf numFmtId="0" fontId="34" fillId="0" borderId="29" xfId="9" applyFont="1" applyBorder="1"/>
    <xf numFmtId="0" fontId="34" fillId="0" borderId="30" xfId="9" applyFont="1" applyBorder="1"/>
    <xf numFmtId="0" fontId="34" fillId="0" borderId="10" xfId="9" applyFont="1" applyBorder="1"/>
    <xf numFmtId="0" fontId="34" fillId="0" borderId="11" xfId="9" applyFont="1" applyBorder="1"/>
    <xf numFmtId="177" fontId="34" fillId="0" borderId="0" xfId="9" applyNumberFormat="1" applyFont="1" applyBorder="1"/>
    <xf numFmtId="0" fontId="34" fillId="0" borderId="12" xfId="9" applyFont="1" applyBorder="1"/>
    <xf numFmtId="0" fontId="34" fillId="0" borderId="6" xfId="9" applyFont="1" applyBorder="1"/>
    <xf numFmtId="0" fontId="33" fillId="0" borderId="26" xfId="0" applyFont="1" applyBorder="1" applyProtection="1"/>
    <xf numFmtId="1" fontId="33" fillId="0" borderId="0" xfId="0" applyNumberFormat="1" applyFont="1" applyBorder="1" applyProtection="1"/>
    <xf numFmtId="0" fontId="33" fillId="0" borderId="0" xfId="0" applyFont="1" applyBorder="1" applyProtection="1"/>
    <xf numFmtId="177" fontId="33" fillId="0" borderId="0" xfId="0" applyNumberFormat="1" applyFont="1" applyBorder="1" applyProtection="1"/>
    <xf numFmtId="0" fontId="55" fillId="0" borderId="11" xfId="9" applyFont="1" applyFill="1" applyBorder="1"/>
    <xf numFmtId="0" fontId="34" fillId="0" borderId="31" xfId="9" applyFont="1" applyBorder="1"/>
    <xf numFmtId="0" fontId="34" fillId="0" borderId="32" xfId="9" applyFont="1" applyBorder="1"/>
    <xf numFmtId="0" fontId="34" fillId="0" borderId="33" xfId="9" applyFont="1" applyBorder="1"/>
    <xf numFmtId="0" fontId="22" fillId="0" borderId="3" xfId="0" applyFont="1" applyBorder="1" applyAlignment="1">
      <alignment horizontal="left"/>
    </xf>
    <xf numFmtId="0" fontId="0" fillId="0" borderId="3" xfId="0" applyBorder="1" applyAlignment="1">
      <alignment horizontal="left"/>
    </xf>
    <xf numFmtId="0" fontId="35" fillId="0" borderId="0" xfId="9" applyFont="1"/>
    <xf numFmtId="0" fontId="35" fillId="0" borderId="12" xfId="9" applyFont="1" applyFill="1" applyBorder="1"/>
    <xf numFmtId="0" fontId="34" fillId="0" borderId="11" xfId="9" applyFont="1" applyFill="1" applyBorder="1"/>
    <xf numFmtId="0" fontId="58" fillId="0" borderId="11" xfId="9" applyFont="1" applyFill="1" applyBorder="1"/>
    <xf numFmtId="0" fontId="59" fillId="0" borderId="11" xfId="9" applyFont="1" applyFill="1" applyBorder="1"/>
    <xf numFmtId="1" fontId="34" fillId="46" borderId="3" xfId="9" applyNumberFormat="1" applyFont="1" applyFill="1" applyBorder="1" applyAlignment="1">
      <alignment horizontal="right"/>
    </xf>
    <xf numFmtId="0" fontId="34" fillId="0" borderId="11" xfId="9" applyFont="1" applyFill="1" applyBorder="1" applyAlignment="1">
      <alignment wrapText="1"/>
    </xf>
    <xf numFmtId="0" fontId="35" fillId="0" borderId="31" xfId="9" applyFont="1" applyFill="1" applyBorder="1"/>
    <xf numFmtId="0" fontId="35" fillId="0" borderId="34" xfId="9" applyFont="1" applyBorder="1" applyAlignment="1">
      <alignment horizontal="center"/>
    </xf>
    <xf numFmtId="0" fontId="35" fillId="0" borderId="34" xfId="9" applyFont="1" applyFill="1" applyBorder="1"/>
    <xf numFmtId="0" fontId="34" fillId="0" borderId="29" xfId="9" applyFont="1" applyFill="1" applyBorder="1"/>
    <xf numFmtId="0" fontId="58" fillId="0" borderId="29" xfId="9" applyFont="1" applyFill="1" applyBorder="1"/>
    <xf numFmtId="0" fontId="59" fillId="0" borderId="29" xfId="9" applyFont="1" applyFill="1" applyBorder="1"/>
    <xf numFmtId="0" fontId="55" fillId="0" borderId="29" xfId="9" applyFont="1" applyFill="1" applyBorder="1"/>
    <xf numFmtId="0" fontId="35" fillId="0" borderId="29" xfId="9" applyFont="1" applyFill="1" applyBorder="1"/>
    <xf numFmtId="0" fontId="35" fillId="0" borderId="30" xfId="9" applyFont="1" applyFill="1" applyBorder="1"/>
    <xf numFmtId="0" fontId="35" fillId="0" borderId="33" xfId="9" applyFont="1" applyFill="1" applyBorder="1"/>
    <xf numFmtId="1" fontId="34" fillId="46" borderId="35" xfId="9" applyNumberFormat="1" applyFont="1" applyFill="1" applyBorder="1"/>
    <xf numFmtId="10" fontId="34" fillId="46" borderId="35" xfId="1" applyNumberFormat="1" applyFont="1" applyFill="1" applyBorder="1"/>
    <xf numFmtId="2" fontId="34" fillId="46" borderId="35" xfId="1" applyNumberFormat="1" applyFont="1" applyFill="1" applyBorder="1"/>
    <xf numFmtId="0" fontId="34" fillId="46" borderId="35" xfId="9" applyFont="1" applyFill="1" applyBorder="1"/>
    <xf numFmtId="177" fontId="34" fillId="0" borderId="29" xfId="9" applyNumberFormat="1" applyFont="1" applyFill="1" applyBorder="1" applyAlignment="1">
      <alignment horizontal="right"/>
    </xf>
    <xf numFmtId="1" fontId="34" fillId="46" borderId="35" xfId="9" applyNumberFormat="1" applyFont="1" applyFill="1" applyBorder="1" applyAlignment="1">
      <alignment horizontal="right"/>
    </xf>
    <xf numFmtId="171" fontId="59" fillId="0" borderId="29" xfId="9" applyNumberFormat="1" applyFont="1" applyFill="1" applyBorder="1"/>
    <xf numFmtId="177" fontId="55" fillId="0" borderId="29" xfId="9" applyNumberFormat="1" applyFont="1" applyFill="1" applyBorder="1"/>
    <xf numFmtId="177" fontId="35" fillId="0" borderId="29" xfId="9" applyNumberFormat="1" applyFont="1" applyFill="1" applyBorder="1"/>
    <xf numFmtId="2" fontId="58" fillId="0" borderId="29" xfId="9" applyNumberFormat="1" applyFont="1" applyFill="1" applyBorder="1" applyAlignment="1">
      <alignment horizontal="right"/>
    </xf>
    <xf numFmtId="2" fontId="34" fillId="46" borderId="35" xfId="9" applyNumberFormat="1" applyFont="1" applyFill="1" applyBorder="1"/>
    <xf numFmtId="2" fontId="58" fillId="0" borderId="29" xfId="9" applyNumberFormat="1" applyFont="1" applyFill="1" applyBorder="1"/>
    <xf numFmtId="2" fontId="55" fillId="0" borderId="29" xfId="9" applyNumberFormat="1" applyFont="1" applyFill="1" applyBorder="1"/>
    <xf numFmtId="0" fontId="34" fillId="46" borderId="35" xfId="9" applyFont="1" applyFill="1" applyBorder="1" applyAlignment="1">
      <alignment horizontal="center"/>
    </xf>
    <xf numFmtId="8" fontId="34" fillId="0" borderId="35" xfId="9" applyNumberFormat="1" applyFont="1" applyBorder="1"/>
    <xf numFmtId="0" fontId="34" fillId="46" borderId="36" xfId="9" applyFont="1" applyFill="1" applyBorder="1" applyAlignment="1">
      <alignment horizontal="center"/>
    </xf>
    <xf numFmtId="8" fontId="34" fillId="0" borderId="36" xfId="9" applyNumberFormat="1" applyFont="1" applyBorder="1"/>
    <xf numFmtId="0" fontId="35" fillId="0" borderId="34" xfId="9" applyFont="1" applyBorder="1" applyAlignment="1">
      <alignment horizontal="center" wrapText="1"/>
    </xf>
    <xf numFmtId="0" fontId="35" fillId="0" borderId="34" xfId="9" applyFont="1" applyBorder="1"/>
    <xf numFmtId="0" fontId="34" fillId="0" borderId="37" xfId="9" applyFont="1" applyBorder="1" applyAlignment="1">
      <alignment horizontal="center"/>
    </xf>
    <xf numFmtId="8" fontId="34" fillId="0" borderId="37" xfId="9" applyNumberFormat="1" applyFont="1" applyBorder="1"/>
    <xf numFmtId="173" fontId="55" fillId="0" borderId="29" xfId="8" applyNumberFormat="1" applyFont="1" applyFill="1" applyBorder="1"/>
    <xf numFmtId="173" fontId="34" fillId="46" borderId="35" xfId="9" applyNumberFormat="1" applyFont="1" applyFill="1" applyBorder="1"/>
    <xf numFmtId="0" fontId="3" fillId="0" borderId="0" xfId="0" applyFont="1" applyAlignment="1">
      <alignment horizontal="left" vertical="top" wrapText="1"/>
    </xf>
    <xf numFmtId="0" fontId="3" fillId="6" borderId="3" xfId="0" applyFont="1" applyFill="1" applyBorder="1" applyAlignment="1">
      <alignment horizontal="center" vertical="center"/>
    </xf>
    <xf numFmtId="0" fontId="4" fillId="6" borderId="21" xfId="0" applyFont="1" applyFill="1" applyBorder="1" applyAlignment="1">
      <alignment horizontal="left" vertical="top" wrapText="1"/>
    </xf>
    <xf numFmtId="0" fontId="4" fillId="6" borderId="20" xfId="0" applyFont="1" applyFill="1" applyBorder="1" applyAlignment="1">
      <alignment horizontal="left" vertical="top" wrapText="1"/>
    </xf>
    <xf numFmtId="0" fontId="4" fillId="6" borderId="21" xfId="0" applyFont="1" applyFill="1" applyBorder="1" applyAlignment="1">
      <alignment horizontal="left" vertical="top"/>
    </xf>
    <xf numFmtId="0" fontId="4" fillId="6" borderId="20" xfId="0" applyFont="1" applyFill="1" applyBorder="1" applyAlignment="1">
      <alignment horizontal="left" vertical="top"/>
    </xf>
    <xf numFmtId="0" fontId="3" fillId="0" borderId="7" xfId="0" applyFont="1" applyBorder="1" applyAlignment="1">
      <alignment horizontal="left"/>
    </xf>
    <xf numFmtId="0" fontId="3" fillId="0" borderId="9" xfId="0" applyFont="1" applyBorder="1" applyAlignment="1">
      <alignment horizontal="left"/>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horizontal="center" vertical="top" wrapText="1"/>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4" fillId="6" borderId="3" xfId="0" applyFont="1" applyFill="1" applyBorder="1" applyAlignment="1">
      <alignment horizontal="left" vertical="top"/>
    </xf>
    <xf numFmtId="0" fontId="3" fillId="0" borderId="3" xfId="0" applyFont="1" applyBorder="1" applyAlignment="1">
      <alignment horizontal="left" vertical="top" wrapText="1"/>
    </xf>
    <xf numFmtId="0" fontId="4" fillId="6" borderId="7" xfId="0" applyFont="1" applyFill="1" applyBorder="1" applyAlignment="1">
      <alignment horizontal="left" vertical="top"/>
    </xf>
    <xf numFmtId="0" fontId="4" fillId="6" borderId="9" xfId="0" applyFont="1" applyFill="1" applyBorder="1" applyAlignment="1">
      <alignment horizontal="left" vertical="top"/>
    </xf>
    <xf numFmtId="0" fontId="3" fillId="0" borderId="7" xfId="0" applyFont="1" applyBorder="1" applyAlignment="1">
      <alignment horizontal="left" vertical="top"/>
    </xf>
    <xf numFmtId="0" fontId="3" fillId="0" borderId="9" xfId="0" applyFont="1" applyBorder="1" applyAlignment="1">
      <alignment horizontal="left" vertical="top"/>
    </xf>
    <xf numFmtId="0" fontId="16" fillId="2" borderId="15" xfId="4" applyFont="1" applyFill="1" applyBorder="1" applyAlignment="1">
      <alignment horizontal="left" vertical="top"/>
    </xf>
    <xf numFmtId="0" fontId="16" fillId="2" borderId="16" xfId="4" applyFont="1" applyFill="1" applyBorder="1" applyAlignment="1">
      <alignment horizontal="left" vertical="top"/>
    </xf>
    <xf numFmtId="0" fontId="16" fillId="2" borderId="17" xfId="4" applyFont="1" applyFill="1" applyBorder="1" applyAlignment="1">
      <alignment horizontal="left" vertical="top"/>
    </xf>
    <xf numFmtId="0" fontId="16" fillId="2" borderId="19" xfId="4" applyFont="1" applyFill="1" applyBorder="1" applyAlignment="1">
      <alignment horizontal="left" vertical="top"/>
    </xf>
    <xf numFmtId="0" fontId="14" fillId="2" borderId="3" xfId="4" applyFont="1" applyFill="1" applyBorder="1" applyAlignment="1">
      <alignment horizontal="center" vertical="center" wrapText="1"/>
    </xf>
    <xf numFmtId="0" fontId="23" fillId="9" borderId="4" xfId="0" applyFont="1" applyFill="1" applyBorder="1" applyAlignment="1" applyProtection="1">
      <alignment horizontal="center" vertical="center" textRotation="90" wrapText="1"/>
    </xf>
    <xf numFmtId="0" fontId="23" fillId="9" borderId="5" xfId="0" applyFont="1" applyFill="1" applyBorder="1" applyAlignment="1" applyProtection="1">
      <alignment horizontal="center" vertical="center" textRotation="90" wrapText="1"/>
    </xf>
    <xf numFmtId="0" fontId="23" fillId="9" borderId="2" xfId="0" applyFont="1" applyFill="1" applyBorder="1" applyAlignment="1" applyProtection="1">
      <alignment horizontal="center" vertical="center" textRotation="90" wrapText="1"/>
    </xf>
    <xf numFmtId="0" fontId="20" fillId="9" borderId="5" xfId="0" applyFont="1" applyFill="1" applyBorder="1" applyAlignment="1" applyProtection="1">
      <alignment horizontal="center" vertical="center" textRotation="90" wrapText="1"/>
    </xf>
    <xf numFmtId="0" fontId="23" fillId="9" borderId="16" xfId="0" applyFont="1" applyFill="1" applyBorder="1" applyAlignment="1" applyProtection="1">
      <alignment horizontal="center" vertical="center" textRotation="90"/>
    </xf>
    <xf numFmtId="0" fontId="23" fillId="9" borderId="23" xfId="0" applyFont="1" applyFill="1" applyBorder="1" applyAlignment="1" applyProtection="1">
      <alignment horizontal="center" vertical="center" textRotation="90"/>
    </xf>
    <xf numFmtId="0" fontId="23" fillId="9" borderId="19" xfId="0" applyFont="1" applyFill="1" applyBorder="1" applyAlignment="1" applyProtection="1">
      <alignment horizontal="center" vertical="center" textRotation="90"/>
    </xf>
    <xf numFmtId="0" fontId="23" fillId="9" borderId="22" xfId="0" applyFont="1" applyFill="1" applyBorder="1" applyAlignment="1" applyProtection="1">
      <alignment horizontal="center" vertical="center" textRotation="90" wrapText="1"/>
    </xf>
    <xf numFmtId="0" fontId="23" fillId="9" borderId="20" xfId="0" applyFont="1" applyFill="1" applyBorder="1" applyAlignment="1" applyProtection="1">
      <alignment horizontal="center" vertical="center" textRotation="90" wrapText="1"/>
    </xf>
  </cellXfs>
  <cellStyles count="215">
    <cellStyle name="%" xfId="10"/>
    <cellStyle name="_070323 - 5yr opex BPQ (Final)" xfId="11"/>
    <cellStyle name="=C:\WINNT\SYSTEM32\COMMAND.COM" xfId="12"/>
    <cellStyle name="=C:\WINNT\SYSTEM32\COMMAND.COM 2" xfId="13"/>
    <cellStyle name="=C:\WINNT\SYSTEM32\COMMAND.COM 2 2" xfId="14"/>
    <cellStyle name="=C:\WINNT\SYSTEM32\COMMAND.COM 3" xfId="15"/>
    <cellStyle name="=C:\WINNT\SYSTEM32\COMMAND.COM 6" xfId="4"/>
    <cellStyle name="=C:\WINNT\SYSTEM32\COMMAND.COM_A1_Total" xfId="16"/>
    <cellStyle name="=C:\WINNT35\SYSTEM32\COMMAND.COM" xfId="17"/>
    <cellStyle name="Accent1 - 20%" xfId="18"/>
    <cellStyle name="Accent1 - 40%" xfId="19"/>
    <cellStyle name="Accent1 - 60%" xfId="20"/>
    <cellStyle name="Accent2 - 20%" xfId="21"/>
    <cellStyle name="Accent2 - 40%" xfId="22"/>
    <cellStyle name="Accent2 - 60%" xfId="23"/>
    <cellStyle name="Accent3 - 20%" xfId="24"/>
    <cellStyle name="Accent3 - 40%" xfId="25"/>
    <cellStyle name="Accent3 - 60%" xfId="26"/>
    <cellStyle name="Accent4 - 20%" xfId="27"/>
    <cellStyle name="Accent4 - 40%" xfId="28"/>
    <cellStyle name="Accent4 - 60%" xfId="29"/>
    <cellStyle name="Accent5 - 20%" xfId="30"/>
    <cellStyle name="Accent5 - 40%" xfId="31"/>
    <cellStyle name="Accent5 - 60%" xfId="32"/>
    <cellStyle name="Accent6 - 20%" xfId="33"/>
    <cellStyle name="Accent6 - 40%" xfId="34"/>
    <cellStyle name="Accent6 - 60%" xfId="35"/>
    <cellStyle name="Comma" xfId="7" builtinId="3"/>
    <cellStyle name="Comma 2" xfId="36"/>
    <cellStyle name="Comma 2 2" xfId="37"/>
    <cellStyle name="Comma 2 3" xfId="38"/>
    <cellStyle name="Comma 3" xfId="39"/>
    <cellStyle name="Comma 4" xfId="5"/>
    <cellStyle name="Currency" xfId="8" builtinId="4"/>
    <cellStyle name="Emphasis 1" xfId="40"/>
    <cellStyle name="Emphasis 2" xfId="41"/>
    <cellStyle name="Emphasis 3" xfId="42"/>
    <cellStyle name="Hyperlink" xfId="6" builtinId="8"/>
    <cellStyle name="Hyperlink 2" xfId="43"/>
    <cellStyle name="Hyperlink 2 2" xfId="44"/>
    <cellStyle name="Hyperlink 2 3" xfId="45"/>
    <cellStyle name="Hyperlink 2 4" xfId="46"/>
    <cellStyle name="Hyperlink 2 5" xfId="47"/>
    <cellStyle name="Hyperlink 2 6" xfId="48"/>
    <cellStyle name="Hyperlink 2 7" xfId="49"/>
    <cellStyle name="Hyperlink 2 8" xfId="50"/>
    <cellStyle name="Hyperlink 2_Book1" xfId="51"/>
    <cellStyle name="Hyperlink 3" xfId="52"/>
    <cellStyle name="Hyperlink 4" xfId="53"/>
    <cellStyle name="Normal" xfId="0" builtinId="0"/>
    <cellStyle name="Normal 2" xfId="9"/>
    <cellStyle name="Normal 2 2" xfId="54"/>
    <cellStyle name="Normal 2 3" xfId="55"/>
    <cellStyle name="Normal 2 4" xfId="56"/>
    <cellStyle name="Normal 2 5" xfId="57"/>
    <cellStyle name="Normal 2 6" xfId="58"/>
    <cellStyle name="Normal 2_A1_Total" xfId="59"/>
    <cellStyle name="Normal 20" xfId="2"/>
    <cellStyle name="Normal 3" xfId="3"/>
    <cellStyle name="Normal 4" xfId="60"/>
    <cellStyle name="Normal 4 2" xfId="61"/>
    <cellStyle name="Normal 4 3" xfId="62"/>
    <cellStyle name="Normal 4 4" xfId="63"/>
    <cellStyle name="Normal 4 5" xfId="64"/>
    <cellStyle name="Normal 4 6" xfId="65"/>
    <cellStyle name="Normal 4 7" xfId="66"/>
    <cellStyle name="Normal 4 8" xfId="67"/>
    <cellStyle name="Normal 4_Book1" xfId="68"/>
    <cellStyle name="Normal 5" xfId="69"/>
    <cellStyle name="Normal 5 10" xfId="70"/>
    <cellStyle name="Normal 5 2" xfId="71"/>
    <cellStyle name="Normal 5 3" xfId="72"/>
    <cellStyle name="Normal 5 4" xfId="73"/>
    <cellStyle name="Normal 5 5" xfId="74"/>
    <cellStyle name="Normal 5 6" xfId="75"/>
    <cellStyle name="Normal 5 7" xfId="76"/>
    <cellStyle name="Normal 5 8" xfId="77"/>
    <cellStyle name="Normal 5 9" xfId="78"/>
    <cellStyle name="Normal 6" xfId="79"/>
    <cellStyle name="Normal 7" xfId="80"/>
    <cellStyle name="Normal 8" xfId="81"/>
    <cellStyle name="Percent" xfId="1" builtinId="5"/>
    <cellStyle name="Percent 2" xfId="82"/>
    <cellStyle name="Percent 2 2" xfId="83"/>
    <cellStyle name="Percent 2 3" xfId="84"/>
    <cellStyle name="Percent 2 4" xfId="85"/>
    <cellStyle name="Percent 2 5" xfId="86"/>
    <cellStyle name="Percent 3" xfId="87"/>
    <cellStyle name="Percent 4" xfId="88"/>
    <cellStyle name="Percent 4 10" xfId="89"/>
    <cellStyle name="Percent 4 11" xfId="90"/>
    <cellStyle name="Percent 4 12" xfId="91"/>
    <cellStyle name="Percent 4 13" xfId="92"/>
    <cellStyle name="Percent 4 14" xfId="93"/>
    <cellStyle name="Percent 4 15" xfId="94"/>
    <cellStyle name="Percent 4 16" xfId="95"/>
    <cellStyle name="Percent 4 17" xfId="96"/>
    <cellStyle name="Percent 4 18" xfId="97"/>
    <cellStyle name="Percent 4 19" xfId="98"/>
    <cellStyle name="Percent 4 2" xfId="99"/>
    <cellStyle name="Percent 4 2 10" xfId="100"/>
    <cellStyle name="Percent 4 2 11" xfId="101"/>
    <cellStyle name="Percent 4 2 12" xfId="102"/>
    <cellStyle name="Percent 4 2 13" xfId="103"/>
    <cellStyle name="Percent 4 2 14" xfId="104"/>
    <cellStyle name="Percent 4 2 15" xfId="105"/>
    <cellStyle name="Percent 4 2 16" xfId="106"/>
    <cellStyle name="Percent 4 2 2" xfId="107"/>
    <cellStyle name="Percent 4 2 3" xfId="108"/>
    <cellStyle name="Percent 4 2 4" xfId="109"/>
    <cellStyle name="Percent 4 2 5" xfId="110"/>
    <cellStyle name="Percent 4 2 6" xfId="111"/>
    <cellStyle name="Percent 4 2 7" xfId="112"/>
    <cellStyle name="Percent 4 2 8" xfId="113"/>
    <cellStyle name="Percent 4 2 9" xfId="114"/>
    <cellStyle name="Percent 4 20" xfId="115"/>
    <cellStyle name="Percent 4 3" xfId="116"/>
    <cellStyle name="Percent 4 3 10" xfId="117"/>
    <cellStyle name="Percent 4 3 2" xfId="118"/>
    <cellStyle name="Percent 4 3 3" xfId="119"/>
    <cellStyle name="Percent 4 3 4" xfId="120"/>
    <cellStyle name="Percent 4 3 5" xfId="121"/>
    <cellStyle name="Percent 4 3 6" xfId="122"/>
    <cellStyle name="Percent 4 3 7" xfId="123"/>
    <cellStyle name="Percent 4 3 8" xfId="124"/>
    <cellStyle name="Percent 4 3 9" xfId="125"/>
    <cellStyle name="Percent 4 4" xfId="126"/>
    <cellStyle name="Percent 4 4 10" xfId="127"/>
    <cellStyle name="Percent 4 4 2" xfId="128"/>
    <cellStyle name="Percent 4 4 3" xfId="129"/>
    <cellStyle name="Percent 4 4 4" xfId="130"/>
    <cellStyle name="Percent 4 4 5" xfId="131"/>
    <cellStyle name="Percent 4 4 6" xfId="132"/>
    <cellStyle name="Percent 4 4 7" xfId="133"/>
    <cellStyle name="Percent 4 4 8" xfId="134"/>
    <cellStyle name="Percent 4 4 9" xfId="135"/>
    <cellStyle name="Percent 4 5" xfId="136"/>
    <cellStyle name="Percent 4 5 10" xfId="137"/>
    <cellStyle name="Percent 4 5 2" xfId="138"/>
    <cellStyle name="Percent 4 5 3" xfId="139"/>
    <cellStyle name="Percent 4 5 4" xfId="140"/>
    <cellStyle name="Percent 4 5 5" xfId="141"/>
    <cellStyle name="Percent 4 5 6" xfId="142"/>
    <cellStyle name="Percent 4 5 7" xfId="143"/>
    <cellStyle name="Percent 4 5 8" xfId="144"/>
    <cellStyle name="Percent 4 5 9" xfId="145"/>
    <cellStyle name="Percent 4 6" xfId="146"/>
    <cellStyle name="Percent 4 7" xfId="147"/>
    <cellStyle name="Percent 4 8" xfId="148"/>
    <cellStyle name="Percent 4 9" xfId="149"/>
    <cellStyle name="Percent 5" xfId="150"/>
    <cellStyle name="Percent 6" xfId="151"/>
    <cellStyle name="RIGs input cells" xfId="152"/>
    <cellStyle name="RIGs input cells 10" xfId="153"/>
    <cellStyle name="RIGs input cells 2" xfId="154"/>
    <cellStyle name="RIGs input cells 3" xfId="155"/>
    <cellStyle name="RIGs input cells 4" xfId="156"/>
    <cellStyle name="RIGs input cells 5" xfId="157"/>
    <cellStyle name="RIGs input cells 6" xfId="158"/>
    <cellStyle name="RIGs input cells 7" xfId="159"/>
    <cellStyle name="RIGs input cells 8" xfId="160"/>
    <cellStyle name="RIGs input cells 9" xfId="161"/>
    <cellStyle name="RIGs input totals" xfId="162"/>
    <cellStyle name="RIGs input totals 2" xfId="163"/>
    <cellStyle name="RIGs linked cells" xfId="164"/>
    <cellStyle name="RIGs linked cells 10" xfId="165"/>
    <cellStyle name="RIGs linked cells 2" xfId="166"/>
    <cellStyle name="RIGs linked cells 3" xfId="167"/>
    <cellStyle name="RIGs linked cells 4" xfId="168"/>
    <cellStyle name="RIGs linked cells 5" xfId="169"/>
    <cellStyle name="RIGs linked cells 6" xfId="170"/>
    <cellStyle name="RIGs linked cells 7" xfId="171"/>
    <cellStyle name="RIGs linked cells 8" xfId="172"/>
    <cellStyle name="RIGs linked cells 9" xfId="173"/>
    <cellStyle name="SAPBEXaggData" xfId="174"/>
    <cellStyle name="SAPBEXaggDataEmph" xfId="175"/>
    <cellStyle name="SAPBEXaggItem" xfId="176"/>
    <cellStyle name="SAPBEXaggItemX" xfId="177"/>
    <cellStyle name="SAPBEXchaText" xfId="178"/>
    <cellStyle name="SAPBEXexcBad7" xfId="179"/>
    <cellStyle name="SAPBEXexcBad8" xfId="180"/>
    <cellStyle name="SAPBEXexcBad9" xfId="181"/>
    <cellStyle name="SAPBEXexcCritical4" xfId="182"/>
    <cellStyle name="SAPBEXexcCritical5" xfId="183"/>
    <cellStyle name="SAPBEXexcCritical6" xfId="184"/>
    <cellStyle name="SAPBEXexcGood1" xfId="185"/>
    <cellStyle name="SAPBEXexcGood2" xfId="186"/>
    <cellStyle name="SAPBEXexcGood3" xfId="187"/>
    <cellStyle name="SAPBEXfilterDrill" xfId="188"/>
    <cellStyle name="SAPBEXfilterItem" xfId="189"/>
    <cellStyle name="SAPBEXfilterText" xfId="190"/>
    <cellStyle name="SAPBEXformats" xfId="191"/>
    <cellStyle name="SAPBEXheaderItem" xfId="192"/>
    <cellStyle name="SAPBEXheaderText" xfId="193"/>
    <cellStyle name="SAPBEXHLevel0" xfId="194"/>
    <cellStyle name="SAPBEXHLevel0X" xfId="195"/>
    <cellStyle name="SAPBEXHLevel1" xfId="196"/>
    <cellStyle name="SAPBEXHLevel1X" xfId="197"/>
    <cellStyle name="SAPBEXHLevel2" xfId="198"/>
    <cellStyle name="SAPBEXHLevel2X" xfId="199"/>
    <cellStyle name="SAPBEXHLevel3" xfId="200"/>
    <cellStyle name="SAPBEXHLevel3X" xfId="201"/>
    <cellStyle name="SAPBEXinputData" xfId="202"/>
    <cellStyle name="SAPBEXresData" xfId="203"/>
    <cellStyle name="SAPBEXresDataEmph" xfId="204"/>
    <cellStyle name="SAPBEXresItem" xfId="205"/>
    <cellStyle name="SAPBEXresItemX" xfId="206"/>
    <cellStyle name="SAPBEXstdData" xfId="207"/>
    <cellStyle name="SAPBEXstdDataEmph" xfId="208"/>
    <cellStyle name="SAPBEXstdItem" xfId="209"/>
    <cellStyle name="SAPBEXstdItemX" xfId="210"/>
    <cellStyle name="SAPBEXtitle" xfId="211"/>
    <cellStyle name="SAPBEXundefined" xfId="212"/>
    <cellStyle name="Sheet Title" xfId="213"/>
    <cellStyle name="Style 1" xfId="214"/>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 Id="rId27"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a:pPr>
            <a:r>
              <a:rPr lang="en-US" sz="1400"/>
              <a:t>Feeder Loss Factor (FLF) as a function of load points</a:t>
            </a:r>
            <a:r>
              <a:rPr lang="en-US" sz="1400" baseline="0"/>
              <a:t> </a:t>
            </a:r>
            <a:r>
              <a:rPr lang="en-US" sz="1400"/>
              <a:t>(n)</a:t>
            </a:r>
          </a:p>
        </c:rich>
      </c:tx>
      <c:layout>
        <c:manualLayout>
          <c:xMode val="edge"/>
          <c:yMode val="edge"/>
          <c:x val="0.24029774045559946"/>
          <c:y val="2.4666163146761486E-2"/>
        </c:manualLayout>
      </c:layout>
      <c:overlay val="0"/>
    </c:title>
    <c:autoTitleDeleted val="0"/>
    <c:plotArea>
      <c:layout>
        <c:manualLayout>
          <c:layoutTarget val="inner"/>
          <c:xMode val="edge"/>
          <c:yMode val="edge"/>
          <c:x val="0.10426832301701207"/>
          <c:y val="0.109799060636304"/>
          <c:w val="0.86482513145375683"/>
          <c:h val="0.74683594196029945"/>
        </c:manualLayout>
      </c:layout>
      <c:scatterChart>
        <c:scatterStyle val="smoothMarker"/>
        <c:varyColors val="0"/>
        <c:ser>
          <c:idx val="0"/>
          <c:order val="0"/>
          <c:tx>
            <c:strRef>
              <c:f>[10]Sheet1!$G$10</c:f>
              <c:strCache>
                <c:ptCount val="1"/>
                <c:pt idx="0">
                  <c:v>#REF!</c:v>
                </c:pt>
              </c:strCache>
            </c:strRef>
          </c:tx>
          <c:marker>
            <c:symbol val="none"/>
          </c:marker>
          <c:xVal>
            <c:numRef>
              <c:f>[10]Sheet1!$F$11:$F$110</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[10]Sheet1!$G$11:$G$110</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1"/>
        </c:ser>
        <c:ser>
          <c:idx val="1"/>
          <c:order val="1"/>
          <c:marker>
            <c:symbol val="none"/>
          </c:marker>
          <c:xVal>
            <c:numRef>
              <c:f>'NPg Data Input'!$I$49:$I$148</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'NPg Data Input'!$J$49:$J$148</c:f>
              <c:numCache>
                <c:formatCode>General</c:formatCode>
                <c:ptCount val="100"/>
                <c:pt idx="0">
                  <c:v>1</c:v>
                </c:pt>
                <c:pt idx="1">
                  <c:v>0.625</c:v>
                </c:pt>
                <c:pt idx="2">
                  <c:v>0.51851851851851849</c:v>
                </c:pt>
                <c:pt idx="3">
                  <c:v>0.46875</c:v>
                </c:pt>
                <c:pt idx="4">
                  <c:v>0.44</c:v>
                </c:pt>
                <c:pt idx="5">
                  <c:v>0.42129629629629628</c:v>
                </c:pt>
                <c:pt idx="6">
                  <c:v>0.40816326530612246</c:v>
                </c:pt>
                <c:pt idx="7">
                  <c:v>0.3984375</c:v>
                </c:pt>
                <c:pt idx="8">
                  <c:v>0.39094650205761317</c:v>
                </c:pt>
                <c:pt idx="9">
                  <c:v>0.38500000000000001</c:v>
                </c:pt>
                <c:pt idx="10">
                  <c:v>0.38016528925619836</c:v>
                </c:pt>
                <c:pt idx="11">
                  <c:v>0.37615740740740738</c:v>
                </c:pt>
                <c:pt idx="12">
                  <c:v>0.37278106508875741</c:v>
                </c:pt>
                <c:pt idx="13">
                  <c:v>0.36989795918367346</c:v>
                </c:pt>
                <c:pt idx="14">
                  <c:v>0.3674074074074074</c:v>
                </c:pt>
                <c:pt idx="15">
                  <c:v>0.365234375</c:v>
                </c:pt>
                <c:pt idx="16">
                  <c:v>0.36332179930795849</c:v>
                </c:pt>
                <c:pt idx="17">
                  <c:v>0.36162551440329216</c:v>
                </c:pt>
                <c:pt idx="18">
                  <c:v>0.36011080332409973</c:v>
                </c:pt>
                <c:pt idx="19">
                  <c:v>0.35875000000000001</c:v>
                </c:pt>
                <c:pt idx="20">
                  <c:v>0.35752078609221466</c:v>
                </c:pt>
                <c:pt idx="21">
                  <c:v>0.35640495867768596</c:v>
                </c:pt>
                <c:pt idx="22">
                  <c:v>0.35538752362948961</c:v>
                </c:pt>
                <c:pt idx="23">
                  <c:v>0.35445601851851855</c:v>
                </c:pt>
                <c:pt idx="24">
                  <c:v>0.35360000000000003</c:v>
                </c:pt>
                <c:pt idx="25">
                  <c:v>0.35281065088757396</c:v>
                </c:pt>
                <c:pt idx="26">
                  <c:v>0.35208047553726568</c:v>
                </c:pt>
                <c:pt idx="27">
                  <c:v>0.35140306122448978</c:v>
                </c:pt>
                <c:pt idx="28">
                  <c:v>0.35077288941736029</c:v>
                </c:pt>
                <c:pt idx="29">
                  <c:v>0.35018518518518521</c:v>
                </c:pt>
                <c:pt idx="30">
                  <c:v>0.34963579604578565</c:v>
                </c:pt>
                <c:pt idx="31">
                  <c:v>0.34912109375</c:v>
                </c:pt>
                <c:pt idx="32">
                  <c:v>0.34863789409243956</c:v>
                </c:pt>
                <c:pt idx="33">
                  <c:v>0.34818339100346019</c:v>
                </c:pt>
                <c:pt idx="34">
                  <c:v>0.34775510204081633</c:v>
                </c:pt>
                <c:pt idx="35">
                  <c:v>0.34735082304526749</c:v>
                </c:pt>
                <c:pt idx="36">
                  <c:v>0.34696859021183346</c:v>
                </c:pt>
                <c:pt idx="37">
                  <c:v>0.34660664819944598</c:v>
                </c:pt>
                <c:pt idx="38">
                  <c:v>0.34626342318650011</c:v>
                </c:pt>
                <c:pt idx="39">
                  <c:v>0.34593750000000001</c:v>
                </c:pt>
                <c:pt idx="40">
                  <c:v>0.34562760261748959</c:v>
                </c:pt>
                <c:pt idx="41">
                  <c:v>0.34533257747543461</c:v>
                </c:pt>
                <c:pt idx="42">
                  <c:v>0.34505137912385075</c:v>
                </c:pt>
                <c:pt idx="43">
                  <c:v>0.34478305785123969</c:v>
                </c:pt>
                <c:pt idx="44">
                  <c:v>0.3445267489711934</c:v>
                </c:pt>
                <c:pt idx="45">
                  <c:v>0.34428166351606804</c:v>
                </c:pt>
                <c:pt idx="46">
                  <c:v>0.34404708012675417</c:v>
                </c:pt>
                <c:pt idx="47">
                  <c:v>0.34382233796296297</c:v>
                </c:pt>
                <c:pt idx="48">
                  <c:v>0.34360683048729695</c:v>
                </c:pt>
                <c:pt idx="49">
                  <c:v>0.34339999999999998</c:v>
                </c:pt>
                <c:pt idx="50">
                  <c:v>0.34320133282070997</c:v>
                </c:pt>
                <c:pt idx="51">
                  <c:v>0.34301035502958582</c:v>
                </c:pt>
                <c:pt idx="52">
                  <c:v>0.34282662869348524</c:v>
                </c:pt>
                <c:pt idx="53">
                  <c:v>0.34264974851394603</c:v>
                </c:pt>
                <c:pt idx="54">
                  <c:v>0.34247933884297521</c:v>
                </c:pt>
                <c:pt idx="55">
                  <c:v>0.34231505102040816</c:v>
                </c:pt>
                <c:pt idx="56">
                  <c:v>0.34215656099312608</c:v>
                </c:pt>
                <c:pt idx="57">
                  <c:v>0.34200356718192626</c:v>
                </c:pt>
                <c:pt idx="58">
                  <c:v>0.34185578856650389</c:v>
                </c:pt>
                <c:pt idx="59">
                  <c:v>0.34171296296296294</c:v>
                </c:pt>
                <c:pt idx="60">
                  <c:v>0.3415748454716474</c:v>
                </c:pt>
                <c:pt idx="61">
                  <c:v>0.34144120707596254</c:v>
                </c:pt>
                <c:pt idx="62">
                  <c:v>0.34131183337532545</c:v>
                </c:pt>
                <c:pt idx="63">
                  <c:v>0.3411865234375</c:v>
                </c:pt>
                <c:pt idx="64">
                  <c:v>0.34106508875739644</c:v>
                </c:pt>
                <c:pt idx="65">
                  <c:v>0.34094735231098866</c:v>
                </c:pt>
                <c:pt idx="66">
                  <c:v>0.34083314769436401</c:v>
                </c:pt>
                <c:pt idx="67">
                  <c:v>0.34072231833910033</c:v>
                </c:pt>
                <c:pt idx="68">
                  <c:v>0.34061471679619126</c:v>
                </c:pt>
                <c:pt idx="69">
                  <c:v>0.34051020408163263</c:v>
                </c:pt>
                <c:pt idx="70">
                  <c:v>0.34040864907756396</c:v>
                </c:pt>
                <c:pt idx="71">
                  <c:v>0.3403099279835391</c:v>
                </c:pt>
                <c:pt idx="72">
                  <c:v>0.34021392381309812</c:v>
                </c:pt>
                <c:pt idx="73">
                  <c:v>0.34012052593133674</c:v>
                </c:pt>
                <c:pt idx="74">
                  <c:v>0.34002962962962963</c:v>
                </c:pt>
                <c:pt idx="75">
                  <c:v>0.33994113573407203</c:v>
                </c:pt>
                <c:pt idx="76">
                  <c:v>0.33985495024456064</c:v>
                </c:pt>
                <c:pt idx="77">
                  <c:v>0.33977098400175321</c:v>
                </c:pt>
                <c:pt idx="78">
                  <c:v>0.33968915237942637</c:v>
                </c:pt>
                <c:pt idx="79">
                  <c:v>0.33960937499999999</c:v>
                </c:pt>
                <c:pt idx="80">
                  <c:v>0.33953157547121882</c:v>
                </c:pt>
                <c:pt idx="81">
                  <c:v>0.33945568114217728</c:v>
                </c:pt>
                <c:pt idx="82">
                  <c:v>0.33938162287705037</c:v>
                </c:pt>
                <c:pt idx="83">
                  <c:v>0.3393093348450491</c:v>
                </c:pt>
                <c:pt idx="84">
                  <c:v>0.33923875432525952</c:v>
                </c:pt>
                <c:pt idx="85">
                  <c:v>0.33916982152514874</c:v>
                </c:pt>
                <c:pt idx="86">
                  <c:v>0.33910247941163518</c:v>
                </c:pt>
                <c:pt idx="87">
                  <c:v>0.33903667355371903</c:v>
                </c:pt>
                <c:pt idx="88">
                  <c:v>0.33897235197576064</c:v>
                </c:pt>
                <c:pt idx="89">
                  <c:v>0.33890946502057612</c:v>
                </c:pt>
                <c:pt idx="90">
                  <c:v>0.33884796522159161</c:v>
                </c:pt>
                <c:pt idx="91">
                  <c:v>0.33878780718336482</c:v>
                </c:pt>
                <c:pt idx="92">
                  <c:v>0.33872894746984239</c:v>
                </c:pt>
                <c:pt idx="93">
                  <c:v>0.33867134449977365</c:v>
                </c:pt>
                <c:pt idx="94">
                  <c:v>0.33861495844875344</c:v>
                </c:pt>
                <c:pt idx="95">
                  <c:v>0.33855975115740738</c:v>
                </c:pt>
                <c:pt idx="96">
                  <c:v>0.33850568604527581</c:v>
                </c:pt>
                <c:pt idx="97">
                  <c:v>0.33845272802998749</c:v>
                </c:pt>
                <c:pt idx="98">
                  <c:v>0.33840084345134852</c:v>
                </c:pt>
                <c:pt idx="99">
                  <c:v>0.33834999999999998</c:v>
                </c:pt>
              </c:numCache>
            </c:numRef>
          </c:yVal>
          <c:smooth val="1"/>
        </c:ser>
        <c:dLbls>
          <c:showLegendKey val="0"/>
          <c:showVal val="0"/>
          <c:showCatName val="0"/>
          <c:showSerName val="0"/>
          <c:showPercent val="0"/>
          <c:showBubbleSize val="0"/>
        </c:dLbls>
        <c:axId val="96421376"/>
        <c:axId val="96423296"/>
      </c:scatterChart>
      <c:valAx>
        <c:axId val="96421376"/>
        <c:scaling>
          <c:logBase val="10"/>
          <c:orientation val="minMax"/>
          <c:max val="100"/>
          <c:min val="1"/>
        </c:scaling>
        <c:delete val="0"/>
        <c:axPos val="b"/>
        <c:minorGridlines/>
        <c:title>
          <c:tx>
            <c:rich>
              <a:bodyPr/>
              <a:lstStyle/>
              <a:p>
                <a:pPr>
                  <a:defRPr/>
                </a:pPr>
                <a:r>
                  <a:rPr lang="en-GB"/>
                  <a:t>number of sections</a:t>
                </a:r>
                <a:r>
                  <a:rPr lang="en-GB" baseline="0"/>
                  <a:t> (n)</a:t>
                </a:r>
                <a:endParaRPr lang="en-GB"/>
              </a:p>
            </c:rich>
          </c:tx>
          <c:layout/>
          <c:overlay val="0"/>
        </c:title>
        <c:numFmt formatCode="General" sourceLinked="1"/>
        <c:majorTickMark val="out"/>
        <c:minorTickMark val="none"/>
        <c:tickLblPos val="nextTo"/>
        <c:crossAx val="96423296"/>
        <c:crosses val="autoZero"/>
        <c:crossBetween val="midCat"/>
        <c:majorUnit val="10"/>
        <c:minorUnit val="10"/>
      </c:valAx>
      <c:valAx>
        <c:axId val="96423296"/>
        <c:scaling>
          <c:orientation val="minMax"/>
          <c:max val="1"/>
        </c:scaling>
        <c:delete val="0"/>
        <c:axPos val="l"/>
        <c:majorGridlines/>
        <c:minorGridlines/>
        <c:title>
          <c:tx>
            <c:rich>
              <a:bodyPr rot="-5400000" vert="horz"/>
              <a:lstStyle/>
              <a:p>
                <a:pPr>
                  <a:defRPr/>
                </a:pPr>
                <a:r>
                  <a:rPr lang="en-GB"/>
                  <a:t>Feeder Loss Factor (FLF)</a:t>
                </a:r>
              </a:p>
            </c:rich>
          </c:tx>
          <c:layout/>
          <c:overlay val="0"/>
        </c:title>
        <c:numFmt formatCode="General" sourceLinked="1"/>
        <c:majorTickMark val="out"/>
        <c:minorTickMark val="none"/>
        <c:tickLblPos val="nextTo"/>
        <c:crossAx val="96421376"/>
        <c:crossesAt val="1"/>
        <c:crossBetween val="midCat"/>
      </c:valAx>
    </c:plotArea>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CheckBox" fmlaLink="$G$19"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8965</xdr:colOff>
      <xdr:row>51</xdr:row>
      <xdr:rowOff>179293</xdr:rowOff>
    </xdr:from>
    <xdr:to>
      <xdr:col>4</xdr:col>
      <xdr:colOff>381773</xdr:colOff>
      <xdr:row>74</xdr:row>
      <xdr:rowOff>174532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41</xdr:row>
      <xdr:rowOff>0</xdr:rowOff>
    </xdr:from>
    <xdr:ext cx="4473607" cy="442429"/>
    <mc:AlternateContent xmlns:mc="http://schemas.openxmlformats.org/markup-compatibility/2006" xmlns:a14="http://schemas.microsoft.com/office/drawing/2010/main">
      <mc:Choice Requires="a14">
        <xdr:sp macro="" textlink="">
          <xdr:nvSpPr>
            <xdr:cNvPr id="6" name="TextBox 5"/>
            <xdr:cNvSpPr txBox="1"/>
          </xdr:nvSpPr>
          <xdr:spPr>
            <a:xfrm>
              <a:off x="268941" y="7019365"/>
              <a:ext cx="4473607"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GB" sz="1100" b="0" i="1">
                        <a:latin typeface="Cambria Math"/>
                      </a:rPr>
                      <m:t>𝑇𝑜𝑡𝑎𝑙</m:t>
                    </m:r>
                    <m:r>
                      <a:rPr lang="en-GB" sz="1100" b="0" i="1">
                        <a:latin typeface="Cambria Math"/>
                      </a:rPr>
                      <m:t> </m:t>
                    </m:r>
                    <m:r>
                      <a:rPr lang="en-GB" sz="1100" b="0" i="1">
                        <a:latin typeface="Cambria Math"/>
                      </a:rPr>
                      <m:t>𝑙𝑜𝑠𝑠</m:t>
                    </m:r>
                    <m:r>
                      <a:rPr lang="en-GB" sz="1100" b="0" i="1">
                        <a:latin typeface="Cambria Math"/>
                      </a:rPr>
                      <m:t> </m:t>
                    </m:r>
                    <m:r>
                      <a:rPr lang="en-GB" sz="1100" b="0" i="1">
                        <a:latin typeface="Cambria Math"/>
                      </a:rPr>
                      <m:t>𝑝𝑒𝑟</m:t>
                    </m:r>
                    <m:r>
                      <a:rPr lang="en-GB" sz="1100" b="0" i="1">
                        <a:latin typeface="Cambria Math"/>
                      </a:rPr>
                      <m:t> </m:t>
                    </m:r>
                    <m:r>
                      <a:rPr lang="en-GB" sz="1100" b="0" i="1">
                        <a:latin typeface="Cambria Math"/>
                      </a:rPr>
                      <m:t>𝑝h𝑎𝑠𝑒</m:t>
                    </m:r>
                    <m:r>
                      <a:rPr lang="en-GB" sz="1100" i="1">
                        <a:solidFill>
                          <a:schemeClr val="tx1"/>
                        </a:solidFill>
                        <a:effectLst/>
                        <a:latin typeface="Cambria Math"/>
                        <a:ea typeface="+mn-ea"/>
                        <a:cs typeface="+mn-cs"/>
                      </a:rPr>
                      <m:t>=</m:t>
                    </m:r>
                    <m:f>
                      <m:fPr>
                        <m:ctrlPr>
                          <a:rPr lang="en-GB" sz="1100" i="1">
                            <a:solidFill>
                              <a:schemeClr val="tx1"/>
                            </a:solidFill>
                            <a:effectLst/>
                            <a:latin typeface="Cambria Math"/>
                            <a:ea typeface="+mn-ea"/>
                            <a:cs typeface="+mn-cs"/>
                          </a:rPr>
                        </m:ctrlPr>
                      </m:fPr>
                      <m:num>
                        <m:r>
                          <a:rPr lang="en-GB" sz="1100" i="1">
                            <a:solidFill>
                              <a:schemeClr val="tx1"/>
                            </a:solidFill>
                            <a:effectLst/>
                            <a:latin typeface="Cambria Math"/>
                            <a:ea typeface="+mn-ea"/>
                            <a:cs typeface="+mn-cs"/>
                          </a:rPr>
                          <m:t>2</m:t>
                        </m:r>
                        <m:sSup>
                          <m:sSupPr>
                            <m:ctrlPr>
                              <a:rPr lang="en-GB" sz="1100" i="1">
                                <a:solidFill>
                                  <a:schemeClr val="tx1"/>
                                </a:solidFill>
                                <a:effectLst/>
                                <a:latin typeface="Cambria Math"/>
                                <a:ea typeface="+mn-ea"/>
                                <a:cs typeface="+mn-cs"/>
                              </a:rPr>
                            </m:ctrlPr>
                          </m:sSupPr>
                          <m:e>
                            <m:r>
                              <a:rPr lang="en-GB" sz="1100" i="1">
                                <a:solidFill>
                                  <a:schemeClr val="tx1"/>
                                </a:solidFill>
                                <a:effectLst/>
                                <a:latin typeface="Cambria Math"/>
                                <a:ea typeface="+mn-ea"/>
                                <a:cs typeface="+mn-cs"/>
                              </a:rPr>
                              <m:t>𝑛</m:t>
                            </m:r>
                          </m:e>
                          <m:sup>
                            <m:r>
                              <a:rPr lang="en-GB" sz="1100" i="1">
                                <a:solidFill>
                                  <a:schemeClr val="tx1"/>
                                </a:solidFill>
                                <a:effectLst/>
                                <a:latin typeface="Cambria Math"/>
                                <a:ea typeface="+mn-ea"/>
                                <a:cs typeface="+mn-cs"/>
                              </a:rPr>
                              <m:t>2</m:t>
                            </m:r>
                          </m:sup>
                        </m:sSup>
                        <m:r>
                          <a:rPr lang="en-GB" sz="1100" i="1">
                            <a:solidFill>
                              <a:schemeClr val="tx1"/>
                            </a:solidFill>
                            <a:effectLst/>
                            <a:latin typeface="Cambria Math"/>
                            <a:ea typeface="+mn-ea"/>
                            <a:cs typeface="+mn-cs"/>
                          </a:rPr>
                          <m:t>+3</m:t>
                        </m:r>
                        <m:r>
                          <a:rPr lang="en-GB" sz="1100" i="1">
                            <a:solidFill>
                              <a:schemeClr val="tx1"/>
                            </a:solidFill>
                            <a:effectLst/>
                            <a:latin typeface="Cambria Math"/>
                            <a:ea typeface="+mn-ea"/>
                            <a:cs typeface="+mn-cs"/>
                          </a:rPr>
                          <m:t>𝑛</m:t>
                        </m:r>
                        <m:r>
                          <a:rPr lang="en-GB" sz="1100" i="1">
                            <a:solidFill>
                              <a:schemeClr val="tx1"/>
                            </a:solidFill>
                            <a:effectLst/>
                            <a:latin typeface="Cambria Math"/>
                            <a:ea typeface="+mn-ea"/>
                            <a:cs typeface="+mn-cs"/>
                          </a:rPr>
                          <m:t>+1</m:t>
                        </m:r>
                      </m:num>
                      <m:den>
                        <m:r>
                          <a:rPr lang="en-GB" sz="1100" i="1">
                            <a:solidFill>
                              <a:schemeClr val="tx1"/>
                            </a:solidFill>
                            <a:effectLst/>
                            <a:latin typeface="Cambria Math"/>
                            <a:ea typeface="+mn-ea"/>
                            <a:cs typeface="+mn-cs"/>
                          </a:rPr>
                          <m:t>6</m:t>
                        </m:r>
                        <m:sSup>
                          <m:sSupPr>
                            <m:ctrlPr>
                              <a:rPr lang="en-GB" sz="1100" i="1">
                                <a:solidFill>
                                  <a:schemeClr val="tx1"/>
                                </a:solidFill>
                                <a:effectLst/>
                                <a:latin typeface="Cambria Math"/>
                                <a:ea typeface="+mn-ea"/>
                                <a:cs typeface="+mn-cs"/>
                              </a:rPr>
                            </m:ctrlPr>
                          </m:sSupPr>
                          <m:e>
                            <m:r>
                              <a:rPr lang="en-GB" sz="1100" i="1">
                                <a:solidFill>
                                  <a:schemeClr val="tx1"/>
                                </a:solidFill>
                                <a:effectLst/>
                                <a:latin typeface="Cambria Math"/>
                                <a:ea typeface="+mn-ea"/>
                                <a:cs typeface="+mn-cs"/>
                              </a:rPr>
                              <m:t>𝑛</m:t>
                            </m:r>
                          </m:e>
                          <m:sup>
                            <m:r>
                              <a:rPr lang="en-GB" sz="1100" i="1">
                                <a:solidFill>
                                  <a:schemeClr val="tx1"/>
                                </a:solidFill>
                                <a:effectLst/>
                                <a:latin typeface="Cambria Math"/>
                                <a:ea typeface="+mn-ea"/>
                                <a:cs typeface="+mn-cs"/>
                              </a:rPr>
                              <m:t>2</m:t>
                            </m:r>
                          </m:sup>
                        </m:sSup>
                      </m:den>
                    </m:f>
                    <m:sSup>
                      <m:sSupPr>
                        <m:ctrlPr>
                          <a:rPr lang="en-GB" sz="1100" i="1">
                            <a:solidFill>
                              <a:schemeClr val="tx1"/>
                            </a:solidFill>
                            <a:effectLst/>
                            <a:latin typeface="Cambria Math"/>
                            <a:ea typeface="+mn-ea"/>
                            <a:cs typeface="+mn-cs"/>
                          </a:rPr>
                        </m:ctrlPr>
                      </m:sSupPr>
                      <m:e>
                        <m:r>
                          <a:rPr lang="en-GB" sz="1100" i="1">
                            <a:solidFill>
                              <a:schemeClr val="tx1"/>
                            </a:solidFill>
                            <a:effectLst/>
                            <a:latin typeface="Cambria Math"/>
                            <a:ea typeface="+mn-ea"/>
                            <a:cs typeface="+mn-cs"/>
                          </a:rPr>
                          <m:t>×</m:t>
                        </m:r>
                        <m:r>
                          <a:rPr lang="en-GB" sz="1100" i="1">
                            <a:solidFill>
                              <a:schemeClr val="tx1"/>
                            </a:solidFill>
                            <a:effectLst/>
                            <a:latin typeface="Cambria Math"/>
                            <a:ea typeface="+mn-ea"/>
                            <a:cs typeface="+mn-cs"/>
                          </a:rPr>
                          <m:t>𝐼</m:t>
                        </m:r>
                      </m:e>
                      <m:sup>
                        <m:r>
                          <a:rPr lang="en-GB" sz="1100" i="1">
                            <a:solidFill>
                              <a:schemeClr val="tx1"/>
                            </a:solidFill>
                            <a:effectLst/>
                            <a:latin typeface="Cambria Math"/>
                            <a:ea typeface="+mn-ea"/>
                            <a:cs typeface="+mn-cs"/>
                          </a:rPr>
                          <m:t>2</m:t>
                        </m:r>
                      </m:sup>
                    </m:sSup>
                    <m:r>
                      <a:rPr lang="en-GB" sz="1100" i="1">
                        <a:solidFill>
                          <a:schemeClr val="tx1"/>
                        </a:solidFill>
                        <a:effectLst/>
                        <a:latin typeface="Cambria Math"/>
                        <a:ea typeface="+mn-ea"/>
                        <a:cs typeface="+mn-cs"/>
                      </a:rPr>
                      <m:t>×</m:t>
                    </m:r>
                    <m:r>
                      <a:rPr lang="en-GB" sz="1100" i="1">
                        <a:solidFill>
                          <a:schemeClr val="tx1"/>
                        </a:solidFill>
                        <a:effectLst/>
                        <a:latin typeface="Cambria Math"/>
                        <a:ea typeface="+mn-ea"/>
                        <a:cs typeface="+mn-cs"/>
                      </a:rPr>
                      <m:t>𝑅</m:t>
                    </m:r>
                  </m:oMath>
                </m:oMathPara>
              </a14:m>
              <a:endParaRPr lang="en-GB" sz="1100"/>
            </a:p>
          </xdr:txBody>
        </xdr:sp>
      </mc:Choice>
      <mc:Fallback xmlns="">
        <xdr:sp macro="" textlink="">
          <xdr:nvSpPr>
            <xdr:cNvPr id="6" name="TextBox 5"/>
            <xdr:cNvSpPr txBox="1"/>
          </xdr:nvSpPr>
          <xdr:spPr>
            <a:xfrm>
              <a:off x="268941" y="7019365"/>
              <a:ext cx="4473607"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GB" sz="1100" b="0" i="0">
                  <a:latin typeface="Cambria Math"/>
                </a:rPr>
                <a:t>𝑇𝑜𝑡𝑎𝑙 𝑙𝑜𝑠𝑠 𝑝𝑒𝑟 𝑝ℎ𝑎𝑠𝑒</a:t>
              </a:r>
              <a:r>
                <a:rPr lang="en-GB" sz="1100" i="0">
                  <a:solidFill>
                    <a:schemeClr val="tx1"/>
                  </a:solidFill>
                  <a:effectLst/>
                  <a:latin typeface="+mn-lt"/>
                  <a:ea typeface="+mn-ea"/>
                  <a:cs typeface="+mn-cs"/>
                </a:rPr>
                <a:t>=(2𝑛^2+3𝑛+1)/(6𝑛^2 ) 〖×𝐼〗^2×𝑅</a:t>
              </a:r>
              <a:endParaRPr lang="en-GB" sz="1100"/>
            </a:p>
          </xdr:txBody>
        </xdr:sp>
      </mc:Fallback>
    </mc:AlternateContent>
    <xdr:clientData/>
  </xdr:oneCellAnchor>
  <xdr:oneCellAnchor>
    <xdr:from>
      <xdr:col>1</xdr:col>
      <xdr:colOff>0</xdr:colOff>
      <xdr:row>44</xdr:row>
      <xdr:rowOff>0</xdr:rowOff>
    </xdr:from>
    <xdr:ext cx="4473607" cy="282641"/>
    <mc:AlternateContent xmlns:mc="http://schemas.openxmlformats.org/markup-compatibility/2006" xmlns:a14="http://schemas.microsoft.com/office/drawing/2010/main">
      <mc:Choice Requires="a14">
        <xdr:sp macro="" textlink="">
          <xdr:nvSpPr>
            <xdr:cNvPr id="7" name="TextBox 6"/>
            <xdr:cNvSpPr txBox="1"/>
          </xdr:nvSpPr>
          <xdr:spPr>
            <a:xfrm>
              <a:off x="268941" y="7503459"/>
              <a:ext cx="4473607" cy="28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GB" sz="1100" b="0" i="1">
                        <a:latin typeface="Cambria Math"/>
                      </a:rPr>
                      <m:t>𝑇𝑜𝑡𝑎𝑙</m:t>
                    </m:r>
                    <m:r>
                      <a:rPr lang="en-GB" sz="1100" b="0" i="1">
                        <a:latin typeface="Cambria Math"/>
                      </a:rPr>
                      <m:t> </m:t>
                    </m:r>
                    <m:r>
                      <a:rPr lang="en-GB" sz="1100" b="0" i="1">
                        <a:latin typeface="Cambria Math"/>
                      </a:rPr>
                      <m:t>𝑙𝑜𝑠𝑠</m:t>
                    </m:r>
                    <m:r>
                      <a:rPr lang="en-GB" sz="1100" b="0" i="1">
                        <a:latin typeface="Cambria Math"/>
                      </a:rPr>
                      <m:t> </m:t>
                    </m:r>
                    <m:r>
                      <a:rPr lang="en-GB" sz="1100" b="0" i="1">
                        <a:latin typeface="Cambria Math"/>
                      </a:rPr>
                      <m:t>𝑝𝑒𝑟</m:t>
                    </m:r>
                    <m:r>
                      <a:rPr lang="en-GB" sz="1100" b="0" i="1">
                        <a:latin typeface="Cambria Math"/>
                      </a:rPr>
                      <m:t> </m:t>
                    </m:r>
                    <m:r>
                      <a:rPr lang="en-GB" sz="1100" b="0" i="1">
                        <a:latin typeface="Cambria Math"/>
                      </a:rPr>
                      <m:t>𝑝h𝑎𝑠𝑒</m:t>
                    </m:r>
                    <m:r>
                      <a:rPr lang="en-GB" sz="1100" i="1">
                        <a:latin typeface="Cambria Math"/>
                      </a:rPr>
                      <m:t>=</m:t>
                    </m:r>
                    <m:r>
                      <a:rPr lang="en-GB" sz="1100" b="1" i="1">
                        <a:solidFill>
                          <a:schemeClr val="tx1"/>
                        </a:solidFill>
                        <a:effectLst/>
                        <a:latin typeface="Cambria Math"/>
                        <a:ea typeface="+mn-ea"/>
                        <a:cs typeface="+mn-cs"/>
                      </a:rPr>
                      <m:t>𝑭𝑳𝑭</m:t>
                    </m:r>
                    <m:r>
                      <a:rPr lang="en-GB" sz="1100" i="1">
                        <a:solidFill>
                          <a:schemeClr val="tx1"/>
                        </a:solidFill>
                        <a:effectLst/>
                        <a:latin typeface="Cambria Math"/>
                        <a:ea typeface="+mn-ea"/>
                        <a:cs typeface="+mn-cs"/>
                      </a:rPr>
                      <m:t>×</m:t>
                    </m:r>
                    <m:sSup>
                      <m:sSupPr>
                        <m:ctrlPr>
                          <a:rPr lang="en-GB" sz="1100" i="1">
                            <a:solidFill>
                              <a:schemeClr val="tx1"/>
                            </a:solidFill>
                            <a:effectLst/>
                            <a:latin typeface="Cambria Math"/>
                            <a:ea typeface="+mn-ea"/>
                            <a:cs typeface="+mn-cs"/>
                          </a:rPr>
                        </m:ctrlPr>
                      </m:sSupPr>
                      <m:e>
                        <m:r>
                          <a:rPr lang="en-GB" sz="1100" i="1">
                            <a:solidFill>
                              <a:schemeClr val="tx1"/>
                            </a:solidFill>
                            <a:effectLst/>
                            <a:latin typeface="Cambria Math"/>
                            <a:ea typeface="+mn-ea"/>
                            <a:cs typeface="+mn-cs"/>
                          </a:rPr>
                          <m:t>𝐼</m:t>
                        </m:r>
                      </m:e>
                      <m:sup>
                        <m:r>
                          <a:rPr lang="en-GB" sz="1100" i="1">
                            <a:solidFill>
                              <a:schemeClr val="tx1"/>
                            </a:solidFill>
                            <a:effectLst/>
                            <a:latin typeface="Cambria Math"/>
                            <a:ea typeface="+mn-ea"/>
                            <a:cs typeface="+mn-cs"/>
                          </a:rPr>
                          <m:t>2</m:t>
                        </m:r>
                      </m:sup>
                    </m:sSup>
                    <m:r>
                      <a:rPr lang="en-GB" sz="1100" i="1">
                        <a:solidFill>
                          <a:schemeClr val="tx1"/>
                        </a:solidFill>
                        <a:effectLst/>
                        <a:latin typeface="Cambria Math"/>
                        <a:ea typeface="+mn-ea"/>
                        <a:cs typeface="+mn-cs"/>
                      </a:rPr>
                      <m:t>×</m:t>
                    </m:r>
                    <m:r>
                      <a:rPr lang="en-GB" sz="1100" i="1">
                        <a:solidFill>
                          <a:schemeClr val="tx1"/>
                        </a:solidFill>
                        <a:effectLst/>
                        <a:latin typeface="Cambria Math"/>
                        <a:ea typeface="+mn-ea"/>
                        <a:cs typeface="+mn-cs"/>
                      </a:rPr>
                      <m:t>𝑅</m:t>
                    </m:r>
                  </m:oMath>
                </m:oMathPara>
              </a14:m>
              <a:endParaRPr lang="en-GB" sz="1100" b="1"/>
            </a:p>
          </xdr:txBody>
        </xdr:sp>
      </mc:Choice>
      <mc:Fallback xmlns="">
        <xdr:sp macro="" textlink="">
          <xdr:nvSpPr>
            <xdr:cNvPr id="7" name="TextBox 6"/>
            <xdr:cNvSpPr txBox="1"/>
          </xdr:nvSpPr>
          <xdr:spPr>
            <a:xfrm>
              <a:off x="268941" y="7503459"/>
              <a:ext cx="4473607" cy="28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GB" sz="1100" b="0" i="0">
                  <a:latin typeface="Cambria Math"/>
                </a:rPr>
                <a:t>𝑇𝑜𝑡𝑎𝑙 𝑙𝑜𝑠𝑠 𝑝𝑒𝑟 𝑝ℎ𝑎𝑠𝑒</a:t>
              </a:r>
              <a:r>
                <a:rPr lang="en-GB" sz="1100" i="0">
                  <a:latin typeface="Cambria Math"/>
                </a:rPr>
                <a:t>=</a:t>
              </a:r>
              <a:r>
                <a:rPr lang="en-GB" sz="1100" b="1" i="0">
                  <a:solidFill>
                    <a:schemeClr val="tx1"/>
                  </a:solidFill>
                  <a:effectLst/>
                  <a:latin typeface="+mn-lt"/>
                  <a:ea typeface="+mn-ea"/>
                  <a:cs typeface="+mn-cs"/>
                </a:rPr>
                <a:t>𝑭𝑳𝑭</a:t>
              </a:r>
              <a:r>
                <a:rPr lang="en-GB" sz="1100" i="0">
                  <a:solidFill>
                    <a:schemeClr val="tx1"/>
                  </a:solidFill>
                  <a:effectLst/>
                  <a:latin typeface="+mn-lt"/>
                  <a:ea typeface="+mn-ea"/>
                  <a:cs typeface="+mn-cs"/>
                </a:rPr>
                <a:t>×𝐼^2×𝑅</a:t>
              </a:r>
              <a:endParaRPr lang="en-GB" sz="1100" b="1"/>
            </a:p>
          </xdr:txBody>
        </xdr:sp>
      </mc:Fallback>
    </mc:AlternateContent>
    <xdr:clientData/>
  </xdr:oneCellAnchor>
  <xdr:oneCellAnchor>
    <xdr:from>
      <xdr:col>1</xdr:col>
      <xdr:colOff>0</xdr:colOff>
      <xdr:row>46</xdr:row>
      <xdr:rowOff>0</xdr:rowOff>
    </xdr:from>
    <xdr:ext cx="7484645" cy="1080335"/>
    <mc:AlternateContent xmlns:mc="http://schemas.openxmlformats.org/markup-compatibility/2006" xmlns:a14="http://schemas.microsoft.com/office/drawing/2010/main">
      <mc:Choice Requires="a14">
        <xdr:sp macro="" textlink="">
          <xdr:nvSpPr>
            <xdr:cNvPr id="8" name="TextBox 7"/>
            <xdr:cNvSpPr txBox="1"/>
          </xdr:nvSpPr>
          <xdr:spPr>
            <a:xfrm>
              <a:off x="268941" y="9296400"/>
              <a:ext cx="7484645" cy="1080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14:m>
                <m:oMathPara xmlns:m="http://schemas.openxmlformats.org/officeDocument/2006/math">
                  <m:oMathParaPr>
                    <m:jc m:val="centerGroup"/>
                  </m:oMathParaPr>
                  <m:oMath xmlns:m="http://schemas.openxmlformats.org/officeDocument/2006/math">
                    <m:r>
                      <a:rPr lang="en-GB" sz="1100" b="0" i="1">
                        <a:latin typeface="Cambria Math"/>
                      </a:rPr>
                      <m:t>𝑊h𝑒𝑟𝑒</m:t>
                    </m:r>
                    <m:r>
                      <a:rPr lang="en-GB" sz="1100" b="0" i="1">
                        <a:latin typeface="Cambria Math"/>
                      </a:rPr>
                      <m:t> </m:t>
                    </m:r>
                    <m:r>
                      <a:rPr lang="en-GB" sz="1100" b="1" i="1">
                        <a:latin typeface="Cambria Math"/>
                      </a:rPr>
                      <m:t>𝑭𝑳𝑭</m:t>
                    </m:r>
                    <m:r>
                      <a:rPr lang="en-GB" sz="1100" b="0" i="1">
                        <a:latin typeface="Cambria Math"/>
                      </a:rPr>
                      <m:t> </m:t>
                    </m:r>
                    <m:r>
                      <a:rPr lang="en-GB" sz="1100" b="0" i="1">
                        <a:latin typeface="Cambria Math"/>
                      </a:rPr>
                      <m:t>𝑠h𝑎𝑙𝑙</m:t>
                    </m:r>
                    <m:r>
                      <a:rPr lang="en-GB" sz="1100" b="0" i="1">
                        <a:latin typeface="Cambria Math"/>
                      </a:rPr>
                      <m:t> </m:t>
                    </m:r>
                    <m:r>
                      <a:rPr lang="en-GB" sz="1100" b="0" i="1">
                        <a:latin typeface="Cambria Math"/>
                      </a:rPr>
                      <m:t>𝑏𝑒</m:t>
                    </m:r>
                    <m:r>
                      <a:rPr lang="en-GB" sz="1100" b="0" i="1">
                        <a:latin typeface="Cambria Math"/>
                      </a:rPr>
                      <m:t> </m:t>
                    </m:r>
                    <m:r>
                      <a:rPr lang="en-GB" sz="1100" b="0" i="1">
                        <a:latin typeface="Cambria Math"/>
                      </a:rPr>
                      <m:t>𝑐𝑎𝑙𝑙𝑒𝑑</m:t>
                    </m:r>
                    <m:r>
                      <a:rPr lang="en-GB" sz="1100" b="0" i="1">
                        <a:latin typeface="Cambria Math"/>
                      </a:rPr>
                      <m:t> </m:t>
                    </m:r>
                    <m:r>
                      <a:rPr lang="en-GB" sz="1100" b="0" i="1">
                        <a:latin typeface="Cambria Math"/>
                      </a:rPr>
                      <m:t>𝑡h𝑒</m:t>
                    </m:r>
                    <m:r>
                      <a:rPr lang="en-GB" sz="1100" b="0" i="1">
                        <a:latin typeface="Cambria Math"/>
                      </a:rPr>
                      <m:t> </m:t>
                    </m:r>
                    <m:r>
                      <a:rPr lang="en-GB" sz="1100" b="0" i="1">
                        <a:latin typeface="Cambria Math"/>
                      </a:rPr>
                      <m:t>𝐹𝑒𝑒𝑑𝑒𝑟</m:t>
                    </m:r>
                    <m:r>
                      <a:rPr lang="en-GB" sz="1100" b="0" i="1">
                        <a:latin typeface="Cambria Math"/>
                      </a:rPr>
                      <m:t> </m:t>
                    </m:r>
                    <m:r>
                      <a:rPr lang="en-GB" sz="1100" b="0" i="1">
                        <a:latin typeface="Cambria Math"/>
                      </a:rPr>
                      <m:t>𝐿𝑜𝑠𝑠</m:t>
                    </m:r>
                    <m:r>
                      <a:rPr lang="en-GB" sz="1100" b="0" i="1">
                        <a:latin typeface="Cambria Math"/>
                      </a:rPr>
                      <m:t> </m:t>
                    </m:r>
                    <m:r>
                      <a:rPr lang="en-GB" sz="1100" b="0" i="1">
                        <a:latin typeface="Cambria Math"/>
                      </a:rPr>
                      <m:t>𝐹𝑎𝑐𝑡𝑜𝑟</m:t>
                    </m:r>
                    <m:r>
                      <a:rPr lang="en-GB" sz="1100" b="0" i="1">
                        <a:latin typeface="Cambria Math"/>
                      </a:rPr>
                      <m:t>, </m:t>
                    </m:r>
                    <m:r>
                      <a:rPr lang="en-GB" sz="1100" b="0" i="1">
                        <a:latin typeface="Cambria Math"/>
                      </a:rPr>
                      <m:t>𝑤h𝑖𝑐h</m:t>
                    </m:r>
                    <m:r>
                      <a:rPr lang="en-GB" sz="1100" b="0" i="1">
                        <a:latin typeface="Cambria Math"/>
                      </a:rPr>
                      <m:t> </m:t>
                    </m:r>
                    <m:r>
                      <a:rPr lang="en-GB" sz="1100" b="0" i="1">
                        <a:latin typeface="Cambria Math"/>
                      </a:rPr>
                      <m:t>𝑖𝑠</m:t>
                    </m:r>
                    <m:r>
                      <a:rPr lang="en-GB" sz="1100" b="0" i="1">
                        <a:latin typeface="Cambria Math"/>
                      </a:rPr>
                      <m:t> </m:t>
                    </m:r>
                    <m:r>
                      <a:rPr lang="en-GB" sz="1100" b="0" i="1">
                        <a:latin typeface="Cambria Math"/>
                      </a:rPr>
                      <m:t>𝑎</m:t>
                    </m:r>
                    <m:r>
                      <a:rPr lang="en-GB" sz="1100" b="0" i="1">
                        <a:latin typeface="Cambria Math"/>
                      </a:rPr>
                      <m:t> </m:t>
                    </m:r>
                    <m:r>
                      <a:rPr lang="en-GB" sz="1100" b="0" i="1">
                        <a:latin typeface="Cambria Math"/>
                      </a:rPr>
                      <m:t>𝑓𝑢𝑛𝑐𝑡𝑖𝑜𝑛</m:t>
                    </m:r>
                    <m:r>
                      <a:rPr lang="en-GB" sz="1100" b="0" i="1">
                        <a:latin typeface="Cambria Math"/>
                      </a:rPr>
                      <m:t> </m:t>
                    </m:r>
                    <m:r>
                      <a:rPr lang="en-GB" sz="1100" b="0" i="1">
                        <a:latin typeface="Cambria Math"/>
                      </a:rPr>
                      <m:t>𝑜𝑓</m:t>
                    </m:r>
                    <m:r>
                      <a:rPr lang="en-GB" sz="1100" b="0" i="1">
                        <a:latin typeface="Cambria Math"/>
                      </a:rPr>
                      <m:t> </m:t>
                    </m:r>
                    <m:r>
                      <a:rPr lang="en-GB" sz="1100" b="0" i="1">
                        <a:latin typeface="Cambria Math"/>
                      </a:rPr>
                      <m:t>𝑡h𝑒</m:t>
                    </m:r>
                    <m:r>
                      <a:rPr lang="en-GB" sz="1100" b="0" i="1">
                        <a:latin typeface="Cambria Math"/>
                      </a:rPr>
                      <m:t> </m:t>
                    </m:r>
                    <m:r>
                      <a:rPr lang="en-GB" sz="1100" b="0" i="1">
                        <a:latin typeface="Cambria Math"/>
                      </a:rPr>
                      <m:t>𝑛𝑢𝑚𝑏𝑒𝑟</m:t>
                    </m:r>
                    <m:r>
                      <a:rPr lang="en-GB" sz="1100" b="0" i="1">
                        <a:latin typeface="Cambria Math"/>
                      </a:rPr>
                      <m:t> </m:t>
                    </m:r>
                    <m:r>
                      <a:rPr lang="en-GB" sz="1100" b="0" i="1">
                        <a:latin typeface="Cambria Math"/>
                      </a:rPr>
                      <m:t>𝑜𝑓</m:t>
                    </m:r>
                    <m:r>
                      <a:rPr lang="en-GB" sz="1100" b="0" i="1">
                        <a:latin typeface="Cambria Math"/>
                      </a:rPr>
                      <m:t> </m:t>
                    </m:r>
                    <m:r>
                      <a:rPr lang="en-GB" sz="1100" b="0" i="1">
                        <a:latin typeface="Cambria Math"/>
                      </a:rPr>
                      <m:t>𝑙𝑜𝑎𝑑</m:t>
                    </m:r>
                    <m:r>
                      <a:rPr lang="en-GB" sz="1100" b="0" i="1">
                        <a:latin typeface="Cambria Math"/>
                      </a:rPr>
                      <m:t> </m:t>
                    </m:r>
                    <m:r>
                      <a:rPr lang="en-GB" sz="1100" b="0" i="1">
                        <a:latin typeface="Cambria Math"/>
                      </a:rPr>
                      <m:t>𝑝𝑜𝑖𝑛𝑡</m:t>
                    </m:r>
                    <m:r>
                      <a:rPr lang="en-GB" sz="1100" b="0" i="1">
                        <a:latin typeface="Cambria Math"/>
                      </a:rPr>
                      <m:t>, </m:t>
                    </m:r>
                    <m:r>
                      <a:rPr lang="en-GB" sz="1100" b="0" i="1">
                        <a:latin typeface="Cambria Math"/>
                      </a:rPr>
                      <m:t>𝑛</m:t>
                    </m:r>
                    <m:r>
                      <a:rPr lang="en-GB" sz="1100" b="0" i="1">
                        <a:latin typeface="Cambria Math"/>
                      </a:rPr>
                      <m:t>:</m:t>
                    </m:r>
                  </m:oMath>
                </m:oMathPara>
              </a14:m>
              <a:endParaRPr lang="en-GB" sz="1100" b="0" i="1">
                <a:latin typeface="Cambria Math"/>
              </a:endParaRPr>
            </a:p>
            <a:p>
              <a:pPr algn="ctr"/>
              <a:r>
                <a:rPr lang="en-GB" sz="1100" i="1"/>
                <a:t>FLF</a:t>
              </a:r>
              <a14:m>
                <m:oMath xmlns:m="http://schemas.openxmlformats.org/officeDocument/2006/math">
                  <m:r>
                    <a:rPr lang="en-GB" sz="1100" i="1">
                      <a:latin typeface="Cambria Math"/>
                    </a:rPr>
                    <m:t>=</m:t>
                  </m:r>
                  <m:f>
                    <m:fPr>
                      <m:ctrlPr>
                        <a:rPr lang="en-GB" sz="1100" i="1">
                          <a:latin typeface="Cambria Math"/>
                        </a:rPr>
                      </m:ctrlPr>
                    </m:fPr>
                    <m:num>
                      <m:r>
                        <a:rPr lang="en-GB" sz="1100" b="0" i="1">
                          <a:latin typeface="Cambria Math"/>
                        </a:rPr>
                        <m:t>2</m:t>
                      </m:r>
                      <m:sSup>
                        <m:sSupPr>
                          <m:ctrlPr>
                            <a:rPr lang="en-GB" sz="1100" b="0" i="1">
                              <a:latin typeface="Cambria Math"/>
                            </a:rPr>
                          </m:ctrlPr>
                        </m:sSupPr>
                        <m:e>
                          <m:r>
                            <a:rPr lang="en-GB" sz="1100" b="0" i="1">
                              <a:latin typeface="Cambria Math"/>
                            </a:rPr>
                            <m:t>𝑛</m:t>
                          </m:r>
                        </m:e>
                        <m:sup>
                          <m:r>
                            <a:rPr lang="en-GB" sz="1100" b="0" i="1">
                              <a:latin typeface="Cambria Math"/>
                            </a:rPr>
                            <m:t>2</m:t>
                          </m:r>
                        </m:sup>
                      </m:sSup>
                      <m:r>
                        <a:rPr lang="en-GB" sz="1100" b="0" i="1">
                          <a:latin typeface="Cambria Math"/>
                        </a:rPr>
                        <m:t>+3</m:t>
                      </m:r>
                      <m:r>
                        <a:rPr lang="en-GB" sz="1100" b="0" i="1">
                          <a:latin typeface="Cambria Math"/>
                        </a:rPr>
                        <m:t>𝑛</m:t>
                      </m:r>
                      <m:r>
                        <a:rPr lang="en-GB" sz="1100" b="0" i="1">
                          <a:latin typeface="Cambria Math"/>
                        </a:rPr>
                        <m:t>+1</m:t>
                      </m:r>
                    </m:num>
                    <m:den>
                      <m:r>
                        <a:rPr lang="en-GB" sz="1100" b="0" i="1">
                          <a:latin typeface="Cambria Math"/>
                        </a:rPr>
                        <m:t>6</m:t>
                      </m:r>
                      <m:sSup>
                        <m:sSupPr>
                          <m:ctrlPr>
                            <a:rPr lang="en-GB" sz="1100" b="0" i="1">
                              <a:latin typeface="Cambria Math"/>
                            </a:rPr>
                          </m:ctrlPr>
                        </m:sSupPr>
                        <m:e>
                          <m:r>
                            <a:rPr lang="en-GB" sz="1100" b="0" i="1">
                              <a:latin typeface="Cambria Math"/>
                            </a:rPr>
                            <m:t>𝑛</m:t>
                          </m:r>
                        </m:e>
                        <m:sup>
                          <m:r>
                            <a:rPr lang="en-GB" sz="1100" b="0" i="1">
                              <a:latin typeface="Cambria Math"/>
                            </a:rPr>
                            <m:t>2</m:t>
                          </m:r>
                        </m:sup>
                      </m:sSup>
                    </m:den>
                  </m:f>
                </m:oMath>
              </a14:m>
              <a:endParaRPr lang="en-GB" sz="1100"/>
            </a:p>
            <a:p>
              <a:pPr algn="ctr"/>
              <a:r>
                <a:rPr lang="en-GB" sz="1100"/>
                <a:t>We can solve for n as follows,</a:t>
              </a:r>
              <a:r>
                <a:rPr lang="en-GB" sz="1100" baseline="0"/>
                <a:t> noting that:</a:t>
              </a:r>
            </a:p>
            <a:p>
              <a:pPr algn="ctr"/>
              <a14:m>
                <m:oMath xmlns:m="http://schemas.openxmlformats.org/officeDocument/2006/math">
                  <m:func>
                    <m:funcPr>
                      <m:ctrlPr>
                        <a:rPr lang="en-GB" sz="1100" i="1">
                          <a:latin typeface="Cambria Math"/>
                        </a:rPr>
                      </m:ctrlPr>
                    </m:funcPr>
                    <m:fName>
                      <m:limLow>
                        <m:limLowPr>
                          <m:ctrlPr>
                            <a:rPr lang="en-GB" sz="1100" i="1">
                              <a:latin typeface="Cambria Math"/>
                            </a:rPr>
                          </m:ctrlPr>
                        </m:limLowPr>
                        <m:e>
                          <m:r>
                            <m:rPr>
                              <m:sty m:val="p"/>
                            </m:rPr>
                            <a:rPr lang="en-GB" sz="1100" i="0">
                              <a:latin typeface="Cambria Math"/>
                            </a:rPr>
                            <m:t>lim</m:t>
                          </m:r>
                        </m:e>
                        <m:lim>
                          <m:r>
                            <a:rPr lang="en-GB" sz="1100" i="1">
                              <a:latin typeface="Cambria Math"/>
                            </a:rPr>
                            <m:t>𝑛</m:t>
                          </m:r>
                          <m:r>
                            <a:rPr lang="en-GB" sz="1100" i="1">
                              <a:latin typeface="Cambria Math"/>
                            </a:rPr>
                            <m:t>→∞</m:t>
                          </m:r>
                        </m:lim>
                      </m:limLow>
                    </m:fName>
                    <m:e>
                      <m:f>
                        <m:fPr>
                          <m:ctrlPr>
                            <a:rPr lang="en-GB" sz="1100" i="1">
                              <a:solidFill>
                                <a:schemeClr val="tx1"/>
                              </a:solidFill>
                              <a:effectLst/>
                              <a:latin typeface="Cambria Math"/>
                              <a:ea typeface="+mn-ea"/>
                              <a:cs typeface="+mn-cs"/>
                            </a:rPr>
                          </m:ctrlPr>
                        </m:fPr>
                        <m:num>
                          <m:r>
                            <a:rPr lang="en-GB" sz="1100" b="0" i="1">
                              <a:solidFill>
                                <a:schemeClr val="tx1"/>
                              </a:solidFill>
                              <a:effectLst/>
                              <a:latin typeface="Cambria Math"/>
                              <a:ea typeface="+mn-ea"/>
                              <a:cs typeface="+mn-cs"/>
                            </a:rPr>
                            <m:t>2</m:t>
                          </m:r>
                          <m:sSup>
                            <m:sSupPr>
                              <m:ctrlPr>
                                <a:rPr lang="en-GB" sz="1100" b="0" i="1">
                                  <a:solidFill>
                                    <a:schemeClr val="tx1"/>
                                  </a:solidFill>
                                  <a:effectLst/>
                                  <a:latin typeface="Cambria Math"/>
                                  <a:ea typeface="+mn-ea"/>
                                  <a:cs typeface="+mn-cs"/>
                                </a:rPr>
                              </m:ctrlPr>
                            </m:sSupPr>
                            <m:e>
                              <m:r>
                                <a:rPr lang="en-GB" sz="1100" b="0" i="1">
                                  <a:solidFill>
                                    <a:schemeClr val="tx1"/>
                                  </a:solidFill>
                                  <a:effectLst/>
                                  <a:latin typeface="Cambria Math"/>
                                  <a:ea typeface="+mn-ea"/>
                                  <a:cs typeface="+mn-cs"/>
                                </a:rPr>
                                <m:t>𝑛</m:t>
                              </m:r>
                            </m:e>
                            <m:sup>
                              <m:r>
                                <a:rPr lang="en-GB" sz="1100" b="0" i="1">
                                  <a:solidFill>
                                    <a:schemeClr val="tx1"/>
                                  </a:solidFill>
                                  <a:effectLst/>
                                  <a:latin typeface="Cambria Math"/>
                                  <a:ea typeface="+mn-ea"/>
                                  <a:cs typeface="+mn-cs"/>
                                </a:rPr>
                                <m:t>2</m:t>
                              </m:r>
                            </m:sup>
                          </m:sSup>
                          <m:r>
                            <a:rPr lang="en-GB" sz="1100" b="0" i="1">
                              <a:solidFill>
                                <a:schemeClr val="tx1"/>
                              </a:solidFill>
                              <a:effectLst/>
                              <a:latin typeface="Cambria Math"/>
                              <a:ea typeface="+mn-ea"/>
                              <a:cs typeface="+mn-cs"/>
                            </a:rPr>
                            <m:t>+3</m:t>
                          </m:r>
                          <m:r>
                            <a:rPr lang="en-GB" sz="1100" b="0" i="1">
                              <a:solidFill>
                                <a:schemeClr val="tx1"/>
                              </a:solidFill>
                              <a:effectLst/>
                              <a:latin typeface="Cambria Math"/>
                              <a:ea typeface="+mn-ea"/>
                              <a:cs typeface="+mn-cs"/>
                            </a:rPr>
                            <m:t>𝑛</m:t>
                          </m:r>
                          <m:r>
                            <a:rPr lang="en-GB" sz="1100" b="0" i="1">
                              <a:solidFill>
                                <a:schemeClr val="tx1"/>
                              </a:solidFill>
                              <a:effectLst/>
                              <a:latin typeface="Cambria Math"/>
                              <a:ea typeface="+mn-ea"/>
                              <a:cs typeface="+mn-cs"/>
                            </a:rPr>
                            <m:t>+1</m:t>
                          </m:r>
                        </m:num>
                        <m:den>
                          <m:r>
                            <a:rPr lang="en-GB" sz="1100" b="0" i="1">
                              <a:solidFill>
                                <a:schemeClr val="tx1"/>
                              </a:solidFill>
                              <a:effectLst/>
                              <a:latin typeface="Cambria Math"/>
                              <a:ea typeface="+mn-ea"/>
                              <a:cs typeface="+mn-cs"/>
                            </a:rPr>
                            <m:t>6</m:t>
                          </m:r>
                          <m:sSup>
                            <m:sSupPr>
                              <m:ctrlPr>
                                <a:rPr lang="en-GB" sz="1100" b="0" i="1">
                                  <a:solidFill>
                                    <a:schemeClr val="tx1"/>
                                  </a:solidFill>
                                  <a:effectLst/>
                                  <a:latin typeface="Cambria Math"/>
                                  <a:ea typeface="+mn-ea"/>
                                  <a:cs typeface="+mn-cs"/>
                                </a:rPr>
                              </m:ctrlPr>
                            </m:sSupPr>
                            <m:e>
                              <m:r>
                                <a:rPr lang="en-GB" sz="1100" b="0" i="1">
                                  <a:solidFill>
                                    <a:schemeClr val="tx1"/>
                                  </a:solidFill>
                                  <a:effectLst/>
                                  <a:latin typeface="Cambria Math"/>
                                  <a:ea typeface="+mn-ea"/>
                                  <a:cs typeface="+mn-cs"/>
                                </a:rPr>
                                <m:t>𝑛</m:t>
                              </m:r>
                            </m:e>
                            <m:sup>
                              <m:r>
                                <a:rPr lang="en-GB" sz="1100" b="0" i="1">
                                  <a:solidFill>
                                    <a:schemeClr val="tx1"/>
                                  </a:solidFill>
                                  <a:effectLst/>
                                  <a:latin typeface="Cambria Math"/>
                                  <a:ea typeface="+mn-ea"/>
                                  <a:cs typeface="+mn-cs"/>
                                </a:rPr>
                                <m:t>2</m:t>
                              </m:r>
                            </m:sup>
                          </m:sSup>
                        </m:den>
                      </m:f>
                    </m:e>
                  </m:func>
                </m:oMath>
              </a14:m>
              <a:r>
                <a:rPr lang="en-GB" sz="1100"/>
                <a:t>= </a:t>
              </a:r>
              <a14:m>
                <m:oMath xmlns:m="http://schemas.openxmlformats.org/officeDocument/2006/math">
                  <m:f>
                    <m:fPr>
                      <m:ctrlPr>
                        <a:rPr lang="en-GB" sz="1100" i="1">
                          <a:solidFill>
                            <a:schemeClr val="tx1"/>
                          </a:solidFill>
                          <a:effectLst/>
                          <a:latin typeface="Cambria Math"/>
                          <a:ea typeface="+mn-ea"/>
                          <a:cs typeface="+mn-cs"/>
                        </a:rPr>
                      </m:ctrlPr>
                    </m:fPr>
                    <m:num>
                      <m:r>
                        <a:rPr lang="en-GB" sz="1100" b="0" i="1">
                          <a:solidFill>
                            <a:schemeClr val="tx1"/>
                          </a:solidFill>
                          <a:effectLst/>
                          <a:latin typeface="Cambria Math"/>
                          <a:ea typeface="+mn-ea"/>
                          <a:cs typeface="+mn-cs"/>
                        </a:rPr>
                        <m:t>1</m:t>
                      </m:r>
                    </m:num>
                    <m:den>
                      <m:r>
                        <a:rPr lang="en-GB" sz="1100" b="0" i="1">
                          <a:solidFill>
                            <a:schemeClr val="tx1"/>
                          </a:solidFill>
                          <a:effectLst/>
                          <a:latin typeface="Cambria Math"/>
                          <a:ea typeface="+mn-ea"/>
                          <a:cs typeface="+mn-cs"/>
                        </a:rPr>
                        <m:t>3</m:t>
                      </m:r>
                    </m:den>
                  </m:f>
                </m:oMath>
              </a14:m>
              <a:endParaRPr lang="en-GB" sz="1100"/>
            </a:p>
          </xdr:txBody>
        </xdr:sp>
      </mc:Choice>
      <mc:Fallback xmlns="">
        <xdr:sp macro="" textlink="">
          <xdr:nvSpPr>
            <xdr:cNvPr id="8" name="TextBox 7"/>
            <xdr:cNvSpPr txBox="1"/>
          </xdr:nvSpPr>
          <xdr:spPr>
            <a:xfrm>
              <a:off x="268941" y="9296400"/>
              <a:ext cx="7484645" cy="1080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100" b="0" i="0">
                  <a:latin typeface="Cambria Math"/>
                </a:rPr>
                <a:t>𝑊ℎ𝑒𝑟𝑒 </a:t>
              </a:r>
              <a:r>
                <a:rPr lang="en-GB" sz="1100" b="1" i="0">
                  <a:latin typeface="Cambria Math"/>
                </a:rPr>
                <a:t>𝑭𝑳𝑭</a:t>
              </a:r>
              <a:r>
                <a:rPr lang="en-GB" sz="1100" b="0" i="0">
                  <a:latin typeface="Cambria Math"/>
                </a:rPr>
                <a:t> 𝑠ℎ𝑎𝑙𝑙 𝑏𝑒 𝑐𝑎𝑙𝑙𝑒𝑑 𝑡ℎ𝑒 𝐹𝑒𝑒𝑑𝑒𝑟 𝐿𝑜𝑠𝑠 𝐹𝑎𝑐𝑡𝑜𝑟, 𝑤ℎ𝑖𝑐ℎ 𝑖𝑠 𝑎 𝑓𝑢𝑛𝑐𝑡𝑖𝑜𝑛 𝑜𝑓 𝑡ℎ𝑒 𝑛𝑢𝑚𝑏𝑒𝑟 𝑜𝑓 𝑙𝑜𝑎𝑑 𝑝𝑜𝑖𝑛𝑡, 𝑛:</a:t>
              </a:r>
              <a:endParaRPr lang="en-GB" sz="1100" b="0" i="1">
                <a:latin typeface="Cambria Math"/>
              </a:endParaRPr>
            </a:p>
            <a:p>
              <a:pPr algn="ctr"/>
              <a:r>
                <a:rPr lang="en-GB" sz="1100" i="1"/>
                <a:t>FLF</a:t>
              </a:r>
              <a:r>
                <a:rPr lang="en-GB" sz="1100" i="0">
                  <a:latin typeface="Cambria Math"/>
                </a:rPr>
                <a:t>=(</a:t>
              </a:r>
              <a:r>
                <a:rPr lang="en-GB" sz="1100" b="0" i="0">
                  <a:latin typeface="Cambria Math"/>
                </a:rPr>
                <a:t>2𝑛^2+3𝑛+1)/(6𝑛^2 )</a:t>
              </a:r>
              <a:endParaRPr lang="en-GB" sz="1100"/>
            </a:p>
            <a:p>
              <a:pPr algn="ctr"/>
              <a:r>
                <a:rPr lang="en-GB" sz="1100"/>
                <a:t>We can solve for n as follows,</a:t>
              </a:r>
              <a:r>
                <a:rPr lang="en-GB" sz="1100" baseline="0"/>
                <a:t> noting that:</a:t>
              </a:r>
            </a:p>
            <a:p>
              <a:pPr algn="ctr"/>
              <a:r>
                <a:rPr lang="en-GB" sz="1100" i="0">
                  <a:latin typeface="Cambria Math"/>
                </a:rPr>
                <a:t>lim┬(𝑛→∞)⁡〖</a:t>
              </a:r>
              <a:r>
                <a:rPr lang="en-GB" sz="1100" i="0">
                  <a:solidFill>
                    <a:schemeClr val="tx1"/>
                  </a:solidFill>
                  <a:effectLst/>
                  <a:latin typeface="Cambria Math"/>
                  <a:ea typeface="+mn-ea"/>
                  <a:cs typeface="+mn-cs"/>
                </a:rPr>
                <a:t>(</a:t>
              </a:r>
              <a:r>
                <a:rPr lang="en-GB" sz="1100" b="0" i="0">
                  <a:solidFill>
                    <a:schemeClr val="tx1"/>
                  </a:solidFill>
                  <a:effectLst/>
                  <a:latin typeface="Cambria Math"/>
                  <a:ea typeface="+mn-ea"/>
                  <a:cs typeface="+mn-cs"/>
                </a:rPr>
                <a:t>2𝑛^2+3𝑛+1)/(6𝑛^2 )〗</a:t>
              </a:r>
              <a:r>
                <a:rPr lang="en-GB" sz="1100"/>
                <a:t>= </a:t>
              </a:r>
              <a:r>
                <a:rPr lang="en-GB" sz="1100" b="0" i="0">
                  <a:solidFill>
                    <a:schemeClr val="tx1"/>
                  </a:solidFill>
                  <a:effectLst/>
                  <a:latin typeface="+mn-lt"/>
                  <a:ea typeface="+mn-ea"/>
                  <a:cs typeface="+mn-cs"/>
                </a:rPr>
                <a:t>1/</a:t>
              </a:r>
              <a:r>
                <a:rPr lang="en-GB" sz="1100" b="0" i="0">
                  <a:solidFill>
                    <a:schemeClr val="tx1"/>
                  </a:solidFill>
                  <a:effectLst/>
                  <a:latin typeface="Cambria Math"/>
                  <a:ea typeface="+mn-ea"/>
                  <a:cs typeface="+mn-cs"/>
                </a:rPr>
                <a:t>3</a:t>
              </a:r>
              <a:endParaRPr lang="en-GB"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600005\Networks\ElecDistrib\DPCR5_Lib\Networks\Rig%20Development\Network%20Asset%20Data%20and%20Performance%20Reporting\New%20Tables\5th%20draft\QoS_May_retu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etworks\Transmission\Transmission_Price_Controls_Lib\Regulatory_Reporting\RRP_2008\RRP_Guidelines_Forms\Transmission%20PCRRP%20tables_SHETL_200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600005\Networks\ElecDistrib\Elec_Distrib_Lib\Technical%20Team\Cost%20Reporting\Master_0607_RRP_v2%20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600005\Networks\ElecDistrib\DPCR5_Lib\Networks\Rig%20Development\Network%20Asset%20Data%20and%20Performance%20Reporting\New%20Tables\4th%20draft\Connections_CIR_streamlin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600005\Networks\CO\Cost_and_Outputs_Lib\SUBS\ED\RIGs\2010\Data\Outputs\WPD\WPD_S_WALES_NO_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600005\04%20FINAL%20RIGS\OFGEM%20DOCUMENTS\Network%20Outputs%20Reporting%20workboo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Networks\ElecDistrib\Elec_Distrib_Lib\Regulatory_Reporting\Cost_Reporting_\Cost_Reporting_Rules\Rules%202007-08%20development\Master%20RRP%200708%20v7-1-PR%20(inc%20LPN%20test%20data)%20format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V600005\OPS\DISTR\DPCR5\2010-11%20Distribution%20Regulatory%20Reporting\SSE%20Master%20Tables\Workings\Source%20Data\1011_Job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V600005\Networks\GasDistrib\Gas_Distrib_Lib\Cost%20Reporting\Comparability\GDN%20cost%20Packs\Cost%20Packs%20received\2008-09\National%20Grid\2008_9%20East%20of%20England%20RRP%20010909.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eeder%20Loss%20Factor%20-%2027%20Nov%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r band, freq band, shorts"/>
      <sheetName val="Dis HV Circuit Data all incdnt "/>
      <sheetName val="Dis HV Circuit Data excl ee"/>
      <sheetName val="QoS_schemes_annual"/>
      <sheetName val="QoS CI and CML improvements"/>
      <sheetName val="WSC_scheme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1.8 Cash Flow"/>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3.1s Pensions Scots"/>
      <sheetName val="3.2 Net Debt"/>
      <sheetName val="3.3 Tax"/>
      <sheetName val="3.4 Fixed Asset Disposals"/>
      <sheetName val="4.1  System Info"/>
      <sheetName val="4.2  Activity indicators"/>
      <sheetName val="4.3  System performance"/>
      <sheetName val="4.4  Defects SHETL"/>
      <sheetName val="4.5  Faults"/>
      <sheetName val="4.6  Failures SHETL"/>
      <sheetName val="4.7B Condition Assessment SHETL"/>
      <sheetName val="4.8  Boundary Transfers"/>
      <sheetName val="4.9  Demand &amp; Supply at subs"/>
      <sheetName val="4.10 Reactive compensation"/>
      <sheetName val="4.11 Asset description SHETL"/>
      <sheetName val="4.12 Asset age 2007"/>
      <sheetName val="4.12 Asset age 2008"/>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 Capex Price Vol Var"/>
    </sheetNames>
    <sheetDataSet>
      <sheetData sheetId="0"/>
      <sheetData sheetId="1"/>
      <sheetData sheetId="2" refreshError="1">
        <row r="8">
          <cell r="C8" t="str">
            <v>Scottish Hydro Electric Transmission Ltd</v>
          </cell>
        </row>
        <row r="9">
          <cell r="C9" t="str">
            <v>SHETL</v>
          </cell>
        </row>
        <row r="20">
          <cell r="C20" t="str">
            <v>2006/07</v>
          </cell>
        </row>
        <row r="21">
          <cell r="C21" t="str">
            <v>2007/08</v>
          </cell>
        </row>
        <row r="22">
          <cell r="C22" t="str">
            <v>2008/09</v>
          </cell>
        </row>
        <row r="26">
          <cell r="C26" t="str">
            <v>2012/13</v>
          </cell>
        </row>
        <row r="29">
          <cell r="C29">
            <v>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Dis HV Circuit Data excl 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IR questions"/>
      <sheetName val="2. Out of area by DSA-New&amp; Upg"/>
      <sheetName val="DNO Names"/>
      <sheetName val="4.3 Network Analysis Load"/>
    </sheetNames>
    <sheetDataSet>
      <sheetData sheetId="0"/>
      <sheetData sheetId="1" refreshError="1"/>
      <sheetData sheetId="2">
        <row r="1">
          <cell r="A1" t="str">
            <v>Select DNO Name from drop down list</v>
          </cell>
        </row>
        <row r="2">
          <cell r="A2" t="str">
            <v>Central Networks West</v>
          </cell>
        </row>
        <row r="3">
          <cell r="A3" t="str">
            <v>Central Networks East</v>
          </cell>
        </row>
        <row r="4">
          <cell r="A4" t="str">
            <v>Electricity North West</v>
          </cell>
        </row>
        <row r="5">
          <cell r="A5" t="str">
            <v>CE NEDL</v>
          </cell>
        </row>
        <row r="6">
          <cell r="A6" t="str">
            <v>CE YEDL</v>
          </cell>
        </row>
        <row r="7">
          <cell r="A7" t="str">
            <v>WPD South Wales</v>
          </cell>
        </row>
        <row r="8">
          <cell r="A8" t="str">
            <v>WPD South West</v>
          </cell>
        </row>
        <row r="9">
          <cell r="A9" t="str">
            <v>EDFE (LPN)</v>
          </cell>
        </row>
        <row r="10">
          <cell r="A10" t="str">
            <v>EDFE (SPN)</v>
          </cell>
        </row>
        <row r="11">
          <cell r="A11" t="str">
            <v>EDFE (EPN)</v>
          </cell>
        </row>
        <row r="12">
          <cell r="A12" t="str">
            <v xml:space="preserve">SP Distribution </v>
          </cell>
        </row>
        <row r="13">
          <cell r="A13" t="str">
            <v>SP Manweb</v>
          </cell>
        </row>
        <row r="14">
          <cell r="A14" t="str">
            <v>Scottish Hydro Electric Power Distribution</v>
          </cell>
        </row>
        <row r="15">
          <cell r="A15" t="str">
            <v>Southern Electric Power Distribution</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amp; Contents"/>
      <sheetName val="LI Logic"/>
      <sheetName val="LI data"/>
      <sheetName val="LI charts"/>
      <sheetName val="HI data"/>
      <sheetName val="HI charts"/>
      <sheetName val="Fault rate data"/>
      <sheetName val="MTP all incidents"/>
      <sheetName val="MTP one-off ee's only"/>
      <sheetName val="MTP severe weather ee's only"/>
      <sheetName val="MTP excluding all ee's"/>
      <sheetName val="Fault rate charts"/>
      <sheetName val="Volume Reconciliation"/>
    </sheetNames>
    <sheetDataSet>
      <sheetData sheetId="0"/>
      <sheetData sheetId="1" refreshError="1"/>
      <sheetData sheetId="2" refreshError="1"/>
      <sheetData sheetId="3" refreshError="1"/>
      <sheetData sheetId="4" refreshError="1"/>
      <sheetData sheetId="5" refreshError="1"/>
      <sheetData sheetId="6" refreshError="1"/>
      <sheetData sheetId="7">
        <row r="6">
          <cell r="C6">
            <v>0</v>
          </cell>
        </row>
      </sheetData>
      <sheetData sheetId="8"/>
      <sheetData sheetId="9"/>
      <sheetData sheetId="10"/>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amp; Contents"/>
      <sheetName val="LI Logic"/>
      <sheetName val="LI data"/>
      <sheetName val="LI charts"/>
      <sheetName val="HI data"/>
      <sheetName val="HI charts"/>
      <sheetName val="Fault rate data"/>
      <sheetName val="MTP all incidents"/>
      <sheetName val="MTP one-off ee's only"/>
      <sheetName val="MTP severe weather ee's only"/>
      <sheetName val="MTP excluding all ee's"/>
      <sheetName val="Fault rate charts"/>
      <sheetName val="Volume Reconciliation"/>
      <sheetName val="DNO Name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sheetName val="Maj Proj"/>
      <sheetName val="Prog"/>
      <sheetName val="Depot"/>
      <sheetName val="PS Other"/>
      <sheetName val="Properties"/>
      <sheetName val="C12 - Reinforcements"/>
      <sheetName val="C14 - OITT"/>
      <sheetName val="C35 - Non-Op Capex"/>
      <sheetName val="CV1 - Diversions"/>
      <sheetName val="CV2 - ESQCR"/>
      <sheetName val="CV3 - Asset Replacement"/>
      <sheetName val="CV5 - Refurb"/>
      <sheetName val="CV6 - Civils"/>
      <sheetName val="CV7 - AONB"/>
      <sheetName val="CV8 - L&amp;S"/>
      <sheetName val="CV9 - HVP"/>
      <sheetName val="CV11 - Flood Mitigation"/>
      <sheetName val="CV12 - Environmental"/>
      <sheetName val="CV14 - Treecutting"/>
      <sheetName val="UNALLOCATED JOBS"/>
    </sheetNames>
    <sheetDataSet>
      <sheetData sheetId="0" refreshError="1"/>
      <sheetData sheetId="1" refreshError="1">
        <row r="14">
          <cell r="C14" t="str">
            <v>Total Capital Job Accounts</v>
          </cell>
          <cell r="D14" t="str">
            <v>Prime Capital Cost</v>
          </cell>
          <cell r="E14" t="str">
            <v>Capital Labour Costs</v>
          </cell>
          <cell r="F14" t="str">
            <v>13001 - CAPITAL DIRECT OL</v>
          </cell>
          <cell r="G14" t="str">
            <v>13002 - CAPITAL DIRECT TL</v>
          </cell>
          <cell r="H14" t="str">
            <v>13003 - CAPITAL DIRECT MS</v>
          </cell>
          <cell r="I14" t="str">
            <v>13004 - CAPITAL DIRECT 3C</v>
          </cell>
          <cell r="J14" t="str">
            <v>13005 - CAPITAL DIRECT SC</v>
          </cell>
          <cell r="K14" t="str">
            <v>13006 - CAPITAL DIRECTLY ALL</v>
          </cell>
          <cell r="L14" t="str">
            <v>13007 - CAP DIR DUOS ALLOW</v>
          </cell>
          <cell r="M14" t="str">
            <v>Oncost Accounts</v>
          </cell>
          <cell r="N14" t="str">
            <v>13009 - CAPITAL ONCOST</v>
          </cell>
          <cell r="P14" t="str">
            <v>C12</v>
          </cell>
          <cell r="Q14" t="str">
            <v>C14</v>
          </cell>
          <cell r="R14" t="str">
            <v>C35</v>
          </cell>
          <cell r="S14" t="str">
            <v>CV1</v>
          </cell>
          <cell r="T14" t="str">
            <v>CV2</v>
          </cell>
          <cell r="U14" t="str">
            <v>CV3</v>
          </cell>
          <cell r="V14" t="str">
            <v>CV5</v>
          </cell>
          <cell r="W14" t="str">
            <v>CV6</v>
          </cell>
          <cell r="X14" t="str">
            <v>CV8</v>
          </cell>
          <cell r="Y14" t="str">
            <v>CV9</v>
          </cell>
          <cell r="Z14" t="str">
            <v>CV11</v>
          </cell>
          <cell r="AA14" t="str">
            <v>CV12</v>
          </cell>
          <cell r="AB14" t="str">
            <v>CV14</v>
          </cell>
          <cell r="AC14" t="str">
            <v>UNALL</v>
          </cell>
        </row>
        <row r="15">
          <cell r="B15" t="str">
            <v>Total Capital Jobs</v>
          </cell>
          <cell r="C15">
            <v>37048895.974250019</v>
          </cell>
          <cell r="D15">
            <v>33395940.199999996</v>
          </cell>
          <cell r="E15">
            <v>151126.09000000003</v>
          </cell>
          <cell r="F15">
            <v>79047.47</v>
          </cell>
          <cell r="G15">
            <v>72078.62000000001</v>
          </cell>
          <cell r="H15">
            <v>-1087685.4400000037</v>
          </cell>
          <cell r="I15">
            <v>29728662.829999998</v>
          </cell>
          <cell r="J15">
            <v>4262552.41</v>
          </cell>
          <cell r="K15">
            <v>340609.31000000006</v>
          </cell>
          <cell r="L15">
            <v>675</v>
          </cell>
          <cell r="M15">
            <v>3652955.7742500012</v>
          </cell>
          <cell r="N15">
            <v>3652955.7742500012</v>
          </cell>
        </row>
        <row r="16">
          <cell r="B16" t="str">
            <v>Prime Capital</v>
          </cell>
          <cell r="C16">
            <v>36887248.785250016</v>
          </cell>
          <cell r="D16">
            <v>33248988.209999997</v>
          </cell>
          <cell r="E16">
            <v>151126.09000000003</v>
          </cell>
          <cell r="F16">
            <v>79047.47</v>
          </cell>
          <cell r="G16">
            <v>72078.62000000001</v>
          </cell>
          <cell r="H16">
            <v>-1234637.4300000037</v>
          </cell>
          <cell r="I16">
            <v>29728662.829999998</v>
          </cell>
          <cell r="J16">
            <v>4262552.41</v>
          </cell>
          <cell r="K16">
            <v>340609.31000000006</v>
          </cell>
          <cell r="L16">
            <v>675</v>
          </cell>
          <cell r="M16">
            <v>3638260.5752500012</v>
          </cell>
          <cell r="N16">
            <v>3638260.5752500012</v>
          </cell>
        </row>
        <row r="17">
          <cell r="B17" t="str">
            <v>Capitalised Interest</v>
          </cell>
          <cell r="C17">
            <v>161647.18899999998</v>
          </cell>
          <cell r="D17">
            <v>146951.99</v>
          </cell>
          <cell r="E17">
            <v>0</v>
          </cell>
          <cell r="F17">
            <v>0</v>
          </cell>
          <cell r="G17">
            <v>0</v>
          </cell>
          <cell r="H17">
            <v>146951.99</v>
          </cell>
          <cell r="I17">
            <v>0</v>
          </cell>
          <cell r="J17">
            <v>0</v>
          </cell>
          <cell r="K17">
            <v>0</v>
          </cell>
          <cell r="L17">
            <v>0</v>
          </cell>
          <cell r="M17">
            <v>14695.199000000001</v>
          </cell>
          <cell r="N17">
            <v>14695.199000000001</v>
          </cell>
        </row>
        <row r="18">
          <cell r="B18" t="str">
            <v>C1734443 - DOWN GRANGE 33KV OHL UNDERGROUND</v>
          </cell>
          <cell r="C18">
            <v>17070.45</v>
          </cell>
          <cell r="D18">
            <v>13900</v>
          </cell>
          <cell r="E18">
            <v>0</v>
          </cell>
          <cell r="F18">
            <v>0</v>
          </cell>
          <cell r="G18">
            <v>0</v>
          </cell>
          <cell r="H18">
            <v>3101</v>
          </cell>
          <cell r="I18">
            <v>1686</v>
          </cell>
          <cell r="J18">
            <v>9113</v>
          </cell>
          <cell r="K18">
            <v>0</v>
          </cell>
          <cell r="L18">
            <v>0</v>
          </cell>
          <cell r="M18">
            <v>3170.45</v>
          </cell>
          <cell r="N18">
            <v>3170.45</v>
          </cell>
          <cell r="U18">
            <v>100</v>
          </cell>
        </row>
        <row r="19">
          <cell r="B19" t="str">
            <v>C1738296 - WHITEWAY 33/11KV TRF FIRE</v>
          </cell>
          <cell r="C19">
            <v>2860</v>
          </cell>
          <cell r="D19">
            <v>2600</v>
          </cell>
          <cell r="E19">
            <v>0</v>
          </cell>
          <cell r="F19">
            <v>0</v>
          </cell>
          <cell r="G19">
            <v>0</v>
          </cell>
          <cell r="H19">
            <v>2600</v>
          </cell>
          <cell r="I19">
            <v>0</v>
          </cell>
          <cell r="J19">
            <v>0</v>
          </cell>
          <cell r="K19">
            <v>0</v>
          </cell>
          <cell r="L19">
            <v>0</v>
          </cell>
          <cell r="M19">
            <v>260</v>
          </cell>
          <cell r="N19">
            <v>260</v>
          </cell>
          <cell r="U19">
            <v>80</v>
          </cell>
          <cell r="W19">
            <v>20</v>
          </cell>
        </row>
        <row r="20">
          <cell r="B20" t="str">
            <v>C1738960 - FORT WIDLEY -FARNHAM 132KV 0809</v>
          </cell>
          <cell r="C20">
            <v>2937.7420000000002</v>
          </cell>
          <cell r="D20">
            <v>2266.02</v>
          </cell>
          <cell r="E20">
            <v>377.05</v>
          </cell>
          <cell r="F20">
            <v>377.05</v>
          </cell>
          <cell r="G20">
            <v>0</v>
          </cell>
          <cell r="H20">
            <v>854.97</v>
          </cell>
          <cell r="I20">
            <v>449</v>
          </cell>
          <cell r="J20">
            <v>585</v>
          </cell>
          <cell r="K20">
            <v>0</v>
          </cell>
          <cell r="L20">
            <v>0</v>
          </cell>
          <cell r="M20">
            <v>671.72199999999998</v>
          </cell>
          <cell r="N20">
            <v>671.72199999999998</v>
          </cell>
          <cell r="U20">
            <v>100</v>
          </cell>
        </row>
        <row r="21">
          <cell r="B21" t="str">
            <v>C1739385 - ASHFORD COMMON SWITCHGEAR</v>
          </cell>
          <cell r="C21">
            <v>4878.78</v>
          </cell>
          <cell r="D21">
            <v>4538.3999999999996</v>
          </cell>
          <cell r="E21">
            <v>0</v>
          </cell>
          <cell r="F21">
            <v>0</v>
          </cell>
          <cell r="G21">
            <v>0</v>
          </cell>
          <cell r="H21">
            <v>0</v>
          </cell>
          <cell r="I21">
            <v>4538.3999999999996</v>
          </cell>
          <cell r="J21">
            <v>0</v>
          </cell>
          <cell r="K21">
            <v>0</v>
          </cell>
          <cell r="L21">
            <v>0</v>
          </cell>
          <cell r="M21">
            <v>340.38</v>
          </cell>
          <cell r="N21">
            <v>340.38</v>
          </cell>
          <cell r="U21">
            <v>100</v>
          </cell>
        </row>
        <row r="22">
          <cell r="B22" t="str">
            <v>C1739826 - 33/11KV TRANSFORMER FAULT</v>
          </cell>
          <cell r="C22">
            <v>64213.943249999997</v>
          </cell>
          <cell r="D22">
            <v>55685.45</v>
          </cell>
          <cell r="E22">
            <v>0</v>
          </cell>
          <cell r="F22">
            <v>0</v>
          </cell>
          <cell r="G22">
            <v>0</v>
          </cell>
          <cell r="H22">
            <v>-63914.33</v>
          </cell>
          <cell r="I22">
            <v>93155.59</v>
          </cell>
          <cell r="J22">
            <v>26444.19</v>
          </cell>
          <cell r="K22">
            <v>0</v>
          </cell>
          <cell r="L22">
            <v>0</v>
          </cell>
          <cell r="M22">
            <v>8528.4932499999995</v>
          </cell>
          <cell r="N22">
            <v>8528.4932499999995</v>
          </cell>
          <cell r="U22">
            <v>50</v>
          </cell>
          <cell r="W22">
            <v>50</v>
          </cell>
        </row>
        <row r="23">
          <cell r="B23" t="str">
            <v>C1742197 - PORTSMOUTH MAJOR FIREJUNE 2010</v>
          </cell>
          <cell r="C23">
            <v>828987.67125000001</v>
          </cell>
          <cell r="D23">
            <v>748909.92</v>
          </cell>
          <cell r="E23">
            <v>21572.17</v>
          </cell>
          <cell r="F23">
            <v>523.39</v>
          </cell>
          <cell r="G23">
            <v>21048.78</v>
          </cell>
          <cell r="H23">
            <v>76561.73</v>
          </cell>
          <cell r="I23">
            <v>641703.99</v>
          </cell>
          <cell r="J23">
            <v>9072.0300000000007</v>
          </cell>
          <cell r="K23">
            <v>0</v>
          </cell>
          <cell r="L23">
            <v>0</v>
          </cell>
          <cell r="M23">
            <v>80077.751250000001</v>
          </cell>
          <cell r="N23">
            <v>80077.751250000001</v>
          </cell>
          <cell r="U23">
            <v>90</v>
          </cell>
          <cell r="W23">
            <v>10</v>
          </cell>
        </row>
        <row r="24">
          <cell r="B24" t="str">
            <v>C1742687 - READING BURGHFIELD 132KV</v>
          </cell>
          <cell r="C24">
            <v>215160.47975000003</v>
          </cell>
          <cell r="D24">
            <v>199159.33</v>
          </cell>
          <cell r="E24">
            <v>0</v>
          </cell>
          <cell r="F24">
            <v>0</v>
          </cell>
          <cell r="G24">
            <v>0</v>
          </cell>
          <cell r="H24">
            <v>1870</v>
          </cell>
          <cell r="I24">
            <v>192767.33</v>
          </cell>
          <cell r="J24">
            <v>4522</v>
          </cell>
          <cell r="K24">
            <v>0</v>
          </cell>
          <cell r="L24">
            <v>0</v>
          </cell>
          <cell r="M24">
            <v>16001.14975</v>
          </cell>
          <cell r="N24">
            <v>16001.14975</v>
          </cell>
          <cell r="U24">
            <v>100</v>
          </cell>
        </row>
        <row r="25">
          <cell r="B25" t="str">
            <v>C1755218 - INSTALL.FORCED COOLING EQUIPMENT</v>
          </cell>
          <cell r="C25">
            <v>11440</v>
          </cell>
          <cell r="D25">
            <v>8800</v>
          </cell>
          <cell r="E25">
            <v>0</v>
          </cell>
          <cell r="F25">
            <v>0</v>
          </cell>
          <cell r="G25">
            <v>0</v>
          </cell>
          <cell r="H25">
            <v>0</v>
          </cell>
          <cell r="I25">
            <v>0</v>
          </cell>
          <cell r="J25">
            <v>8800</v>
          </cell>
          <cell r="K25">
            <v>0</v>
          </cell>
          <cell r="L25">
            <v>0</v>
          </cell>
          <cell r="M25">
            <v>2640</v>
          </cell>
          <cell r="N25">
            <v>2640</v>
          </cell>
          <cell r="P25">
            <v>98</v>
          </cell>
          <cell r="Q25">
            <v>2</v>
          </cell>
        </row>
        <row r="26">
          <cell r="B26" t="str">
            <v>C1755295 - THAMES LOAD SHARING SCHEMES</v>
          </cell>
          <cell r="C26">
            <v>3560.2335000000012</v>
          </cell>
          <cell r="D26">
            <v>1451.38</v>
          </cell>
          <cell r="E26">
            <v>0</v>
          </cell>
          <cell r="F26">
            <v>0</v>
          </cell>
          <cell r="G26">
            <v>0</v>
          </cell>
          <cell r="H26">
            <v>-10000</v>
          </cell>
          <cell r="I26">
            <v>1451.38</v>
          </cell>
          <cell r="J26">
            <v>10000</v>
          </cell>
          <cell r="K26">
            <v>0</v>
          </cell>
          <cell r="L26">
            <v>0</v>
          </cell>
          <cell r="M26">
            <v>2108.8535000000002</v>
          </cell>
          <cell r="N26">
            <v>2108.8535000000002</v>
          </cell>
          <cell r="P26">
            <v>50</v>
          </cell>
          <cell r="Q26">
            <v>50</v>
          </cell>
        </row>
        <row r="27">
          <cell r="B27" t="str">
            <v>C1755298 - BEACONSFIELD AUTOCLOSE SCHEME</v>
          </cell>
          <cell r="C27">
            <v>-380.55</v>
          </cell>
          <cell r="D27">
            <v>0</v>
          </cell>
          <cell r="E27">
            <v>0</v>
          </cell>
          <cell r="F27">
            <v>0</v>
          </cell>
          <cell r="G27">
            <v>0</v>
          </cell>
          <cell r="H27">
            <v>-15222</v>
          </cell>
          <cell r="I27">
            <v>15222</v>
          </cell>
          <cell r="J27">
            <v>0</v>
          </cell>
          <cell r="K27">
            <v>0</v>
          </cell>
          <cell r="L27">
            <v>0</v>
          </cell>
          <cell r="M27">
            <v>-380.55</v>
          </cell>
          <cell r="N27">
            <v>-380.55</v>
          </cell>
          <cell r="AC27">
            <v>100</v>
          </cell>
        </row>
        <row r="28">
          <cell r="B28" t="str">
            <v>C1755341 - GILLINGHAM 33/11KV SUB STN</v>
          </cell>
          <cell r="C28">
            <v>-56056.099249999999</v>
          </cell>
          <cell r="D28">
            <v>-52961.52</v>
          </cell>
          <cell r="E28">
            <v>1362.17</v>
          </cell>
          <cell r="F28">
            <v>0</v>
          </cell>
          <cell r="G28">
            <v>1362.17</v>
          </cell>
          <cell r="H28">
            <v>-15298.9</v>
          </cell>
          <cell r="I28">
            <v>-39024.79</v>
          </cell>
          <cell r="J28">
            <v>0</v>
          </cell>
          <cell r="K28">
            <v>0</v>
          </cell>
          <cell r="L28">
            <v>0</v>
          </cell>
          <cell r="M28">
            <v>-3094.5792499999998</v>
          </cell>
          <cell r="N28">
            <v>-3094.5792499999998</v>
          </cell>
          <cell r="P28">
            <v>100</v>
          </cell>
        </row>
        <row r="29">
          <cell r="B29" t="str">
            <v>C1755439 - EAST BEDFONT 132KV SUB STN TRFS</v>
          </cell>
          <cell r="C29">
            <v>11752.675999999999</v>
          </cell>
          <cell r="D29">
            <v>10817.16</v>
          </cell>
          <cell r="E29">
            <v>0</v>
          </cell>
          <cell r="F29">
            <v>0</v>
          </cell>
          <cell r="G29">
            <v>0</v>
          </cell>
          <cell r="H29">
            <v>4969.16</v>
          </cell>
          <cell r="I29">
            <v>5848</v>
          </cell>
          <cell r="J29">
            <v>0</v>
          </cell>
          <cell r="K29">
            <v>0</v>
          </cell>
          <cell r="L29">
            <v>0</v>
          </cell>
          <cell r="M29">
            <v>935.51599999999996</v>
          </cell>
          <cell r="N29">
            <v>935.51599999999996</v>
          </cell>
          <cell r="P29">
            <v>100</v>
          </cell>
        </row>
        <row r="30">
          <cell r="B30" t="str">
            <v>C1755499 - SUB STATION EARTH FAULT PROTECT</v>
          </cell>
          <cell r="C30">
            <v>902.04325000000063</v>
          </cell>
          <cell r="D30">
            <v>839.11000000000058</v>
          </cell>
          <cell r="E30">
            <v>0</v>
          </cell>
          <cell r="F30">
            <v>0</v>
          </cell>
          <cell r="G30">
            <v>0</v>
          </cell>
          <cell r="H30">
            <v>0</v>
          </cell>
          <cell r="I30">
            <v>839.11000000000058</v>
          </cell>
          <cell r="J30">
            <v>0</v>
          </cell>
          <cell r="K30">
            <v>0</v>
          </cell>
          <cell r="L30">
            <v>0</v>
          </cell>
          <cell r="M30">
            <v>62.933250000000044</v>
          </cell>
          <cell r="N30">
            <v>62.933250000000044</v>
          </cell>
          <cell r="U30">
            <v>100</v>
          </cell>
        </row>
        <row r="31">
          <cell r="B31" t="str">
            <v>C1755568 - T0OTHILL 132/33 11KV SUBSTATION</v>
          </cell>
          <cell r="C31">
            <v>178511.42299999998</v>
          </cell>
          <cell r="D31">
            <v>165369.29999999999</v>
          </cell>
          <cell r="E31">
            <v>370.02</v>
          </cell>
          <cell r="F31">
            <v>370.02</v>
          </cell>
          <cell r="G31">
            <v>0</v>
          </cell>
          <cell r="H31">
            <v>15886.28</v>
          </cell>
          <cell r="I31">
            <v>149113</v>
          </cell>
          <cell r="J31">
            <v>0</v>
          </cell>
          <cell r="K31">
            <v>0</v>
          </cell>
          <cell r="L31">
            <v>0</v>
          </cell>
          <cell r="M31">
            <v>13142.123</v>
          </cell>
          <cell r="N31">
            <v>13142.123</v>
          </cell>
          <cell r="P31">
            <v>98</v>
          </cell>
          <cell r="Q31">
            <v>2</v>
          </cell>
        </row>
        <row r="32">
          <cell r="B32" t="str">
            <v>C1755649 - SOUTHAMPTON SHIRLEY 33KV CIRCUIT</v>
          </cell>
          <cell r="C32">
            <v>116379.837</v>
          </cell>
          <cell r="D32">
            <v>108145.42</v>
          </cell>
          <cell r="E32">
            <v>0</v>
          </cell>
          <cell r="F32">
            <v>0</v>
          </cell>
          <cell r="G32">
            <v>0</v>
          </cell>
          <cell r="H32">
            <v>4940.42</v>
          </cell>
          <cell r="I32">
            <v>103205</v>
          </cell>
          <cell r="J32">
            <v>0</v>
          </cell>
          <cell r="K32">
            <v>0</v>
          </cell>
          <cell r="L32">
            <v>0</v>
          </cell>
          <cell r="M32">
            <v>8234.4169999999995</v>
          </cell>
          <cell r="N32">
            <v>8234.4169999999995</v>
          </cell>
          <cell r="AC32">
            <v>100</v>
          </cell>
        </row>
        <row r="33">
          <cell r="B33" t="str">
            <v>C1755687 - WHITCHURCH 33/11KV SSADDIT.T/F</v>
          </cell>
          <cell r="C33">
            <v>1.1000000000000001</v>
          </cell>
          <cell r="D33">
            <v>1</v>
          </cell>
          <cell r="E33">
            <v>0</v>
          </cell>
          <cell r="F33">
            <v>0</v>
          </cell>
          <cell r="G33">
            <v>0</v>
          </cell>
          <cell r="H33">
            <v>1</v>
          </cell>
          <cell r="I33">
            <v>0</v>
          </cell>
          <cell r="J33">
            <v>0</v>
          </cell>
          <cell r="K33">
            <v>0</v>
          </cell>
          <cell r="L33">
            <v>0</v>
          </cell>
          <cell r="M33">
            <v>0.1</v>
          </cell>
          <cell r="N33">
            <v>0.1</v>
          </cell>
          <cell r="P33">
            <v>98</v>
          </cell>
          <cell r="Q33">
            <v>2</v>
          </cell>
        </row>
        <row r="34">
          <cell r="B34" t="str">
            <v>C1755982 - PYESTOCK TO LABURNUM RD ALDERSHO</v>
          </cell>
          <cell r="C34">
            <v>-249314.17975000007</v>
          </cell>
          <cell r="D34">
            <v>-223789.58</v>
          </cell>
          <cell r="E34">
            <v>0</v>
          </cell>
          <cell r="F34">
            <v>0</v>
          </cell>
          <cell r="G34">
            <v>0</v>
          </cell>
          <cell r="H34">
            <v>-349615.25</v>
          </cell>
          <cell r="I34">
            <v>125825.67</v>
          </cell>
          <cell r="J34">
            <v>0</v>
          </cell>
          <cell r="K34">
            <v>0</v>
          </cell>
          <cell r="L34">
            <v>0</v>
          </cell>
          <cell r="M34">
            <v>-25524.599750000001</v>
          </cell>
          <cell r="N34">
            <v>-25524.599750000001</v>
          </cell>
          <cell r="P34">
            <v>100</v>
          </cell>
        </row>
        <row r="35">
          <cell r="B35" t="str">
            <v>C1755983 - LABURNUM ROAD 33KV SWITCH BOARD</v>
          </cell>
          <cell r="C35">
            <v>98243.228750000009</v>
          </cell>
          <cell r="D35">
            <v>91389.05</v>
          </cell>
          <cell r="E35">
            <v>0</v>
          </cell>
          <cell r="F35">
            <v>0</v>
          </cell>
          <cell r="G35">
            <v>0</v>
          </cell>
          <cell r="H35">
            <v>0</v>
          </cell>
          <cell r="I35">
            <v>91389.05</v>
          </cell>
          <cell r="J35">
            <v>0</v>
          </cell>
          <cell r="K35">
            <v>0</v>
          </cell>
          <cell r="L35">
            <v>0</v>
          </cell>
          <cell r="M35">
            <v>6854.17875</v>
          </cell>
          <cell r="N35">
            <v>6854.17875</v>
          </cell>
          <cell r="AC35">
            <v>100</v>
          </cell>
        </row>
        <row r="36">
          <cell r="B36" t="str">
            <v>C1755993 - MANNINTON TO POOLE 132KV REINFOR</v>
          </cell>
          <cell r="C36">
            <v>-2593250.1924999999</v>
          </cell>
          <cell r="D36">
            <v>-2414326.4</v>
          </cell>
          <cell r="E36">
            <v>0</v>
          </cell>
          <cell r="F36">
            <v>0</v>
          </cell>
          <cell r="G36">
            <v>0</v>
          </cell>
          <cell r="H36">
            <v>86027.5</v>
          </cell>
          <cell r="I36">
            <v>-2500353.9</v>
          </cell>
          <cell r="J36">
            <v>0</v>
          </cell>
          <cell r="K36">
            <v>0</v>
          </cell>
          <cell r="L36">
            <v>0</v>
          </cell>
          <cell r="M36">
            <v>-178923.79250000001</v>
          </cell>
          <cell r="N36">
            <v>-178923.79250000001</v>
          </cell>
          <cell r="P36">
            <v>100</v>
          </cell>
        </row>
        <row r="37">
          <cell r="B37" t="str">
            <v>C1756016 - PYESTOCK SS-EXTEND SWITCHBOARD</v>
          </cell>
          <cell r="C37">
            <v>41236.25</v>
          </cell>
          <cell r="D37">
            <v>30706.81</v>
          </cell>
          <cell r="E37">
            <v>0</v>
          </cell>
          <cell r="F37">
            <v>0</v>
          </cell>
          <cell r="G37">
            <v>0</v>
          </cell>
          <cell r="H37">
            <v>-9830.36</v>
          </cell>
          <cell r="I37">
            <v>2883</v>
          </cell>
          <cell r="J37">
            <v>37654.17</v>
          </cell>
          <cell r="K37">
            <v>0</v>
          </cell>
          <cell r="L37">
            <v>0</v>
          </cell>
          <cell r="M37">
            <v>10529.44</v>
          </cell>
          <cell r="N37">
            <v>10529.44</v>
          </cell>
          <cell r="P37">
            <v>98</v>
          </cell>
          <cell r="Q37">
            <v>2</v>
          </cell>
        </row>
        <row r="38">
          <cell r="B38" t="str">
            <v>C1756019 - DRAYTON PILOT CABLES REFURB</v>
          </cell>
          <cell r="C38">
            <v>4049.1</v>
          </cell>
          <cell r="D38">
            <v>3681</v>
          </cell>
          <cell r="E38">
            <v>0</v>
          </cell>
          <cell r="F38">
            <v>0</v>
          </cell>
          <cell r="G38">
            <v>0</v>
          </cell>
          <cell r="H38">
            <v>3681</v>
          </cell>
          <cell r="I38">
            <v>0</v>
          </cell>
          <cell r="J38">
            <v>0</v>
          </cell>
          <cell r="K38">
            <v>0</v>
          </cell>
          <cell r="L38">
            <v>0</v>
          </cell>
          <cell r="M38">
            <v>368.1</v>
          </cell>
          <cell r="N38">
            <v>368.1</v>
          </cell>
          <cell r="U38">
            <v>100</v>
          </cell>
        </row>
        <row r="39">
          <cell r="B39" t="str">
            <v>C1756045 - NORTHHYDE/HAYES 66KV CABLE REPLA</v>
          </cell>
          <cell r="C39">
            <v>10062</v>
          </cell>
          <cell r="D39">
            <v>7740</v>
          </cell>
          <cell r="E39">
            <v>0</v>
          </cell>
          <cell r="F39">
            <v>0</v>
          </cell>
          <cell r="G39">
            <v>0</v>
          </cell>
          <cell r="H39">
            <v>0</v>
          </cell>
          <cell r="I39">
            <v>0</v>
          </cell>
          <cell r="J39">
            <v>7740</v>
          </cell>
          <cell r="K39">
            <v>0</v>
          </cell>
          <cell r="L39">
            <v>0</v>
          </cell>
          <cell r="M39">
            <v>2322</v>
          </cell>
          <cell r="N39">
            <v>2322</v>
          </cell>
          <cell r="U39">
            <v>100</v>
          </cell>
        </row>
        <row r="40">
          <cell r="B40" t="str">
            <v>C1756052 - CHANDLERS FORD 33/11KV SUBSTATIO</v>
          </cell>
          <cell r="C40">
            <v>-172537.38575000002</v>
          </cell>
          <cell r="D40">
            <v>-171784.44</v>
          </cell>
          <cell r="E40">
            <v>111.03</v>
          </cell>
          <cell r="F40">
            <v>0</v>
          </cell>
          <cell r="G40">
            <v>111.03</v>
          </cell>
          <cell r="H40">
            <v>-348032.99</v>
          </cell>
          <cell r="I40">
            <v>84008.59</v>
          </cell>
          <cell r="J40">
            <v>92128.93</v>
          </cell>
          <cell r="K40">
            <v>0</v>
          </cell>
          <cell r="L40">
            <v>0</v>
          </cell>
          <cell r="M40">
            <v>-752.94575000000589</v>
          </cell>
          <cell r="N40">
            <v>-752.94575000000589</v>
          </cell>
          <cell r="P40">
            <v>100</v>
          </cell>
        </row>
        <row r="41">
          <cell r="B41" t="str">
            <v>C1756074 - STAINES 132KV/33KV S/S ADDITION</v>
          </cell>
          <cell r="C41">
            <v>563437.34274999995</v>
          </cell>
          <cell r="D41">
            <v>492303.56</v>
          </cell>
          <cell r="E41">
            <v>0</v>
          </cell>
          <cell r="F41">
            <v>0</v>
          </cell>
          <cell r="G41">
            <v>0</v>
          </cell>
          <cell r="H41">
            <v>337817.15</v>
          </cell>
          <cell r="I41">
            <v>39972.69</v>
          </cell>
          <cell r="J41">
            <v>114513.72</v>
          </cell>
          <cell r="K41">
            <v>0</v>
          </cell>
          <cell r="L41">
            <v>0</v>
          </cell>
          <cell r="M41">
            <v>71133.782749999998</v>
          </cell>
          <cell r="N41">
            <v>71133.782749999998</v>
          </cell>
          <cell r="P41">
            <v>98</v>
          </cell>
          <cell r="Q41">
            <v>2</v>
          </cell>
        </row>
        <row r="42">
          <cell r="B42" t="str">
            <v>C1756075 - MANNINGTON TO LYTCHETT 133KV REF</v>
          </cell>
          <cell r="C42">
            <v>2058.7600000000002</v>
          </cell>
          <cell r="D42">
            <v>1871.6</v>
          </cell>
          <cell r="E42">
            <v>0</v>
          </cell>
          <cell r="F42">
            <v>0</v>
          </cell>
          <cell r="G42">
            <v>0</v>
          </cell>
          <cell r="H42">
            <v>1871.6</v>
          </cell>
          <cell r="I42">
            <v>0</v>
          </cell>
          <cell r="J42">
            <v>0</v>
          </cell>
          <cell r="K42">
            <v>0</v>
          </cell>
          <cell r="L42">
            <v>0</v>
          </cell>
          <cell r="M42">
            <v>187.16</v>
          </cell>
          <cell r="N42">
            <v>187.16</v>
          </cell>
          <cell r="P42">
            <v>100</v>
          </cell>
        </row>
        <row r="43">
          <cell r="B43" t="str">
            <v>C1756078 - POUNDBURY PRIMARY SUBSTATION</v>
          </cell>
          <cell r="C43">
            <v>11977.9</v>
          </cell>
          <cell r="D43">
            <v>10889</v>
          </cell>
          <cell r="E43">
            <v>0</v>
          </cell>
          <cell r="F43">
            <v>0</v>
          </cell>
          <cell r="G43">
            <v>0</v>
          </cell>
          <cell r="H43">
            <v>10889</v>
          </cell>
          <cell r="I43">
            <v>0</v>
          </cell>
          <cell r="J43">
            <v>0</v>
          </cell>
          <cell r="K43">
            <v>0</v>
          </cell>
          <cell r="L43">
            <v>0</v>
          </cell>
          <cell r="M43">
            <v>1088.9000000000001</v>
          </cell>
          <cell r="N43">
            <v>1088.9000000000001</v>
          </cell>
          <cell r="W43">
            <v>100</v>
          </cell>
        </row>
        <row r="44">
          <cell r="B44" t="str">
            <v>C1756080 - ASCOT 33/11KV SUBSTATION</v>
          </cell>
          <cell r="C44">
            <v>1783.7045000000001</v>
          </cell>
          <cell r="D44">
            <v>1659.26</v>
          </cell>
          <cell r="E44">
            <v>0</v>
          </cell>
          <cell r="F44">
            <v>0</v>
          </cell>
          <cell r="G44">
            <v>0</v>
          </cell>
          <cell r="H44">
            <v>0</v>
          </cell>
          <cell r="I44">
            <v>1659.26</v>
          </cell>
          <cell r="J44">
            <v>0</v>
          </cell>
          <cell r="K44">
            <v>0</v>
          </cell>
          <cell r="L44">
            <v>0</v>
          </cell>
          <cell r="M44">
            <v>124.44449999999999</v>
          </cell>
          <cell r="N44">
            <v>124.44449999999999</v>
          </cell>
          <cell r="P44">
            <v>100</v>
          </cell>
        </row>
        <row r="45">
          <cell r="B45" t="str">
            <v>C1756081 - PORTLAND 33KV CABLE ROUTE STUDY</v>
          </cell>
          <cell r="C45">
            <v>2212.1</v>
          </cell>
          <cell r="D45">
            <v>2011</v>
          </cell>
          <cell r="E45">
            <v>0</v>
          </cell>
          <cell r="F45">
            <v>0</v>
          </cell>
          <cell r="G45">
            <v>0</v>
          </cell>
          <cell r="H45">
            <v>2011</v>
          </cell>
          <cell r="I45">
            <v>0</v>
          </cell>
          <cell r="J45">
            <v>0</v>
          </cell>
          <cell r="K45">
            <v>0</v>
          </cell>
          <cell r="L45">
            <v>0</v>
          </cell>
          <cell r="M45">
            <v>201.1</v>
          </cell>
          <cell r="N45">
            <v>201.1</v>
          </cell>
          <cell r="AC45">
            <v>100</v>
          </cell>
        </row>
        <row r="46">
          <cell r="B46" t="str">
            <v>C1756082 - STRATTON TO FARINGDONROUTE PROV</v>
          </cell>
          <cell r="C46">
            <v>18319.080000000002</v>
          </cell>
          <cell r="D46">
            <v>15562.8</v>
          </cell>
          <cell r="E46">
            <v>0</v>
          </cell>
          <cell r="F46">
            <v>0</v>
          </cell>
          <cell r="G46">
            <v>0</v>
          </cell>
          <cell r="H46">
            <v>9562.7999999999993</v>
          </cell>
          <cell r="I46">
            <v>0</v>
          </cell>
          <cell r="J46">
            <v>6000</v>
          </cell>
          <cell r="K46">
            <v>0</v>
          </cell>
          <cell r="L46">
            <v>0</v>
          </cell>
          <cell r="M46">
            <v>2756.28</v>
          </cell>
          <cell r="N46">
            <v>2756.28</v>
          </cell>
          <cell r="P46">
            <v>100</v>
          </cell>
        </row>
        <row r="47">
          <cell r="B47" t="str">
            <v>C1756083 - FARINGDON PRIM S/S REPLACE TRANS</v>
          </cell>
          <cell r="C47">
            <v>82715.420999999988</v>
          </cell>
          <cell r="D47">
            <v>66400.820000000007</v>
          </cell>
          <cell r="E47">
            <v>0</v>
          </cell>
          <cell r="F47">
            <v>0</v>
          </cell>
          <cell r="G47">
            <v>0</v>
          </cell>
          <cell r="H47">
            <v>13851.91</v>
          </cell>
          <cell r="I47">
            <v>3712.28</v>
          </cell>
          <cell r="J47">
            <v>48836.63</v>
          </cell>
          <cell r="K47">
            <v>0</v>
          </cell>
          <cell r="L47">
            <v>0</v>
          </cell>
          <cell r="M47">
            <v>16314.601000000001</v>
          </cell>
          <cell r="N47">
            <v>16314.601000000001</v>
          </cell>
          <cell r="P47">
            <v>98</v>
          </cell>
          <cell r="Q47">
            <v>2</v>
          </cell>
        </row>
        <row r="48">
          <cell r="B48" t="str">
            <v>C1756092 - COWLEY LOCAL 132KV,33KV,11KV S/G</v>
          </cell>
          <cell r="C48">
            <v>44056.05</v>
          </cell>
          <cell r="D48">
            <v>40615.4</v>
          </cell>
          <cell r="E48">
            <v>0</v>
          </cell>
          <cell r="F48">
            <v>0</v>
          </cell>
          <cell r="G48">
            <v>0</v>
          </cell>
          <cell r="H48">
            <v>15779.8</v>
          </cell>
          <cell r="I48">
            <v>24835.599999999999</v>
          </cell>
          <cell r="J48">
            <v>0</v>
          </cell>
          <cell r="K48">
            <v>0</v>
          </cell>
          <cell r="L48">
            <v>0</v>
          </cell>
          <cell r="M48">
            <v>3440.65</v>
          </cell>
          <cell r="N48">
            <v>3440.65</v>
          </cell>
          <cell r="Q48">
            <v>1</v>
          </cell>
          <cell r="U48">
            <v>99</v>
          </cell>
        </row>
        <row r="49">
          <cell r="B49" t="str">
            <v>C1756101 - READING GRID OIL BUNDING TRF'S</v>
          </cell>
          <cell r="C49">
            <v>4454.9049999999997</v>
          </cell>
          <cell r="D49">
            <v>3426.85</v>
          </cell>
          <cell r="E49">
            <v>0</v>
          </cell>
          <cell r="F49">
            <v>0</v>
          </cell>
          <cell r="G49">
            <v>0</v>
          </cell>
          <cell r="H49">
            <v>0</v>
          </cell>
          <cell r="I49">
            <v>0</v>
          </cell>
          <cell r="J49">
            <v>3426.85</v>
          </cell>
          <cell r="K49">
            <v>0</v>
          </cell>
          <cell r="L49">
            <v>0</v>
          </cell>
          <cell r="M49">
            <v>1028.0550000000001</v>
          </cell>
          <cell r="N49">
            <v>1028.0550000000001</v>
          </cell>
          <cell r="U49">
            <v>100</v>
          </cell>
        </row>
        <row r="50">
          <cell r="B50" t="str">
            <v>C1756102 - DESIGN WORK FOR 2007/08 SCHEMES</v>
          </cell>
          <cell r="C50">
            <v>8754.9</v>
          </cell>
          <cell r="D50">
            <v>7959</v>
          </cell>
          <cell r="E50">
            <v>0</v>
          </cell>
          <cell r="F50">
            <v>0</v>
          </cell>
          <cell r="G50">
            <v>0</v>
          </cell>
          <cell r="H50">
            <v>7959</v>
          </cell>
          <cell r="I50">
            <v>0</v>
          </cell>
          <cell r="J50">
            <v>0</v>
          </cell>
          <cell r="K50">
            <v>0</v>
          </cell>
          <cell r="L50">
            <v>0</v>
          </cell>
          <cell r="M50">
            <v>795.9</v>
          </cell>
          <cell r="N50">
            <v>795.9</v>
          </cell>
          <cell r="U50">
            <v>100</v>
          </cell>
        </row>
        <row r="51">
          <cell r="B51" t="str">
            <v>C1756104 - DENHAM BEACONSFIELD 22KV OHL</v>
          </cell>
          <cell r="C51">
            <v>34247.455000000002</v>
          </cell>
          <cell r="D51">
            <v>31134.05</v>
          </cell>
          <cell r="E51">
            <v>0</v>
          </cell>
          <cell r="F51">
            <v>0</v>
          </cell>
          <cell r="G51">
            <v>0</v>
          </cell>
          <cell r="H51">
            <v>31134.05</v>
          </cell>
          <cell r="I51">
            <v>0</v>
          </cell>
          <cell r="J51">
            <v>0</v>
          </cell>
          <cell r="K51">
            <v>0</v>
          </cell>
          <cell r="L51">
            <v>0</v>
          </cell>
          <cell r="M51">
            <v>3113.4050000000002</v>
          </cell>
          <cell r="N51">
            <v>3113.4050000000002</v>
          </cell>
          <cell r="U51">
            <v>100</v>
          </cell>
        </row>
        <row r="52">
          <cell r="B52" t="str">
            <v>C1756114 - INSTALL 2 33KV CIRCUITS AT BRACK</v>
          </cell>
          <cell r="C52">
            <v>253401.26874999999</v>
          </cell>
          <cell r="D52">
            <v>230501.97</v>
          </cell>
          <cell r="E52">
            <v>0</v>
          </cell>
          <cell r="F52">
            <v>0</v>
          </cell>
          <cell r="G52">
            <v>0</v>
          </cell>
          <cell r="H52">
            <v>201183.04</v>
          </cell>
          <cell r="I52">
            <v>26731.93</v>
          </cell>
          <cell r="J52">
            <v>2587</v>
          </cell>
          <cell r="K52">
            <v>0</v>
          </cell>
          <cell r="L52">
            <v>0</v>
          </cell>
          <cell r="M52">
            <v>22899.298749999998</v>
          </cell>
          <cell r="N52">
            <v>22899.298749999998</v>
          </cell>
          <cell r="P52">
            <v>100</v>
          </cell>
        </row>
        <row r="53">
          <cell r="B53" t="str">
            <v>C1756119 - WINCHESTER 132KV/33KVS/S DEBANK</v>
          </cell>
          <cell r="C53">
            <v>23108.040999999997</v>
          </cell>
          <cell r="D53">
            <v>17829.07</v>
          </cell>
          <cell r="E53">
            <v>0</v>
          </cell>
          <cell r="F53">
            <v>0</v>
          </cell>
          <cell r="G53">
            <v>0</v>
          </cell>
          <cell r="H53">
            <v>0</v>
          </cell>
          <cell r="I53">
            <v>310</v>
          </cell>
          <cell r="J53">
            <v>17519.07</v>
          </cell>
          <cell r="K53">
            <v>0</v>
          </cell>
          <cell r="L53">
            <v>0</v>
          </cell>
          <cell r="M53">
            <v>5278.9709999999995</v>
          </cell>
          <cell r="N53">
            <v>5278.9709999999995</v>
          </cell>
          <cell r="W53">
            <v>100</v>
          </cell>
        </row>
        <row r="54">
          <cell r="B54" t="str">
            <v>C1756120 - HUNSTON NEW 33/11KV SUBSTATION</v>
          </cell>
          <cell r="C54">
            <v>22564.985999999997</v>
          </cell>
          <cell r="D54">
            <v>20592.259999999998</v>
          </cell>
          <cell r="E54">
            <v>0</v>
          </cell>
          <cell r="F54">
            <v>0</v>
          </cell>
          <cell r="G54">
            <v>0</v>
          </cell>
          <cell r="H54">
            <v>17132.259999999998</v>
          </cell>
          <cell r="I54">
            <v>3460</v>
          </cell>
          <cell r="J54">
            <v>0</v>
          </cell>
          <cell r="K54">
            <v>0</v>
          </cell>
          <cell r="L54">
            <v>0</v>
          </cell>
          <cell r="M54">
            <v>1972.7260000000001</v>
          </cell>
          <cell r="N54">
            <v>1972.7260000000001</v>
          </cell>
          <cell r="P54">
            <v>98</v>
          </cell>
          <cell r="Q54">
            <v>2</v>
          </cell>
        </row>
        <row r="55">
          <cell r="B55" t="str">
            <v>C1756126 - HUNGERFORD 33KV S/S BUNDING</v>
          </cell>
          <cell r="C55">
            <v>259.25900000000001</v>
          </cell>
          <cell r="D55">
            <v>235.69</v>
          </cell>
          <cell r="E55">
            <v>0</v>
          </cell>
          <cell r="F55">
            <v>0</v>
          </cell>
          <cell r="G55">
            <v>0</v>
          </cell>
          <cell r="H55">
            <v>235.69</v>
          </cell>
          <cell r="I55">
            <v>0</v>
          </cell>
          <cell r="J55">
            <v>0</v>
          </cell>
          <cell r="K55">
            <v>0</v>
          </cell>
          <cell r="L55">
            <v>0</v>
          </cell>
          <cell r="M55">
            <v>23.569000000000003</v>
          </cell>
          <cell r="N55">
            <v>23.569000000000003</v>
          </cell>
          <cell r="W55">
            <v>100</v>
          </cell>
        </row>
        <row r="56">
          <cell r="B56" t="str">
            <v>C1756132 - 11KV WRK WINSMORE S/S</v>
          </cell>
          <cell r="C56">
            <v>190.92</v>
          </cell>
          <cell r="D56">
            <v>177.6</v>
          </cell>
          <cell r="E56">
            <v>0</v>
          </cell>
          <cell r="F56">
            <v>0</v>
          </cell>
          <cell r="G56">
            <v>0</v>
          </cell>
          <cell r="H56">
            <v>0</v>
          </cell>
          <cell r="I56">
            <v>177.6</v>
          </cell>
          <cell r="J56">
            <v>0</v>
          </cell>
          <cell r="K56">
            <v>0</v>
          </cell>
          <cell r="L56">
            <v>0</v>
          </cell>
          <cell r="M56">
            <v>13.32</v>
          </cell>
          <cell r="N56">
            <v>13.32</v>
          </cell>
          <cell r="U56">
            <v>100</v>
          </cell>
        </row>
        <row r="57">
          <cell r="B57" t="str">
            <v>C1756134 - IVER/HILLINGDON 66KV CABLE REPLA</v>
          </cell>
          <cell r="C57">
            <v>-46016.252999999997</v>
          </cell>
          <cell r="D57">
            <v>-35085.81</v>
          </cell>
          <cell r="E57">
            <v>0</v>
          </cell>
          <cell r="F57">
            <v>0</v>
          </cell>
          <cell r="G57">
            <v>0</v>
          </cell>
          <cell r="H57">
            <v>-42976.5</v>
          </cell>
          <cell r="I57">
            <v>40000</v>
          </cell>
          <cell r="J57">
            <v>-32109.31</v>
          </cell>
          <cell r="K57">
            <v>0</v>
          </cell>
          <cell r="L57">
            <v>0</v>
          </cell>
          <cell r="M57">
            <v>-10930.442999999997</v>
          </cell>
          <cell r="N57">
            <v>-10930.442999999997</v>
          </cell>
          <cell r="U57">
            <v>100</v>
          </cell>
        </row>
        <row r="58">
          <cell r="B58" t="str">
            <v>C1756136 - NETLEY CIRCUIT BRAKERCHANGES</v>
          </cell>
          <cell r="C58">
            <v>2872.06</v>
          </cell>
          <cell r="D58">
            <v>1902.78</v>
          </cell>
          <cell r="E58">
            <v>775.28</v>
          </cell>
          <cell r="F58">
            <v>775.28</v>
          </cell>
          <cell r="G58">
            <v>0</v>
          </cell>
          <cell r="H58">
            <v>4377.5</v>
          </cell>
          <cell r="I58">
            <v>-3250</v>
          </cell>
          <cell r="J58">
            <v>0</v>
          </cell>
          <cell r="K58">
            <v>0</v>
          </cell>
          <cell r="L58">
            <v>0</v>
          </cell>
          <cell r="M58">
            <v>969.28</v>
          </cell>
          <cell r="N58">
            <v>969.28</v>
          </cell>
          <cell r="U58">
            <v>100</v>
          </cell>
        </row>
        <row r="59">
          <cell r="B59" t="str">
            <v>C1756142 - TOWER CIRCUITS FOUNDATION REFURB</v>
          </cell>
          <cell r="C59">
            <v>-60176.6</v>
          </cell>
          <cell r="D59">
            <v>-54706</v>
          </cell>
          <cell r="E59">
            <v>0</v>
          </cell>
          <cell r="F59">
            <v>0</v>
          </cell>
          <cell r="G59">
            <v>0</v>
          </cell>
          <cell r="H59">
            <v>-54706</v>
          </cell>
          <cell r="I59">
            <v>0</v>
          </cell>
          <cell r="J59">
            <v>0</v>
          </cell>
          <cell r="K59">
            <v>0</v>
          </cell>
          <cell r="L59">
            <v>0</v>
          </cell>
          <cell r="M59">
            <v>-5470.6</v>
          </cell>
          <cell r="N59">
            <v>-5470.6</v>
          </cell>
          <cell r="U59">
            <v>100</v>
          </cell>
        </row>
        <row r="60">
          <cell r="B60" t="str">
            <v>C1756143 - INTERT STRIP READING - WOKINGHAM</v>
          </cell>
          <cell r="C60">
            <v>-2009.15</v>
          </cell>
          <cell r="D60">
            <v>-1545.5</v>
          </cell>
          <cell r="E60">
            <v>0</v>
          </cell>
          <cell r="F60">
            <v>0</v>
          </cell>
          <cell r="G60">
            <v>0</v>
          </cell>
          <cell r="H60">
            <v>0</v>
          </cell>
          <cell r="I60">
            <v>0</v>
          </cell>
          <cell r="J60">
            <v>-1545.5</v>
          </cell>
          <cell r="K60">
            <v>0</v>
          </cell>
          <cell r="L60">
            <v>0</v>
          </cell>
          <cell r="M60">
            <v>-463.65</v>
          </cell>
          <cell r="N60">
            <v>-463.65</v>
          </cell>
          <cell r="P60">
            <v>100</v>
          </cell>
        </row>
        <row r="61">
          <cell r="B61" t="str">
            <v>C1756157 - PORTSMOUTH SS REPLACECRACKED BU</v>
          </cell>
          <cell r="C61">
            <v>6888.6</v>
          </cell>
          <cell r="D61">
            <v>6408</v>
          </cell>
          <cell r="E61">
            <v>0</v>
          </cell>
          <cell r="F61">
            <v>0</v>
          </cell>
          <cell r="G61">
            <v>0</v>
          </cell>
          <cell r="H61">
            <v>0</v>
          </cell>
          <cell r="I61">
            <v>6408</v>
          </cell>
          <cell r="J61">
            <v>0</v>
          </cell>
          <cell r="K61">
            <v>0</v>
          </cell>
          <cell r="L61">
            <v>0</v>
          </cell>
          <cell r="M61">
            <v>480.6</v>
          </cell>
          <cell r="N61">
            <v>480.6</v>
          </cell>
          <cell r="U61">
            <v>100</v>
          </cell>
        </row>
        <row r="62">
          <cell r="B62" t="str">
            <v>C1756161 - DIS MJPS INJURIOUS AFFECTION CLA</v>
          </cell>
          <cell r="C62">
            <v>3130.9375</v>
          </cell>
          <cell r="D62">
            <v>2912.5</v>
          </cell>
          <cell r="E62">
            <v>0</v>
          </cell>
          <cell r="F62">
            <v>0</v>
          </cell>
          <cell r="G62">
            <v>0</v>
          </cell>
          <cell r="H62">
            <v>0</v>
          </cell>
          <cell r="I62">
            <v>2912.5</v>
          </cell>
          <cell r="J62">
            <v>0</v>
          </cell>
          <cell r="K62">
            <v>0</v>
          </cell>
          <cell r="L62">
            <v>0</v>
          </cell>
          <cell r="M62">
            <v>218.4375</v>
          </cell>
          <cell r="N62">
            <v>218.4375</v>
          </cell>
          <cell r="S62">
            <v>100</v>
          </cell>
        </row>
        <row r="63">
          <cell r="B63" t="str">
            <v>C1756190 - PANGBOURNE-STREATLEY REINF.OVERL</v>
          </cell>
          <cell r="C63">
            <v>4648.6439999999993</v>
          </cell>
          <cell r="D63">
            <v>4324.32</v>
          </cell>
          <cell r="E63">
            <v>0</v>
          </cell>
          <cell r="F63">
            <v>0</v>
          </cell>
          <cell r="G63">
            <v>0</v>
          </cell>
          <cell r="H63">
            <v>0</v>
          </cell>
          <cell r="I63">
            <v>4324.32</v>
          </cell>
          <cell r="J63">
            <v>0</v>
          </cell>
          <cell r="K63">
            <v>0</v>
          </cell>
          <cell r="L63">
            <v>0</v>
          </cell>
          <cell r="M63">
            <v>324.32399999999996</v>
          </cell>
          <cell r="N63">
            <v>324.32399999999996</v>
          </cell>
          <cell r="P63">
            <v>100</v>
          </cell>
        </row>
        <row r="64">
          <cell r="B64" t="str">
            <v>C1756192 - 132KV DUAL CIRCUIT CAMBERLEY/BRA</v>
          </cell>
          <cell r="C64">
            <v>639852.82600000012</v>
          </cell>
          <cell r="D64">
            <v>588584.9</v>
          </cell>
          <cell r="E64">
            <v>0</v>
          </cell>
          <cell r="F64">
            <v>0</v>
          </cell>
          <cell r="G64">
            <v>0</v>
          </cell>
          <cell r="H64">
            <v>284962.34000000003</v>
          </cell>
          <cell r="I64">
            <v>303622.56</v>
          </cell>
          <cell r="J64">
            <v>0</v>
          </cell>
          <cell r="K64">
            <v>0</v>
          </cell>
          <cell r="L64">
            <v>0</v>
          </cell>
          <cell r="M64">
            <v>51267.925999999999</v>
          </cell>
          <cell r="N64">
            <v>51267.925999999999</v>
          </cell>
          <cell r="Y64">
            <v>100</v>
          </cell>
        </row>
        <row r="65">
          <cell r="B65" t="str">
            <v>C1756196 - CHOBHAM 33/11KV S/S COOLING FANS</v>
          </cell>
          <cell r="C65">
            <v>-435</v>
          </cell>
          <cell r="D65">
            <v>0</v>
          </cell>
          <cell r="E65">
            <v>0</v>
          </cell>
          <cell r="F65">
            <v>0</v>
          </cell>
          <cell r="G65">
            <v>0</v>
          </cell>
          <cell r="H65">
            <v>-17400</v>
          </cell>
          <cell r="I65">
            <v>17400</v>
          </cell>
          <cell r="J65">
            <v>0</v>
          </cell>
          <cell r="K65">
            <v>0</v>
          </cell>
          <cell r="L65">
            <v>0</v>
          </cell>
          <cell r="M65">
            <v>-435</v>
          </cell>
          <cell r="N65">
            <v>-435</v>
          </cell>
          <cell r="AC65">
            <v>100</v>
          </cell>
        </row>
        <row r="66">
          <cell r="B66" t="str">
            <v>C1756198 - SUNNINGHILL 33/6.6KV SUBSTATION</v>
          </cell>
          <cell r="C66">
            <v>25822.605000000003</v>
          </cell>
          <cell r="D66">
            <v>19398.150000000001</v>
          </cell>
          <cell r="E66">
            <v>0</v>
          </cell>
          <cell r="F66">
            <v>0</v>
          </cell>
          <cell r="G66">
            <v>0</v>
          </cell>
          <cell r="H66">
            <v>783.75</v>
          </cell>
          <cell r="I66">
            <v>-3385.6</v>
          </cell>
          <cell r="J66">
            <v>22000</v>
          </cell>
          <cell r="K66">
            <v>0</v>
          </cell>
          <cell r="L66">
            <v>0</v>
          </cell>
          <cell r="M66">
            <v>6424.4549999999999</v>
          </cell>
          <cell r="N66">
            <v>6424.4549999999999</v>
          </cell>
          <cell r="P66">
            <v>98</v>
          </cell>
          <cell r="Q66">
            <v>2</v>
          </cell>
        </row>
        <row r="67">
          <cell r="B67" t="str">
            <v>C1756200 - WOKINGHAM 132/33KV S/S EST NEW</v>
          </cell>
          <cell r="C67">
            <v>51584.50774999999</v>
          </cell>
          <cell r="D67">
            <v>47057.17</v>
          </cell>
          <cell r="E67">
            <v>0</v>
          </cell>
          <cell r="F67">
            <v>0</v>
          </cell>
          <cell r="G67">
            <v>0</v>
          </cell>
          <cell r="H67">
            <v>39922</v>
          </cell>
          <cell r="I67">
            <v>7135.17</v>
          </cell>
          <cell r="J67">
            <v>0</v>
          </cell>
          <cell r="K67">
            <v>0</v>
          </cell>
          <cell r="L67">
            <v>0</v>
          </cell>
          <cell r="M67">
            <v>4527.3377500000006</v>
          </cell>
          <cell r="N67">
            <v>4527.3377500000006</v>
          </cell>
          <cell r="P67">
            <v>98</v>
          </cell>
          <cell r="Q67">
            <v>2</v>
          </cell>
        </row>
        <row r="68">
          <cell r="B68" t="str">
            <v>C1756201 - ASHFORD COMMON 22KV S/S</v>
          </cell>
          <cell r="C68">
            <v>-4878.78</v>
          </cell>
          <cell r="D68">
            <v>-4538.3999999999996</v>
          </cell>
          <cell r="E68">
            <v>0</v>
          </cell>
          <cell r="F68">
            <v>0</v>
          </cell>
          <cell r="G68">
            <v>0</v>
          </cell>
          <cell r="H68">
            <v>0</v>
          </cell>
          <cell r="I68">
            <v>-4538.3999999999996</v>
          </cell>
          <cell r="J68">
            <v>0</v>
          </cell>
          <cell r="K68">
            <v>0</v>
          </cell>
          <cell r="L68">
            <v>0</v>
          </cell>
          <cell r="M68">
            <v>-340.38</v>
          </cell>
          <cell r="N68">
            <v>-340.38</v>
          </cell>
          <cell r="U68">
            <v>100</v>
          </cell>
        </row>
        <row r="69">
          <cell r="B69" t="str">
            <v>C1756204 - LONFORD 132/33KV S/BCIRCUIT BR</v>
          </cell>
          <cell r="C69">
            <v>16471.142999999996</v>
          </cell>
          <cell r="D69">
            <v>5282.77</v>
          </cell>
          <cell r="E69">
            <v>0</v>
          </cell>
          <cell r="F69">
            <v>0</v>
          </cell>
          <cell r="G69">
            <v>0</v>
          </cell>
          <cell r="H69">
            <v>-53586.46</v>
          </cell>
          <cell r="I69">
            <v>4950</v>
          </cell>
          <cell r="J69">
            <v>53919.23</v>
          </cell>
          <cell r="K69">
            <v>0</v>
          </cell>
          <cell r="L69">
            <v>0</v>
          </cell>
          <cell r="M69">
            <v>11188.373</v>
          </cell>
          <cell r="N69">
            <v>11188.373</v>
          </cell>
          <cell r="W69">
            <v>100</v>
          </cell>
        </row>
        <row r="70">
          <cell r="B70" t="str">
            <v>C1756206 - BLACK BOURTON 11KV SWITCHBOARD</v>
          </cell>
          <cell r="C70">
            <v>300040.32874999999</v>
          </cell>
          <cell r="D70">
            <v>239576.78</v>
          </cell>
          <cell r="E70">
            <v>1259.75</v>
          </cell>
          <cell r="F70">
            <v>995.78</v>
          </cell>
          <cell r="G70">
            <v>263.97000000000003</v>
          </cell>
          <cell r="H70">
            <v>46598.8</v>
          </cell>
          <cell r="I70">
            <v>13206.89</v>
          </cell>
          <cell r="J70">
            <v>178511.34</v>
          </cell>
          <cell r="K70">
            <v>0</v>
          </cell>
          <cell r="L70">
            <v>0</v>
          </cell>
          <cell r="M70">
            <v>60463.548750000002</v>
          </cell>
          <cell r="N70">
            <v>60463.548750000002</v>
          </cell>
          <cell r="Q70">
            <v>2</v>
          </cell>
          <cell r="U70">
            <v>65</v>
          </cell>
          <cell r="W70">
            <v>33</v>
          </cell>
        </row>
        <row r="71">
          <cell r="B71" t="str">
            <v>C1756207 - FAIRFORD 33/11KV SUBSTATION</v>
          </cell>
          <cell r="C71">
            <v>-6838.0857500000002</v>
          </cell>
          <cell r="D71">
            <v>-6361.01</v>
          </cell>
          <cell r="E71">
            <v>0</v>
          </cell>
          <cell r="F71">
            <v>0</v>
          </cell>
          <cell r="G71">
            <v>0</v>
          </cell>
          <cell r="H71">
            <v>0</v>
          </cell>
          <cell r="I71">
            <v>-6361.01</v>
          </cell>
          <cell r="J71">
            <v>0</v>
          </cell>
          <cell r="K71">
            <v>0</v>
          </cell>
          <cell r="L71">
            <v>0</v>
          </cell>
          <cell r="M71">
            <v>-477.07574999999997</v>
          </cell>
          <cell r="N71">
            <v>-477.07574999999997</v>
          </cell>
          <cell r="U71">
            <v>100</v>
          </cell>
        </row>
        <row r="72">
          <cell r="B72" t="str">
            <v>C1756208 - GERRARDS CLOSE 22/6.6KV S/S S/G</v>
          </cell>
          <cell r="C72">
            <v>101119.95074999999</v>
          </cell>
          <cell r="D72">
            <v>93474.98</v>
          </cell>
          <cell r="E72">
            <v>0</v>
          </cell>
          <cell r="F72">
            <v>0</v>
          </cell>
          <cell r="G72">
            <v>0</v>
          </cell>
          <cell r="H72">
            <v>25373.89</v>
          </cell>
          <cell r="I72">
            <v>68101.09</v>
          </cell>
          <cell r="J72">
            <v>0</v>
          </cell>
          <cell r="K72">
            <v>0</v>
          </cell>
          <cell r="L72">
            <v>0</v>
          </cell>
          <cell r="M72">
            <v>7644.9707500000004</v>
          </cell>
          <cell r="N72">
            <v>7644.9707500000004</v>
          </cell>
          <cell r="U72">
            <v>70</v>
          </cell>
          <cell r="W72">
            <v>30</v>
          </cell>
        </row>
        <row r="73">
          <cell r="B73" t="str">
            <v>C1756209 - PETERSFIELD AVE 33/11KV  08/09</v>
          </cell>
          <cell r="C73">
            <v>-49548.835750000013</v>
          </cell>
          <cell r="D73">
            <v>-46573.08</v>
          </cell>
          <cell r="E73">
            <v>0</v>
          </cell>
          <cell r="F73">
            <v>0</v>
          </cell>
          <cell r="G73">
            <v>0</v>
          </cell>
          <cell r="H73">
            <v>-55810.99</v>
          </cell>
          <cell r="I73">
            <v>737.90999999999622</v>
          </cell>
          <cell r="J73">
            <v>8500</v>
          </cell>
          <cell r="K73">
            <v>0</v>
          </cell>
          <cell r="L73">
            <v>0</v>
          </cell>
          <cell r="M73">
            <v>-2975.7557500000007</v>
          </cell>
          <cell r="N73">
            <v>-2975.7557500000007</v>
          </cell>
          <cell r="U73">
            <v>100</v>
          </cell>
        </row>
        <row r="74">
          <cell r="B74" t="str">
            <v>C1756212 - SOMERFORD 33/11KV SS CHRISTCHURC</v>
          </cell>
          <cell r="C74">
            <v>234322.54950000002</v>
          </cell>
          <cell r="D74">
            <v>217150.07999999999</v>
          </cell>
          <cell r="E74">
            <v>325.7</v>
          </cell>
          <cell r="F74">
            <v>0</v>
          </cell>
          <cell r="G74">
            <v>325.7</v>
          </cell>
          <cell r="H74">
            <v>23397.64</v>
          </cell>
          <cell r="I74">
            <v>193426.74</v>
          </cell>
          <cell r="J74">
            <v>0</v>
          </cell>
          <cell r="K74">
            <v>0</v>
          </cell>
          <cell r="L74">
            <v>0</v>
          </cell>
          <cell r="M74">
            <v>17172.469499999999</v>
          </cell>
          <cell r="N74">
            <v>17172.469499999999</v>
          </cell>
          <cell r="Q74">
            <v>0.5</v>
          </cell>
          <cell r="U74">
            <v>85</v>
          </cell>
          <cell r="W74">
            <v>14.5</v>
          </cell>
        </row>
        <row r="75">
          <cell r="B75" t="str">
            <v>C1756213 - WYCOMBE MARSH 33/11KVSUBSTATION</v>
          </cell>
          <cell r="C75">
            <v>49392.186749999993</v>
          </cell>
          <cell r="D75">
            <v>45929.41</v>
          </cell>
          <cell r="E75">
            <v>0</v>
          </cell>
          <cell r="F75">
            <v>0</v>
          </cell>
          <cell r="G75">
            <v>0</v>
          </cell>
          <cell r="H75">
            <v>722.84</v>
          </cell>
          <cell r="I75">
            <v>45206.57</v>
          </cell>
          <cell r="J75">
            <v>0</v>
          </cell>
          <cell r="K75">
            <v>0</v>
          </cell>
          <cell r="L75">
            <v>0</v>
          </cell>
          <cell r="M75">
            <v>3462.77675</v>
          </cell>
          <cell r="N75">
            <v>3462.77675</v>
          </cell>
          <cell r="W75">
            <v>100</v>
          </cell>
        </row>
        <row r="76">
          <cell r="B76" t="str">
            <v>C1756233 - ALDERSHOT 33/11KV S/SLOWER WEYB</v>
          </cell>
          <cell r="C76">
            <v>-320.31099999999998</v>
          </cell>
          <cell r="D76">
            <v>-310.51</v>
          </cell>
          <cell r="E76">
            <v>0</v>
          </cell>
          <cell r="F76">
            <v>0</v>
          </cell>
          <cell r="G76">
            <v>0</v>
          </cell>
          <cell r="H76">
            <v>539.49</v>
          </cell>
          <cell r="I76">
            <v>-850</v>
          </cell>
          <cell r="J76">
            <v>0</v>
          </cell>
          <cell r="K76">
            <v>0</v>
          </cell>
          <cell r="L76">
            <v>0</v>
          </cell>
          <cell r="M76">
            <v>-9.8009999999999948</v>
          </cell>
          <cell r="N76">
            <v>-9.8009999999999948</v>
          </cell>
          <cell r="U76">
            <v>100</v>
          </cell>
        </row>
        <row r="77">
          <cell r="B77" t="str">
            <v>C1756236 - VELMORE 132/33KV S/S</v>
          </cell>
          <cell r="C77">
            <v>139949.38824999999</v>
          </cell>
          <cell r="D77">
            <v>129453.74</v>
          </cell>
          <cell r="E77">
            <v>0</v>
          </cell>
          <cell r="F77">
            <v>0</v>
          </cell>
          <cell r="G77">
            <v>0</v>
          </cell>
          <cell r="H77">
            <v>31464.71</v>
          </cell>
          <cell r="I77">
            <v>97989.03</v>
          </cell>
          <cell r="J77">
            <v>0</v>
          </cell>
          <cell r="K77">
            <v>0</v>
          </cell>
          <cell r="L77">
            <v>0</v>
          </cell>
          <cell r="M77">
            <v>10495.64825</v>
          </cell>
          <cell r="N77">
            <v>10495.64825</v>
          </cell>
          <cell r="U77">
            <v>80</v>
          </cell>
          <cell r="W77">
            <v>20</v>
          </cell>
        </row>
        <row r="78">
          <cell r="B78" t="str">
            <v>C1756237 - MANNINGTON GRID S/S 5SGT</v>
          </cell>
          <cell r="C78">
            <v>-4269.9745000000003</v>
          </cell>
          <cell r="D78">
            <v>-1674.36</v>
          </cell>
          <cell r="E78">
            <v>0</v>
          </cell>
          <cell r="F78">
            <v>0</v>
          </cell>
          <cell r="G78">
            <v>0</v>
          </cell>
          <cell r="H78">
            <v>-98801.5</v>
          </cell>
          <cell r="I78">
            <v>97127.14</v>
          </cell>
          <cell r="J78">
            <v>0</v>
          </cell>
          <cell r="K78">
            <v>0</v>
          </cell>
          <cell r="L78">
            <v>0</v>
          </cell>
          <cell r="M78">
            <v>-2595.6144999999997</v>
          </cell>
          <cell r="N78">
            <v>-2595.6144999999997</v>
          </cell>
          <cell r="P78">
            <v>100</v>
          </cell>
        </row>
        <row r="79">
          <cell r="B79" t="str">
            <v>C1756239 - LANGLEY COURT 33/11KVS/S ALT</v>
          </cell>
          <cell r="C79">
            <v>15338.319000000001</v>
          </cell>
          <cell r="D79">
            <v>13959.84</v>
          </cell>
          <cell r="E79">
            <v>100.98</v>
          </cell>
          <cell r="F79">
            <v>0</v>
          </cell>
          <cell r="G79">
            <v>100.98</v>
          </cell>
          <cell r="H79">
            <v>9523.3799999999992</v>
          </cell>
          <cell r="I79">
            <v>4335.4799999999996</v>
          </cell>
          <cell r="J79">
            <v>0</v>
          </cell>
          <cell r="K79">
            <v>0</v>
          </cell>
          <cell r="L79">
            <v>0</v>
          </cell>
          <cell r="M79">
            <v>1378.4790000000005</v>
          </cell>
          <cell r="N79">
            <v>1378.4790000000005</v>
          </cell>
          <cell r="Q79">
            <v>1</v>
          </cell>
          <cell r="U79">
            <v>99</v>
          </cell>
        </row>
        <row r="80">
          <cell r="B80" t="str">
            <v>C1756241 - WALLINGFORD 33/11KV SUBSTATION</v>
          </cell>
          <cell r="C80">
            <v>46614.074999999997</v>
          </cell>
          <cell r="D80">
            <v>41541</v>
          </cell>
          <cell r="E80">
            <v>0</v>
          </cell>
          <cell r="F80">
            <v>0</v>
          </cell>
          <cell r="G80">
            <v>0</v>
          </cell>
          <cell r="H80">
            <v>0</v>
          </cell>
          <cell r="I80">
            <v>32841</v>
          </cell>
          <cell r="J80">
            <v>8700</v>
          </cell>
          <cell r="K80">
            <v>0</v>
          </cell>
          <cell r="L80">
            <v>0</v>
          </cell>
          <cell r="M80">
            <v>5073.0749999999998</v>
          </cell>
          <cell r="N80">
            <v>5073.0749999999998</v>
          </cell>
          <cell r="P80">
            <v>98</v>
          </cell>
          <cell r="Q80">
            <v>2</v>
          </cell>
        </row>
        <row r="81">
          <cell r="B81" t="str">
            <v>C1756243 - HEDGE END 33/11KV S/SEASTLEIGH</v>
          </cell>
          <cell r="C81">
            <v>-75520.875249999997</v>
          </cell>
          <cell r="D81">
            <v>-70246.98</v>
          </cell>
          <cell r="E81">
            <v>0</v>
          </cell>
          <cell r="F81">
            <v>0</v>
          </cell>
          <cell r="G81">
            <v>0</v>
          </cell>
          <cell r="H81">
            <v>-214.87</v>
          </cell>
          <cell r="I81">
            <v>-70032.11</v>
          </cell>
          <cell r="J81">
            <v>0</v>
          </cell>
          <cell r="K81">
            <v>0</v>
          </cell>
          <cell r="L81">
            <v>0</v>
          </cell>
          <cell r="M81">
            <v>-5273.8952499999996</v>
          </cell>
          <cell r="N81">
            <v>-5273.8952499999996</v>
          </cell>
          <cell r="P81">
            <v>100</v>
          </cell>
        </row>
        <row r="82">
          <cell r="B82" t="str">
            <v>C1756247 - ANDOVER 33/11KV TRANSFORMER</v>
          </cell>
          <cell r="C82">
            <v>-23218.0965</v>
          </cell>
          <cell r="D82">
            <v>-21661.02</v>
          </cell>
          <cell r="E82">
            <v>0</v>
          </cell>
          <cell r="F82">
            <v>0</v>
          </cell>
          <cell r="G82">
            <v>0</v>
          </cell>
          <cell r="H82">
            <v>0</v>
          </cell>
          <cell r="I82">
            <v>-21961.02</v>
          </cell>
          <cell r="J82">
            <v>300</v>
          </cell>
          <cell r="K82">
            <v>0</v>
          </cell>
          <cell r="L82">
            <v>0</v>
          </cell>
          <cell r="M82">
            <v>-1557.0764999999999</v>
          </cell>
          <cell r="N82">
            <v>-1557.0764999999999</v>
          </cell>
          <cell r="P82">
            <v>100</v>
          </cell>
        </row>
        <row r="83">
          <cell r="B83" t="str">
            <v>C1756248 - BRANDON ROAD 33/11KV SUBSTATION</v>
          </cell>
          <cell r="C83">
            <v>10378.11975</v>
          </cell>
          <cell r="D83">
            <v>6950.1</v>
          </cell>
          <cell r="E83">
            <v>0</v>
          </cell>
          <cell r="F83">
            <v>0</v>
          </cell>
          <cell r="G83">
            <v>0</v>
          </cell>
          <cell r="H83">
            <v>-7841.04</v>
          </cell>
          <cell r="I83">
            <v>1000.97</v>
          </cell>
          <cell r="J83">
            <v>13790.17</v>
          </cell>
          <cell r="K83">
            <v>0</v>
          </cell>
          <cell r="L83">
            <v>0</v>
          </cell>
          <cell r="M83">
            <v>3428.0197499999995</v>
          </cell>
          <cell r="N83">
            <v>3428.0197499999995</v>
          </cell>
          <cell r="Q83">
            <v>2</v>
          </cell>
          <cell r="U83">
            <v>55</v>
          </cell>
          <cell r="W83">
            <v>43</v>
          </cell>
        </row>
        <row r="84">
          <cell r="B84" t="str">
            <v>C1756251 - WOODHILL LANE REPLACE33KV &amp; 6.6</v>
          </cell>
          <cell r="C84">
            <v>-203535.82300000003</v>
          </cell>
          <cell r="D84">
            <v>-184559.77</v>
          </cell>
          <cell r="E84">
            <v>0</v>
          </cell>
          <cell r="F84">
            <v>0</v>
          </cell>
          <cell r="G84">
            <v>0</v>
          </cell>
          <cell r="H84">
            <v>-217819.98</v>
          </cell>
          <cell r="I84">
            <v>31876.080000000002</v>
          </cell>
          <cell r="J84">
            <v>0</v>
          </cell>
          <cell r="K84">
            <v>1384.13</v>
          </cell>
          <cell r="L84">
            <v>0</v>
          </cell>
          <cell r="M84">
            <v>-18976.053000000007</v>
          </cell>
          <cell r="N84">
            <v>-18976.053000000007</v>
          </cell>
          <cell r="U84">
            <v>85</v>
          </cell>
          <cell r="W84">
            <v>15</v>
          </cell>
        </row>
        <row r="85">
          <cell r="B85" t="str">
            <v>C1756252 - FARNHAM ROYAL 33/11KVSUBSTATION</v>
          </cell>
          <cell r="C85">
            <v>31751.149249999988</v>
          </cell>
          <cell r="D85">
            <v>22871.200000000001</v>
          </cell>
          <cell r="E85">
            <v>0</v>
          </cell>
          <cell r="F85">
            <v>0</v>
          </cell>
          <cell r="G85">
            <v>0</v>
          </cell>
          <cell r="H85">
            <v>-1342.28</v>
          </cell>
          <cell r="I85">
            <v>-7778.3700000000099</v>
          </cell>
          <cell r="J85">
            <v>31991.85</v>
          </cell>
          <cell r="K85">
            <v>0</v>
          </cell>
          <cell r="L85">
            <v>0</v>
          </cell>
          <cell r="M85">
            <v>8879.9492499999997</v>
          </cell>
          <cell r="N85">
            <v>8879.9492499999997</v>
          </cell>
          <cell r="P85">
            <v>98</v>
          </cell>
          <cell r="Q85">
            <v>2</v>
          </cell>
        </row>
        <row r="86">
          <cell r="B86" t="str">
            <v>C1756253 - HARWELL 132/11KV SUBSTATION 0809</v>
          </cell>
          <cell r="C86">
            <v>138565.35675000001</v>
          </cell>
          <cell r="D86">
            <v>127531.83</v>
          </cell>
          <cell r="E86">
            <v>0</v>
          </cell>
          <cell r="F86">
            <v>0</v>
          </cell>
          <cell r="G86">
            <v>0</v>
          </cell>
          <cell r="H86">
            <v>27229.200000000001</v>
          </cell>
          <cell r="I86">
            <v>96800.81</v>
          </cell>
          <cell r="J86">
            <v>0</v>
          </cell>
          <cell r="K86">
            <v>3501.82</v>
          </cell>
          <cell r="L86">
            <v>0</v>
          </cell>
          <cell r="M86">
            <v>11033.526750000001</v>
          </cell>
          <cell r="N86">
            <v>11033.526750000001</v>
          </cell>
          <cell r="Q86">
            <v>0.5</v>
          </cell>
          <cell r="U86">
            <v>70</v>
          </cell>
          <cell r="W86">
            <v>29.5</v>
          </cell>
        </row>
        <row r="87">
          <cell r="B87" t="str">
            <v>C1756256 - WEYMOUOTH 33KV CABLE</v>
          </cell>
          <cell r="C87">
            <v>4347.25</v>
          </cell>
          <cell r="D87">
            <v>3497.5</v>
          </cell>
          <cell r="E87">
            <v>0</v>
          </cell>
          <cell r="F87">
            <v>0</v>
          </cell>
          <cell r="G87">
            <v>0</v>
          </cell>
          <cell r="H87">
            <v>997.5</v>
          </cell>
          <cell r="I87">
            <v>0</v>
          </cell>
          <cell r="J87">
            <v>2500</v>
          </cell>
          <cell r="K87">
            <v>0</v>
          </cell>
          <cell r="L87">
            <v>0</v>
          </cell>
          <cell r="M87">
            <v>849.75</v>
          </cell>
          <cell r="N87">
            <v>849.75</v>
          </cell>
          <cell r="P87">
            <v>100</v>
          </cell>
        </row>
        <row r="88">
          <cell r="B88" t="str">
            <v>C1756257 - ROWDEN 33/11KV S/S REINFORCEMENT</v>
          </cell>
          <cell r="C88">
            <v>31461.831999999995</v>
          </cell>
          <cell r="D88">
            <v>29026.51</v>
          </cell>
          <cell r="E88">
            <v>0</v>
          </cell>
          <cell r="F88">
            <v>0</v>
          </cell>
          <cell r="G88">
            <v>0</v>
          </cell>
          <cell r="H88">
            <v>0</v>
          </cell>
          <cell r="I88">
            <v>27878.36</v>
          </cell>
          <cell r="J88">
            <v>1148.1500000000001</v>
          </cell>
          <cell r="K88">
            <v>0</v>
          </cell>
          <cell r="L88">
            <v>0</v>
          </cell>
          <cell r="M88">
            <v>2435.3220000000001</v>
          </cell>
          <cell r="N88">
            <v>2435.3220000000001</v>
          </cell>
          <cell r="P88">
            <v>98</v>
          </cell>
          <cell r="Q88">
            <v>2</v>
          </cell>
        </row>
        <row r="89">
          <cell r="B89" t="str">
            <v>C1756258 - WEST HENDFORD/YEOVIL SUBSTATION</v>
          </cell>
          <cell r="C89">
            <v>-103301.13825</v>
          </cell>
          <cell r="D89">
            <v>-94942.080000000002</v>
          </cell>
          <cell r="E89">
            <v>0</v>
          </cell>
          <cell r="F89">
            <v>0</v>
          </cell>
          <cell r="G89">
            <v>0</v>
          </cell>
          <cell r="H89">
            <v>-11538.09</v>
          </cell>
          <cell r="I89">
            <v>-79181.990000000005</v>
          </cell>
          <cell r="J89">
            <v>-4222</v>
          </cell>
          <cell r="K89">
            <v>0</v>
          </cell>
          <cell r="L89">
            <v>0</v>
          </cell>
          <cell r="M89">
            <v>-8359.05825</v>
          </cell>
          <cell r="N89">
            <v>-8359.05825</v>
          </cell>
          <cell r="P89">
            <v>100</v>
          </cell>
        </row>
        <row r="90">
          <cell r="B90" t="str">
            <v>C1756259 - IVER 66KV S/S REPLACEAIR S/GEAR</v>
          </cell>
          <cell r="C90">
            <v>-3945310.0784999994</v>
          </cell>
          <cell r="D90">
            <v>-3643672.25</v>
          </cell>
          <cell r="E90">
            <v>0</v>
          </cell>
          <cell r="F90">
            <v>0</v>
          </cell>
          <cell r="G90">
            <v>0</v>
          </cell>
          <cell r="H90">
            <v>-1134496.3899999999</v>
          </cell>
          <cell r="I90">
            <v>-2509175.86</v>
          </cell>
          <cell r="J90">
            <v>0</v>
          </cell>
          <cell r="K90">
            <v>0</v>
          </cell>
          <cell r="L90">
            <v>0</v>
          </cell>
          <cell r="M90">
            <v>-301637.82849999995</v>
          </cell>
          <cell r="N90">
            <v>-301637.82849999995</v>
          </cell>
          <cell r="U90">
            <v>80</v>
          </cell>
          <cell r="W90">
            <v>20</v>
          </cell>
        </row>
        <row r="91">
          <cell r="B91" t="str">
            <v>C1756274 - BRAMLEY BASINGSTOKE 132KV CIRC</v>
          </cell>
          <cell r="C91">
            <v>23925.264000000003</v>
          </cell>
          <cell r="D91">
            <v>21750.240000000002</v>
          </cell>
          <cell r="E91">
            <v>0</v>
          </cell>
          <cell r="F91">
            <v>0</v>
          </cell>
          <cell r="G91">
            <v>0</v>
          </cell>
          <cell r="H91">
            <v>21750.240000000002</v>
          </cell>
          <cell r="I91">
            <v>0</v>
          </cell>
          <cell r="J91">
            <v>0</v>
          </cell>
          <cell r="K91">
            <v>0</v>
          </cell>
          <cell r="L91">
            <v>0</v>
          </cell>
          <cell r="M91">
            <v>2175.0240000000003</v>
          </cell>
          <cell r="N91">
            <v>2175.0240000000003</v>
          </cell>
          <cell r="P91">
            <v>100</v>
          </cell>
        </row>
        <row r="92">
          <cell r="B92" t="str">
            <v>C1756275 - 33KV CIRCUIT - FERNHURST/LANGLEY</v>
          </cell>
          <cell r="C92">
            <v>229699.23074999999</v>
          </cell>
          <cell r="D92">
            <v>191274.88</v>
          </cell>
          <cell r="E92">
            <v>0</v>
          </cell>
          <cell r="F92">
            <v>0</v>
          </cell>
          <cell r="G92">
            <v>0</v>
          </cell>
          <cell r="H92">
            <v>32387.93</v>
          </cell>
          <cell r="I92">
            <v>55469.01</v>
          </cell>
          <cell r="J92">
            <v>103417.94</v>
          </cell>
          <cell r="K92">
            <v>0</v>
          </cell>
          <cell r="L92">
            <v>0</v>
          </cell>
          <cell r="M92">
            <v>38424.350749999998</v>
          </cell>
          <cell r="N92">
            <v>38424.350749999998</v>
          </cell>
          <cell r="P92">
            <v>100</v>
          </cell>
        </row>
        <row r="93">
          <cell r="B93" t="str">
            <v>C1756277 - BICESTER/HEADINGTON 33KV DESIGN</v>
          </cell>
          <cell r="C93">
            <v>35402.368999999999</v>
          </cell>
          <cell r="D93">
            <v>27278.63</v>
          </cell>
          <cell r="E93">
            <v>0</v>
          </cell>
          <cell r="F93">
            <v>0</v>
          </cell>
          <cell r="G93">
            <v>0</v>
          </cell>
          <cell r="H93">
            <v>299.25</v>
          </cell>
          <cell r="I93">
            <v>0</v>
          </cell>
          <cell r="J93">
            <v>26979.38</v>
          </cell>
          <cell r="K93">
            <v>0</v>
          </cell>
          <cell r="L93">
            <v>0</v>
          </cell>
          <cell r="M93">
            <v>8123.7389999999996</v>
          </cell>
          <cell r="N93">
            <v>8123.7389999999996</v>
          </cell>
          <cell r="P93">
            <v>100</v>
          </cell>
        </row>
        <row r="94">
          <cell r="B94" t="str">
            <v>C1756291 - TOOTHILL 33KV S/S</v>
          </cell>
          <cell r="C94">
            <v>334109.79650000005</v>
          </cell>
          <cell r="D94">
            <v>310291.65999999997</v>
          </cell>
          <cell r="E94">
            <v>0</v>
          </cell>
          <cell r="F94">
            <v>0</v>
          </cell>
          <cell r="G94">
            <v>0</v>
          </cell>
          <cell r="H94">
            <v>4134.88</v>
          </cell>
          <cell r="I94">
            <v>304188.38</v>
          </cell>
          <cell r="J94">
            <v>1968.4</v>
          </cell>
          <cell r="K94">
            <v>0</v>
          </cell>
          <cell r="L94">
            <v>0</v>
          </cell>
          <cell r="M94">
            <v>23818.136500000001</v>
          </cell>
          <cell r="N94">
            <v>23818.136500000001</v>
          </cell>
          <cell r="S94">
            <v>100</v>
          </cell>
        </row>
        <row r="95">
          <cell r="B95" t="str">
            <v>C1756292 - MIDHURST ACOUSITC SCREEN/BUNDING</v>
          </cell>
          <cell r="C95">
            <v>58454.491499999996</v>
          </cell>
          <cell r="D95">
            <v>54365.67</v>
          </cell>
          <cell r="E95">
            <v>0</v>
          </cell>
          <cell r="F95">
            <v>0</v>
          </cell>
          <cell r="G95">
            <v>0</v>
          </cell>
          <cell r="H95">
            <v>455.85</v>
          </cell>
          <cell r="I95">
            <v>53909.82</v>
          </cell>
          <cell r="J95">
            <v>0</v>
          </cell>
          <cell r="K95">
            <v>0</v>
          </cell>
          <cell r="L95">
            <v>0</v>
          </cell>
          <cell r="M95">
            <v>4088.8214999999996</v>
          </cell>
          <cell r="N95">
            <v>4088.8214999999996</v>
          </cell>
          <cell r="W95">
            <v>100</v>
          </cell>
        </row>
        <row r="96">
          <cell r="B96" t="str">
            <v>C1756299 - HENLEY 33/11KV SUBSTATION</v>
          </cell>
          <cell r="C96">
            <v>40660.879249999998</v>
          </cell>
          <cell r="D96">
            <v>38565.19</v>
          </cell>
          <cell r="E96">
            <v>0</v>
          </cell>
          <cell r="F96">
            <v>0</v>
          </cell>
          <cell r="G96">
            <v>0</v>
          </cell>
          <cell r="H96">
            <v>-31868</v>
          </cell>
          <cell r="I96">
            <v>70433.19</v>
          </cell>
          <cell r="J96">
            <v>0</v>
          </cell>
          <cell r="K96">
            <v>0</v>
          </cell>
          <cell r="L96">
            <v>0</v>
          </cell>
          <cell r="M96">
            <v>2095.6892499999985</v>
          </cell>
          <cell r="N96">
            <v>2095.6892499999985</v>
          </cell>
          <cell r="U96">
            <v>85</v>
          </cell>
          <cell r="W96">
            <v>15</v>
          </cell>
        </row>
        <row r="97">
          <cell r="B97" t="str">
            <v>C1756300 - READING HENLEY 33KV CIRCUIT</v>
          </cell>
          <cell r="C97">
            <v>825460.35100000002</v>
          </cell>
          <cell r="D97">
            <v>729783.17</v>
          </cell>
          <cell r="E97">
            <v>0</v>
          </cell>
          <cell r="F97">
            <v>0</v>
          </cell>
          <cell r="G97">
            <v>0</v>
          </cell>
          <cell r="H97">
            <v>252624.05</v>
          </cell>
          <cell r="I97">
            <v>323257.59999999998</v>
          </cell>
          <cell r="J97">
            <v>153901.51999999999</v>
          </cell>
          <cell r="K97">
            <v>0</v>
          </cell>
          <cell r="L97">
            <v>0</v>
          </cell>
          <cell r="M97">
            <v>95677.180999999997</v>
          </cell>
          <cell r="N97">
            <v>95677.180999999997</v>
          </cell>
          <cell r="P97">
            <v>100</v>
          </cell>
        </row>
        <row r="98">
          <cell r="B98" t="str">
            <v>C1756305 - WEST HENDFORD S/S33KVFLUID CABL</v>
          </cell>
          <cell r="C98">
            <v>149821.76100000003</v>
          </cell>
          <cell r="D98">
            <v>139369.07999999999</v>
          </cell>
          <cell r="E98">
            <v>0</v>
          </cell>
          <cell r="F98">
            <v>0</v>
          </cell>
          <cell r="G98">
            <v>0</v>
          </cell>
          <cell r="H98">
            <v>0</v>
          </cell>
          <cell r="I98">
            <v>139369.07999999999</v>
          </cell>
          <cell r="J98">
            <v>0</v>
          </cell>
          <cell r="K98">
            <v>0</v>
          </cell>
          <cell r="L98">
            <v>0</v>
          </cell>
          <cell r="M98">
            <v>10452.681</v>
          </cell>
          <cell r="N98">
            <v>10452.681</v>
          </cell>
          <cell r="U98">
            <v>100</v>
          </cell>
        </row>
        <row r="99">
          <cell r="B99" t="str">
            <v>C1756312 - FAWLEY N TRANSFORMER &amp;SWITCHGEAR</v>
          </cell>
          <cell r="C99">
            <v>3271.375</v>
          </cell>
          <cell r="D99">
            <v>2985</v>
          </cell>
          <cell r="E99">
            <v>0</v>
          </cell>
          <cell r="F99">
            <v>0</v>
          </cell>
          <cell r="G99">
            <v>0</v>
          </cell>
          <cell r="H99">
            <v>2500</v>
          </cell>
          <cell r="I99">
            <v>485</v>
          </cell>
          <cell r="J99">
            <v>0</v>
          </cell>
          <cell r="K99">
            <v>0</v>
          </cell>
          <cell r="L99">
            <v>0</v>
          </cell>
          <cell r="M99">
            <v>286.375</v>
          </cell>
          <cell r="N99">
            <v>286.375</v>
          </cell>
          <cell r="W99">
            <v>100</v>
          </cell>
        </row>
        <row r="100">
          <cell r="B100" t="str">
            <v>C1756320 - FAWLEY COWES FEAS STUDY 0809</v>
          </cell>
          <cell r="C100">
            <v>23344.595999999998</v>
          </cell>
          <cell r="D100">
            <v>21583.95</v>
          </cell>
          <cell r="E100">
            <v>0</v>
          </cell>
          <cell r="F100">
            <v>0</v>
          </cell>
          <cell r="G100">
            <v>0</v>
          </cell>
          <cell r="H100">
            <v>5673.99</v>
          </cell>
          <cell r="I100">
            <v>15909.96</v>
          </cell>
          <cell r="J100">
            <v>0</v>
          </cell>
          <cell r="K100">
            <v>0</v>
          </cell>
          <cell r="L100">
            <v>0</v>
          </cell>
          <cell r="M100">
            <v>1760.6460000000002</v>
          </cell>
          <cell r="N100">
            <v>1760.6460000000002</v>
          </cell>
          <cell r="U100">
            <v>100</v>
          </cell>
        </row>
        <row r="101">
          <cell r="B101" t="str">
            <v>C1756326 - FAWLEY STH-TRANSFORMER CHANGES</v>
          </cell>
          <cell r="C101">
            <v>17112.935000000001</v>
          </cell>
          <cell r="D101">
            <v>14637.53</v>
          </cell>
          <cell r="E101">
            <v>1137.53</v>
          </cell>
          <cell r="F101">
            <v>1137.53</v>
          </cell>
          <cell r="G101">
            <v>0</v>
          </cell>
          <cell r="H101">
            <v>13015</v>
          </cell>
          <cell r="I101">
            <v>485</v>
          </cell>
          <cell r="J101">
            <v>0</v>
          </cell>
          <cell r="K101">
            <v>0</v>
          </cell>
          <cell r="L101">
            <v>0</v>
          </cell>
          <cell r="M101">
            <v>2475.4050000000002</v>
          </cell>
          <cell r="N101">
            <v>2475.4050000000002</v>
          </cell>
          <cell r="W101">
            <v>100</v>
          </cell>
        </row>
        <row r="102">
          <cell r="B102" t="str">
            <v>C1756327 - READING 132/33KV S/STATION</v>
          </cell>
          <cell r="C102">
            <v>1700392.4809999999</v>
          </cell>
          <cell r="D102">
            <v>1577677.94</v>
          </cell>
          <cell r="E102">
            <v>2731.27</v>
          </cell>
          <cell r="F102">
            <v>2012.27</v>
          </cell>
          <cell r="G102">
            <v>719</v>
          </cell>
          <cell r="H102">
            <v>6389.99</v>
          </cell>
          <cell r="I102">
            <v>1560989.92</v>
          </cell>
          <cell r="J102">
            <v>6866.76</v>
          </cell>
          <cell r="K102">
            <v>700</v>
          </cell>
          <cell r="L102">
            <v>0</v>
          </cell>
          <cell r="M102">
            <v>122714.541</v>
          </cell>
          <cell r="N102">
            <v>122714.541</v>
          </cell>
          <cell r="U102">
            <v>80</v>
          </cell>
          <cell r="W102">
            <v>20</v>
          </cell>
        </row>
        <row r="103">
          <cell r="B103" t="str">
            <v>C1756330 - IVER/YIEWSLEY/UXBRIDGE CABLE REP</v>
          </cell>
          <cell r="C103">
            <v>44547.25</v>
          </cell>
          <cell r="D103">
            <v>40497.5</v>
          </cell>
          <cell r="E103">
            <v>0</v>
          </cell>
          <cell r="F103">
            <v>0</v>
          </cell>
          <cell r="G103">
            <v>0</v>
          </cell>
          <cell r="H103">
            <v>40497.5</v>
          </cell>
          <cell r="I103">
            <v>0</v>
          </cell>
          <cell r="J103">
            <v>0</v>
          </cell>
          <cell r="K103">
            <v>0</v>
          </cell>
          <cell r="L103">
            <v>0</v>
          </cell>
          <cell r="M103">
            <v>4049.75</v>
          </cell>
          <cell r="N103">
            <v>4049.75</v>
          </cell>
          <cell r="U103">
            <v>100</v>
          </cell>
        </row>
        <row r="104">
          <cell r="B104" t="str">
            <v>C1756332 - IVER66KV CABLES HILLINGTON</v>
          </cell>
          <cell r="C104">
            <v>3536162.8189999978</v>
          </cell>
          <cell r="D104">
            <v>3435897.42</v>
          </cell>
          <cell r="E104">
            <v>0</v>
          </cell>
          <cell r="F104">
            <v>0</v>
          </cell>
          <cell r="G104">
            <v>0</v>
          </cell>
          <cell r="H104">
            <v>-6310772.8600000013</v>
          </cell>
          <cell r="I104">
            <v>9745148.4399999995</v>
          </cell>
          <cell r="J104">
            <v>1521.84</v>
          </cell>
          <cell r="K104">
            <v>0</v>
          </cell>
          <cell r="L104">
            <v>0</v>
          </cell>
          <cell r="M104">
            <v>100265.39899999992</v>
          </cell>
          <cell r="N104">
            <v>100265.39899999992</v>
          </cell>
          <cell r="U104">
            <v>100</v>
          </cell>
        </row>
        <row r="105">
          <cell r="B105" t="str">
            <v>C1756342 - BEENHAM 33/11KV S/S  0809</v>
          </cell>
          <cell r="C105">
            <v>23602.7</v>
          </cell>
          <cell r="D105">
            <v>21956</v>
          </cell>
          <cell r="E105">
            <v>0</v>
          </cell>
          <cell r="F105">
            <v>0</v>
          </cell>
          <cell r="G105">
            <v>0</v>
          </cell>
          <cell r="H105">
            <v>0</v>
          </cell>
          <cell r="I105">
            <v>21956</v>
          </cell>
          <cell r="J105">
            <v>0</v>
          </cell>
          <cell r="K105">
            <v>0</v>
          </cell>
          <cell r="L105">
            <v>0</v>
          </cell>
          <cell r="M105">
            <v>1646.7</v>
          </cell>
          <cell r="N105">
            <v>1646.7</v>
          </cell>
          <cell r="U105">
            <v>100</v>
          </cell>
        </row>
        <row r="106">
          <cell r="B106" t="str">
            <v>C1756348 - HAVANT/GABLE HEAD S/S33KV DUAL</v>
          </cell>
          <cell r="C106">
            <v>18686.474999999999</v>
          </cell>
          <cell r="D106">
            <v>17357.25</v>
          </cell>
          <cell r="E106">
            <v>0</v>
          </cell>
          <cell r="F106">
            <v>0</v>
          </cell>
          <cell r="G106">
            <v>0</v>
          </cell>
          <cell r="H106">
            <v>1097.25</v>
          </cell>
          <cell r="I106">
            <v>16260</v>
          </cell>
          <cell r="J106">
            <v>0</v>
          </cell>
          <cell r="K106">
            <v>0</v>
          </cell>
          <cell r="L106">
            <v>0</v>
          </cell>
          <cell r="M106">
            <v>1329.2249999999999</v>
          </cell>
          <cell r="N106">
            <v>1329.2249999999999</v>
          </cell>
          <cell r="U106">
            <v>100</v>
          </cell>
        </row>
        <row r="107">
          <cell r="B107" t="str">
            <v>C1756349 - FULSOCT 33/11KV S/STATION 0809</v>
          </cell>
          <cell r="C107">
            <v>29739.464249999997</v>
          </cell>
          <cell r="D107">
            <v>27629.49</v>
          </cell>
          <cell r="E107">
            <v>0</v>
          </cell>
          <cell r="F107">
            <v>0</v>
          </cell>
          <cell r="G107">
            <v>0</v>
          </cell>
          <cell r="H107">
            <v>1510.5</v>
          </cell>
          <cell r="I107">
            <v>26118.99</v>
          </cell>
          <cell r="J107">
            <v>0</v>
          </cell>
          <cell r="K107">
            <v>0</v>
          </cell>
          <cell r="L107">
            <v>0</v>
          </cell>
          <cell r="M107">
            <v>2109.9742500000002</v>
          </cell>
          <cell r="N107">
            <v>2109.9742500000002</v>
          </cell>
          <cell r="U107">
            <v>100</v>
          </cell>
        </row>
        <row r="108">
          <cell r="B108" t="str">
            <v>C1756350 - BASINGSTOKE 132/33KV S/S INST</v>
          </cell>
          <cell r="C108">
            <v>-5930.0954999999703</v>
          </cell>
          <cell r="D108">
            <v>2054.6600000000326</v>
          </cell>
          <cell r="E108">
            <v>2435.9</v>
          </cell>
          <cell r="F108">
            <v>0</v>
          </cell>
          <cell r="G108">
            <v>2435.9</v>
          </cell>
          <cell r="H108">
            <v>-434866</v>
          </cell>
          <cell r="I108">
            <v>432353.26</v>
          </cell>
          <cell r="J108">
            <v>1354.5</v>
          </cell>
          <cell r="K108">
            <v>777</v>
          </cell>
          <cell r="L108">
            <v>0</v>
          </cell>
          <cell r="M108">
            <v>-7984.7555000000029</v>
          </cell>
          <cell r="N108">
            <v>-7984.7555000000029</v>
          </cell>
          <cell r="P108">
            <v>98</v>
          </cell>
          <cell r="Q108">
            <v>2</v>
          </cell>
        </row>
        <row r="109">
          <cell r="B109" t="str">
            <v>C1756351 - COWLEY-HEADINGTON 132KV CABLE</v>
          </cell>
          <cell r="C109">
            <v>-1760</v>
          </cell>
          <cell r="D109">
            <v>-1600</v>
          </cell>
          <cell r="E109">
            <v>0</v>
          </cell>
          <cell r="F109">
            <v>0</v>
          </cell>
          <cell r="G109">
            <v>0</v>
          </cell>
          <cell r="H109">
            <v>-1600</v>
          </cell>
          <cell r="I109">
            <v>0</v>
          </cell>
          <cell r="J109">
            <v>0</v>
          </cell>
          <cell r="K109">
            <v>0</v>
          </cell>
          <cell r="L109">
            <v>0</v>
          </cell>
          <cell r="M109">
            <v>-160</v>
          </cell>
          <cell r="N109">
            <v>-160</v>
          </cell>
          <cell r="U109">
            <v>100</v>
          </cell>
        </row>
        <row r="110">
          <cell r="B110" t="str">
            <v>C1756354 - CHISELDON 33/11KV SS REPLACE</v>
          </cell>
          <cell r="C110">
            <v>57836.191999999995</v>
          </cell>
          <cell r="D110">
            <v>36277.910000000003</v>
          </cell>
          <cell r="E110">
            <v>172.5</v>
          </cell>
          <cell r="F110">
            <v>0</v>
          </cell>
          <cell r="G110">
            <v>172.5</v>
          </cell>
          <cell r="H110">
            <v>-82801.95</v>
          </cell>
          <cell r="I110">
            <v>26694.36</v>
          </cell>
          <cell r="J110">
            <v>92213</v>
          </cell>
          <cell r="K110">
            <v>0</v>
          </cell>
          <cell r="L110">
            <v>0</v>
          </cell>
          <cell r="M110">
            <v>21558.281999999996</v>
          </cell>
          <cell r="N110">
            <v>21558.281999999996</v>
          </cell>
          <cell r="Q110">
            <v>0.5</v>
          </cell>
          <cell r="U110">
            <v>70</v>
          </cell>
          <cell r="W110">
            <v>29.5</v>
          </cell>
        </row>
        <row r="111">
          <cell r="B111" t="str">
            <v>C1756358 - PKF 132KV LINE REFURBTO FERNHUR</v>
          </cell>
          <cell r="C111">
            <v>40055.532500000008</v>
          </cell>
          <cell r="D111">
            <v>36987.71</v>
          </cell>
          <cell r="E111">
            <v>0</v>
          </cell>
          <cell r="F111">
            <v>0</v>
          </cell>
          <cell r="G111">
            <v>0</v>
          </cell>
          <cell r="H111">
            <v>11749.77</v>
          </cell>
          <cell r="I111">
            <v>25237.94</v>
          </cell>
          <cell r="J111">
            <v>0</v>
          </cell>
          <cell r="K111">
            <v>0</v>
          </cell>
          <cell r="L111">
            <v>0</v>
          </cell>
          <cell r="M111">
            <v>3067.8225000000002</v>
          </cell>
          <cell r="N111">
            <v>3067.8225000000002</v>
          </cell>
          <cell r="U111">
            <v>100</v>
          </cell>
        </row>
        <row r="112">
          <cell r="B112" t="str">
            <v>C1756359 - RMC &amp; MR 132KV LINE REFURB REDHI</v>
          </cell>
          <cell r="C112">
            <v>2616.8295000000003</v>
          </cell>
          <cell r="D112">
            <v>2434.2600000000002</v>
          </cell>
          <cell r="E112">
            <v>0</v>
          </cell>
          <cell r="F112">
            <v>0</v>
          </cell>
          <cell r="G112">
            <v>0</v>
          </cell>
          <cell r="H112">
            <v>0</v>
          </cell>
          <cell r="I112">
            <v>2434.2600000000002</v>
          </cell>
          <cell r="J112">
            <v>0</v>
          </cell>
          <cell r="K112">
            <v>0</v>
          </cell>
          <cell r="L112">
            <v>0</v>
          </cell>
          <cell r="M112">
            <v>182.56950000000001</v>
          </cell>
          <cell r="N112">
            <v>182.56950000000001</v>
          </cell>
          <cell r="U112">
            <v>100</v>
          </cell>
        </row>
        <row r="113">
          <cell r="B113" t="str">
            <v>C1756361 - REPLACE 2 FAULTY TIRONI TRANSFOR</v>
          </cell>
          <cell r="C113">
            <v>3429.7874999999999</v>
          </cell>
          <cell r="D113">
            <v>3190.5</v>
          </cell>
          <cell r="E113">
            <v>0</v>
          </cell>
          <cell r="F113">
            <v>0</v>
          </cell>
          <cell r="G113">
            <v>0</v>
          </cell>
          <cell r="H113">
            <v>0</v>
          </cell>
          <cell r="I113">
            <v>3190.5</v>
          </cell>
          <cell r="J113">
            <v>0</v>
          </cell>
          <cell r="K113">
            <v>0</v>
          </cell>
          <cell r="L113">
            <v>0</v>
          </cell>
          <cell r="M113">
            <v>239.28749999999999</v>
          </cell>
          <cell r="N113">
            <v>239.28749999999999</v>
          </cell>
          <cell r="U113">
            <v>100</v>
          </cell>
        </row>
        <row r="114">
          <cell r="B114" t="str">
            <v>C1756365 - TRASH GREEN 33/11KV SUBSTATION</v>
          </cell>
          <cell r="C114">
            <v>263518.63699999999</v>
          </cell>
          <cell r="D114">
            <v>204525.76</v>
          </cell>
          <cell r="E114">
            <v>795.18</v>
          </cell>
          <cell r="F114">
            <v>0</v>
          </cell>
          <cell r="G114">
            <v>795.18</v>
          </cell>
          <cell r="H114">
            <v>14163.01</v>
          </cell>
          <cell r="I114">
            <v>395</v>
          </cell>
          <cell r="J114">
            <v>189172.57</v>
          </cell>
          <cell r="K114">
            <v>0</v>
          </cell>
          <cell r="L114">
            <v>0</v>
          </cell>
          <cell r="M114">
            <v>58992.877000000008</v>
          </cell>
          <cell r="N114">
            <v>58992.877000000008</v>
          </cell>
          <cell r="Q114">
            <v>1</v>
          </cell>
          <cell r="U114">
            <v>70</v>
          </cell>
          <cell r="W114">
            <v>29</v>
          </cell>
        </row>
        <row r="115">
          <cell r="B115" t="str">
            <v>C1756366 - READING TWN S/S IMPROVEMENTS</v>
          </cell>
          <cell r="C115">
            <v>16381.346999999998</v>
          </cell>
          <cell r="D115">
            <v>14103.28</v>
          </cell>
          <cell r="E115">
            <v>1175.78</v>
          </cell>
          <cell r="F115">
            <v>1175.78</v>
          </cell>
          <cell r="G115">
            <v>0</v>
          </cell>
          <cell r="H115">
            <v>5308.98</v>
          </cell>
          <cell r="I115">
            <v>7618.52</v>
          </cell>
          <cell r="J115">
            <v>0</v>
          </cell>
          <cell r="K115">
            <v>0</v>
          </cell>
          <cell r="L115">
            <v>0</v>
          </cell>
          <cell r="M115">
            <v>2278.067</v>
          </cell>
          <cell r="N115">
            <v>2278.067</v>
          </cell>
          <cell r="Q115">
            <v>10</v>
          </cell>
          <cell r="U115">
            <v>90</v>
          </cell>
        </row>
        <row r="116">
          <cell r="B116" t="str">
            <v>C1756368 - MORTIMER 33/11KV S/S SWITCHGEAR</v>
          </cell>
          <cell r="C116">
            <v>-40571.937999999995</v>
          </cell>
          <cell r="D116">
            <v>-46990.22</v>
          </cell>
          <cell r="E116">
            <v>0</v>
          </cell>
          <cell r="F116">
            <v>0</v>
          </cell>
          <cell r="G116">
            <v>0</v>
          </cell>
          <cell r="H116">
            <v>-103566.74</v>
          </cell>
          <cell r="I116">
            <v>880</v>
          </cell>
          <cell r="J116">
            <v>55696.52</v>
          </cell>
          <cell r="K116">
            <v>0</v>
          </cell>
          <cell r="L116">
            <v>0</v>
          </cell>
          <cell r="M116">
            <v>6418.2819999999974</v>
          </cell>
          <cell r="N116">
            <v>6418.2819999999974</v>
          </cell>
          <cell r="Q116">
            <v>1</v>
          </cell>
          <cell r="U116">
            <v>70</v>
          </cell>
          <cell r="W116">
            <v>29</v>
          </cell>
        </row>
        <row r="117">
          <cell r="B117" t="str">
            <v>C1756371 - CIRENCESTER 132KV S/WREINFORCE</v>
          </cell>
          <cell r="C117">
            <v>1343217.916</v>
          </cell>
          <cell r="D117">
            <v>1232619.99</v>
          </cell>
          <cell r="E117">
            <v>14981.76</v>
          </cell>
          <cell r="F117">
            <v>0</v>
          </cell>
          <cell r="G117">
            <v>14981.76</v>
          </cell>
          <cell r="H117">
            <v>135565.45000000001</v>
          </cell>
          <cell r="I117">
            <v>1078054.28</v>
          </cell>
          <cell r="J117">
            <v>3756</v>
          </cell>
          <cell r="K117">
            <v>262.5</v>
          </cell>
          <cell r="L117">
            <v>0</v>
          </cell>
          <cell r="M117">
            <v>110597.92600000002</v>
          </cell>
          <cell r="N117">
            <v>110597.92600000002</v>
          </cell>
          <cell r="P117">
            <v>98</v>
          </cell>
          <cell r="Q117">
            <v>2</v>
          </cell>
        </row>
        <row r="118">
          <cell r="B118" t="str">
            <v>C1756372 - BRUTON 33/11KV SUBSTATION 0809</v>
          </cell>
          <cell r="C118">
            <v>414378.35524999991</v>
          </cell>
          <cell r="D118">
            <v>377870.6</v>
          </cell>
          <cell r="E118">
            <v>5095.93</v>
          </cell>
          <cell r="F118">
            <v>0</v>
          </cell>
          <cell r="G118">
            <v>5095.93</v>
          </cell>
          <cell r="H118">
            <v>16649</v>
          </cell>
          <cell r="I118">
            <v>342625.67</v>
          </cell>
          <cell r="J118">
            <v>13500</v>
          </cell>
          <cell r="K118">
            <v>0</v>
          </cell>
          <cell r="L118">
            <v>0</v>
          </cell>
          <cell r="M118">
            <v>36507.755249999995</v>
          </cell>
          <cell r="N118">
            <v>36507.755249999995</v>
          </cell>
          <cell r="P118">
            <v>98</v>
          </cell>
          <cell r="Q118">
            <v>2</v>
          </cell>
        </row>
        <row r="119">
          <cell r="B119" t="str">
            <v>C1756379 - PERIVALE 66/11KV S/S REPLACE</v>
          </cell>
          <cell r="C119">
            <v>7092.8</v>
          </cell>
          <cell r="D119">
            <v>6448</v>
          </cell>
          <cell r="E119">
            <v>0</v>
          </cell>
          <cell r="F119">
            <v>0</v>
          </cell>
          <cell r="G119">
            <v>0</v>
          </cell>
          <cell r="H119">
            <v>6448</v>
          </cell>
          <cell r="I119">
            <v>0</v>
          </cell>
          <cell r="J119">
            <v>0</v>
          </cell>
          <cell r="K119">
            <v>0</v>
          </cell>
          <cell r="L119">
            <v>0</v>
          </cell>
          <cell r="M119">
            <v>644.79999999999995</v>
          </cell>
          <cell r="N119">
            <v>644.79999999999995</v>
          </cell>
          <cell r="P119">
            <v>98</v>
          </cell>
          <cell r="Q119">
            <v>2</v>
          </cell>
        </row>
        <row r="120">
          <cell r="B120" t="str">
            <v>C1756380 - CULHAM,132KV S/S OIL FLD CBL REP</v>
          </cell>
          <cell r="C120">
            <v>16101.83425</v>
          </cell>
          <cell r="D120">
            <v>14906.8</v>
          </cell>
          <cell r="E120">
            <v>0</v>
          </cell>
          <cell r="F120">
            <v>0</v>
          </cell>
          <cell r="G120">
            <v>0</v>
          </cell>
          <cell r="H120">
            <v>3080.97</v>
          </cell>
          <cell r="I120">
            <v>11825.83</v>
          </cell>
          <cell r="J120">
            <v>0</v>
          </cell>
          <cell r="K120">
            <v>0</v>
          </cell>
          <cell r="L120">
            <v>0</v>
          </cell>
          <cell r="M120">
            <v>1195.0342499999999</v>
          </cell>
          <cell r="N120">
            <v>1195.0342499999999</v>
          </cell>
          <cell r="U120">
            <v>100</v>
          </cell>
        </row>
        <row r="121">
          <cell r="B121" t="str">
            <v>C1756382 - WOOTON ROAD 33/11KV SUBSTATION</v>
          </cell>
          <cell r="C121">
            <v>-12755.651999999998</v>
          </cell>
          <cell r="D121">
            <v>-43366.239999999998</v>
          </cell>
          <cell r="E121">
            <v>114.92</v>
          </cell>
          <cell r="F121">
            <v>0</v>
          </cell>
          <cell r="G121">
            <v>114.92</v>
          </cell>
          <cell r="H121">
            <v>-222791.83</v>
          </cell>
          <cell r="I121">
            <v>4526</v>
          </cell>
          <cell r="J121">
            <v>174784.67</v>
          </cell>
          <cell r="K121">
            <v>0</v>
          </cell>
          <cell r="L121">
            <v>0</v>
          </cell>
          <cell r="M121">
            <v>30610.587999999992</v>
          </cell>
          <cell r="N121">
            <v>30610.587999999992</v>
          </cell>
          <cell r="U121">
            <v>60</v>
          </cell>
          <cell r="W121">
            <v>40</v>
          </cell>
        </row>
        <row r="122">
          <cell r="B122" t="str">
            <v>C1756383 - DENHAM AV. REPLACE LER</v>
          </cell>
          <cell r="C122">
            <v>28101.086000000003</v>
          </cell>
          <cell r="D122">
            <v>21616.22</v>
          </cell>
          <cell r="E122">
            <v>0</v>
          </cell>
          <cell r="F122">
            <v>0</v>
          </cell>
          <cell r="G122">
            <v>0</v>
          </cell>
          <cell r="H122">
            <v>0</v>
          </cell>
          <cell r="I122">
            <v>0</v>
          </cell>
          <cell r="J122">
            <v>21616.22</v>
          </cell>
          <cell r="K122">
            <v>0</v>
          </cell>
          <cell r="L122">
            <v>0</v>
          </cell>
          <cell r="M122">
            <v>6484.866</v>
          </cell>
          <cell r="N122">
            <v>6484.866</v>
          </cell>
          <cell r="U122">
            <v>100</v>
          </cell>
        </row>
        <row r="123">
          <cell r="B123" t="str">
            <v>C1756384 - REPLACE LER AT EASTHAMPSTEAD</v>
          </cell>
          <cell r="C123">
            <v>806.25</v>
          </cell>
          <cell r="D123">
            <v>750</v>
          </cell>
          <cell r="E123">
            <v>0</v>
          </cell>
          <cell r="F123">
            <v>0</v>
          </cell>
          <cell r="G123">
            <v>0</v>
          </cell>
          <cell r="H123">
            <v>0</v>
          </cell>
          <cell r="I123">
            <v>750</v>
          </cell>
          <cell r="J123">
            <v>0</v>
          </cell>
          <cell r="K123">
            <v>0</v>
          </cell>
          <cell r="L123">
            <v>0</v>
          </cell>
          <cell r="M123">
            <v>56.25</v>
          </cell>
          <cell r="N123">
            <v>56.25</v>
          </cell>
          <cell r="U123">
            <v>100</v>
          </cell>
        </row>
        <row r="124">
          <cell r="B124" t="str">
            <v>C1756387 - STEEL COWLEY 33/11KV S/STATION</v>
          </cell>
          <cell r="C124">
            <v>-7800</v>
          </cell>
          <cell r="D124">
            <v>-6000</v>
          </cell>
          <cell r="E124">
            <v>0</v>
          </cell>
          <cell r="F124">
            <v>0</v>
          </cell>
          <cell r="G124">
            <v>0</v>
          </cell>
          <cell r="H124">
            <v>0</v>
          </cell>
          <cell r="I124">
            <v>0</v>
          </cell>
          <cell r="J124">
            <v>-6000</v>
          </cell>
          <cell r="K124">
            <v>0</v>
          </cell>
          <cell r="L124">
            <v>0</v>
          </cell>
          <cell r="M124">
            <v>-1800</v>
          </cell>
          <cell r="N124">
            <v>-1800</v>
          </cell>
          <cell r="U124">
            <v>100</v>
          </cell>
        </row>
        <row r="125">
          <cell r="B125" t="str">
            <v>C1756394 - COWES 33/11KV S/S ISLE OF WIGHT</v>
          </cell>
          <cell r="C125">
            <v>117059.24425</v>
          </cell>
          <cell r="D125">
            <v>105973.07</v>
          </cell>
          <cell r="E125">
            <v>0</v>
          </cell>
          <cell r="F125">
            <v>0</v>
          </cell>
          <cell r="G125">
            <v>0</v>
          </cell>
          <cell r="H125">
            <v>80641.61</v>
          </cell>
          <cell r="I125">
            <v>20344.11</v>
          </cell>
          <cell r="J125">
            <v>4987.3500000000004</v>
          </cell>
          <cell r="K125">
            <v>0</v>
          </cell>
          <cell r="L125">
            <v>0</v>
          </cell>
          <cell r="M125">
            <v>11086.17425</v>
          </cell>
          <cell r="N125">
            <v>11086.17425</v>
          </cell>
          <cell r="Q125">
            <v>2</v>
          </cell>
          <cell r="U125">
            <v>60</v>
          </cell>
          <cell r="W125">
            <v>38</v>
          </cell>
        </row>
        <row r="126">
          <cell r="B126" t="str">
            <v>C1756395 - FLETCHWOOD 33/11KV S/S S/GEAR RE</v>
          </cell>
          <cell r="C126">
            <v>144067.19224999999</v>
          </cell>
          <cell r="D126">
            <v>112555.93</v>
          </cell>
          <cell r="E126">
            <v>1612.78</v>
          </cell>
          <cell r="F126">
            <v>0</v>
          </cell>
          <cell r="G126">
            <v>1612.78</v>
          </cell>
          <cell r="H126">
            <v>-49443</v>
          </cell>
          <cell r="I126">
            <v>58991.39</v>
          </cell>
          <cell r="J126">
            <v>101135.76</v>
          </cell>
          <cell r="K126">
            <v>259</v>
          </cell>
          <cell r="L126">
            <v>0</v>
          </cell>
          <cell r="M126">
            <v>31511.262249999992</v>
          </cell>
          <cell r="N126">
            <v>31511.262249999992</v>
          </cell>
          <cell r="Q126">
            <v>2</v>
          </cell>
          <cell r="U126">
            <v>75</v>
          </cell>
          <cell r="W126">
            <v>23</v>
          </cell>
        </row>
        <row r="127">
          <cell r="B127" t="str">
            <v>C1756396 - 33/11KV S/S TO REPLCE11KV SWITC</v>
          </cell>
          <cell r="C127">
            <v>54085.10125</v>
          </cell>
          <cell r="D127">
            <v>49799.63</v>
          </cell>
          <cell r="E127">
            <v>1195.47</v>
          </cell>
          <cell r="F127">
            <v>0</v>
          </cell>
          <cell r="G127">
            <v>1195.47</v>
          </cell>
          <cell r="H127">
            <v>-22212.43</v>
          </cell>
          <cell r="I127">
            <v>70816.59</v>
          </cell>
          <cell r="J127">
            <v>0</v>
          </cell>
          <cell r="K127">
            <v>0</v>
          </cell>
          <cell r="L127">
            <v>0</v>
          </cell>
          <cell r="M127">
            <v>4285.4712500000005</v>
          </cell>
          <cell r="N127">
            <v>4285.4712500000005</v>
          </cell>
          <cell r="U127">
            <v>80</v>
          </cell>
          <cell r="W127">
            <v>20</v>
          </cell>
        </row>
        <row r="128">
          <cell r="B128" t="str">
            <v>C1756397 - FRESHWATER REPLACING 11KV S/GEAR</v>
          </cell>
          <cell r="C128">
            <v>262097.80924999999</v>
          </cell>
          <cell r="D128">
            <v>242248.4</v>
          </cell>
          <cell r="E128">
            <v>917.73</v>
          </cell>
          <cell r="F128">
            <v>0</v>
          </cell>
          <cell r="G128">
            <v>917.73</v>
          </cell>
          <cell r="H128">
            <v>3421.26</v>
          </cell>
          <cell r="I128">
            <v>234592.31</v>
          </cell>
          <cell r="J128">
            <v>3317.1</v>
          </cell>
          <cell r="K128">
            <v>0</v>
          </cell>
          <cell r="L128">
            <v>0</v>
          </cell>
          <cell r="M128">
            <v>19849.409249999997</v>
          </cell>
          <cell r="N128">
            <v>19849.409249999997</v>
          </cell>
          <cell r="Q128">
            <v>1</v>
          </cell>
          <cell r="U128">
            <v>80</v>
          </cell>
          <cell r="W128">
            <v>19</v>
          </cell>
        </row>
        <row r="129">
          <cell r="B129" t="str">
            <v>C1756402 - ALDERSHOT A1MT T/FORMER REFURB</v>
          </cell>
          <cell r="C129">
            <v>360.96499999999997</v>
          </cell>
          <cell r="D129">
            <v>328.15</v>
          </cell>
          <cell r="E129">
            <v>0</v>
          </cell>
          <cell r="F129">
            <v>0</v>
          </cell>
          <cell r="G129">
            <v>0</v>
          </cell>
          <cell r="H129">
            <v>328.15</v>
          </cell>
          <cell r="I129">
            <v>0</v>
          </cell>
          <cell r="J129">
            <v>0</v>
          </cell>
          <cell r="K129">
            <v>0</v>
          </cell>
          <cell r="L129">
            <v>0</v>
          </cell>
          <cell r="M129">
            <v>32.814999999999998</v>
          </cell>
          <cell r="N129">
            <v>32.814999999999998</v>
          </cell>
          <cell r="V129">
            <v>100</v>
          </cell>
        </row>
        <row r="130">
          <cell r="B130" t="str">
            <v>C1756403 - PARK HOUSE 33/11KV SSREPLACE</v>
          </cell>
          <cell r="C130">
            <v>146884.1765</v>
          </cell>
          <cell r="D130">
            <v>124335.02</v>
          </cell>
          <cell r="E130">
            <v>0</v>
          </cell>
          <cell r="F130">
            <v>0</v>
          </cell>
          <cell r="G130">
            <v>0</v>
          </cell>
          <cell r="H130">
            <v>8419.2000000000007</v>
          </cell>
          <cell r="I130">
            <v>58077.82</v>
          </cell>
          <cell r="J130">
            <v>57838</v>
          </cell>
          <cell r="K130">
            <v>0</v>
          </cell>
          <cell r="L130">
            <v>0</v>
          </cell>
          <cell r="M130">
            <v>22549.156499999997</v>
          </cell>
          <cell r="N130">
            <v>22549.156499999997</v>
          </cell>
          <cell r="Q130">
            <v>0.5</v>
          </cell>
          <cell r="U130">
            <v>80</v>
          </cell>
          <cell r="W130">
            <v>19.5</v>
          </cell>
        </row>
        <row r="131">
          <cell r="B131" t="str">
            <v>C1756410 - MARCHWOOD 132KV TRANSFORMER 0809</v>
          </cell>
          <cell r="C131">
            <v>-350113.55350000004</v>
          </cell>
          <cell r="D131">
            <v>-318278.90999999997</v>
          </cell>
          <cell r="E131">
            <v>0</v>
          </cell>
          <cell r="F131">
            <v>0</v>
          </cell>
          <cell r="G131">
            <v>0</v>
          </cell>
          <cell r="H131">
            <v>-318549.01</v>
          </cell>
          <cell r="I131">
            <v>270.10000000000002</v>
          </cell>
          <cell r="J131">
            <v>0</v>
          </cell>
          <cell r="K131">
            <v>0</v>
          </cell>
          <cell r="L131">
            <v>0</v>
          </cell>
          <cell r="M131">
            <v>-31834.643499999998</v>
          </cell>
          <cell r="N131">
            <v>-31834.643499999998</v>
          </cell>
          <cell r="P131">
            <v>100</v>
          </cell>
        </row>
        <row r="132">
          <cell r="B132" t="str">
            <v>C1756412 - TOTTON 33KV S/S REPLACE 33KV CAB</v>
          </cell>
          <cell r="C132">
            <v>148958.06200000001</v>
          </cell>
          <cell r="D132">
            <v>133161.85</v>
          </cell>
          <cell r="E132">
            <v>0</v>
          </cell>
          <cell r="F132">
            <v>0</v>
          </cell>
          <cell r="G132">
            <v>0</v>
          </cell>
          <cell r="H132">
            <v>10992.72</v>
          </cell>
          <cell r="I132">
            <v>97572.44</v>
          </cell>
          <cell r="J132">
            <v>24596.69</v>
          </cell>
          <cell r="K132">
            <v>0</v>
          </cell>
          <cell r="L132">
            <v>0</v>
          </cell>
          <cell r="M132">
            <v>15796.212</v>
          </cell>
          <cell r="N132">
            <v>15796.212</v>
          </cell>
          <cell r="U132">
            <v>100</v>
          </cell>
        </row>
        <row r="133">
          <cell r="B133" t="str">
            <v>C1756417 - SUTTON BENGER 33/11KVSND TRANSF</v>
          </cell>
          <cell r="C133">
            <v>346087.728</v>
          </cell>
          <cell r="D133">
            <v>265239.42</v>
          </cell>
          <cell r="E133">
            <v>134.30000000000001</v>
          </cell>
          <cell r="F133">
            <v>134.30000000000001</v>
          </cell>
          <cell r="G133">
            <v>0</v>
          </cell>
          <cell r="H133">
            <v>-20071.61</v>
          </cell>
          <cell r="I133">
            <v>12586</v>
          </cell>
          <cell r="J133">
            <v>265205.73</v>
          </cell>
          <cell r="K133">
            <v>7385</v>
          </cell>
          <cell r="L133">
            <v>0</v>
          </cell>
          <cell r="M133">
            <v>80848.308000000019</v>
          </cell>
          <cell r="N133">
            <v>80848.308000000019</v>
          </cell>
          <cell r="P133">
            <v>98</v>
          </cell>
          <cell r="Q133">
            <v>2</v>
          </cell>
        </row>
        <row r="134">
          <cell r="B134" t="str">
            <v>C1756418 - CHIPPENHAM-132/33KV S/S-ISOLATRS</v>
          </cell>
          <cell r="C134">
            <v>-3686.2084999999988</v>
          </cell>
          <cell r="D134">
            <v>-3051.96</v>
          </cell>
          <cell r="E134">
            <v>0</v>
          </cell>
          <cell r="F134">
            <v>0</v>
          </cell>
          <cell r="G134">
            <v>0</v>
          </cell>
          <cell r="H134">
            <v>-16214.06</v>
          </cell>
          <cell r="I134">
            <v>13162.1</v>
          </cell>
          <cell r="J134">
            <v>0</v>
          </cell>
          <cell r="K134">
            <v>0</v>
          </cell>
          <cell r="L134">
            <v>0</v>
          </cell>
          <cell r="M134">
            <v>-634.24849999999992</v>
          </cell>
          <cell r="N134">
            <v>-634.24849999999992</v>
          </cell>
          <cell r="U134">
            <v>100</v>
          </cell>
        </row>
        <row r="135">
          <cell r="B135" t="str">
            <v>C1756419 - ASHFORD HILL TO THATCHAM 132KV</v>
          </cell>
          <cell r="C135">
            <v>735244.09874999989</v>
          </cell>
          <cell r="D135">
            <v>678591.26</v>
          </cell>
          <cell r="E135">
            <v>3152.28</v>
          </cell>
          <cell r="F135">
            <v>0</v>
          </cell>
          <cell r="G135">
            <v>3152.28</v>
          </cell>
          <cell r="H135">
            <v>37929.1</v>
          </cell>
          <cell r="I135">
            <v>629090.29</v>
          </cell>
          <cell r="J135">
            <v>8419.59</v>
          </cell>
          <cell r="K135">
            <v>0</v>
          </cell>
          <cell r="L135">
            <v>0</v>
          </cell>
          <cell r="M135">
            <v>56652.838750000003</v>
          </cell>
          <cell r="N135">
            <v>56652.838750000003</v>
          </cell>
          <cell r="P135">
            <v>100</v>
          </cell>
        </row>
        <row r="136">
          <cell r="B136" t="str">
            <v>C1756422 - NEWBURY UNIT REPLACE MINOR ASSET</v>
          </cell>
          <cell r="C136">
            <v>-1039.79</v>
          </cell>
          <cell r="D136">
            <v>-971.8</v>
          </cell>
          <cell r="E136">
            <v>0</v>
          </cell>
          <cell r="F136">
            <v>0</v>
          </cell>
          <cell r="G136">
            <v>0</v>
          </cell>
          <cell r="H136">
            <v>195.8</v>
          </cell>
          <cell r="I136">
            <v>-1167.5999999999999</v>
          </cell>
          <cell r="J136">
            <v>0</v>
          </cell>
          <cell r="K136">
            <v>0</v>
          </cell>
          <cell r="L136">
            <v>0</v>
          </cell>
          <cell r="M136">
            <v>-67.989999999999995</v>
          </cell>
          <cell r="N136">
            <v>-67.989999999999995</v>
          </cell>
          <cell r="U136">
            <v>100</v>
          </cell>
        </row>
        <row r="137">
          <cell r="B137" t="str">
            <v>C1756423 - MISC MINOR WORKS 08/09 PORTSMOUT</v>
          </cell>
          <cell r="C137">
            <v>18838.75</v>
          </cell>
          <cell r="D137">
            <v>17350</v>
          </cell>
          <cell r="E137">
            <v>0</v>
          </cell>
          <cell r="F137">
            <v>0</v>
          </cell>
          <cell r="G137">
            <v>0</v>
          </cell>
          <cell r="H137">
            <v>7500</v>
          </cell>
          <cell r="I137">
            <v>9850</v>
          </cell>
          <cell r="J137">
            <v>0</v>
          </cell>
          <cell r="K137">
            <v>0</v>
          </cell>
          <cell r="L137">
            <v>0</v>
          </cell>
          <cell r="M137">
            <v>1488.75</v>
          </cell>
          <cell r="N137">
            <v>1488.75</v>
          </cell>
          <cell r="U137">
            <v>100</v>
          </cell>
        </row>
        <row r="138">
          <cell r="B138" t="str">
            <v>C1756427 - RECONFIG NO.1 CCT FORTWIDLEY</v>
          </cell>
          <cell r="C138">
            <v>198.13200000000001</v>
          </cell>
          <cell r="D138">
            <v>180.12</v>
          </cell>
          <cell r="E138">
            <v>0</v>
          </cell>
          <cell r="F138">
            <v>0</v>
          </cell>
          <cell r="G138">
            <v>0</v>
          </cell>
          <cell r="H138">
            <v>180.12</v>
          </cell>
          <cell r="I138">
            <v>0</v>
          </cell>
          <cell r="J138">
            <v>0</v>
          </cell>
          <cell r="K138">
            <v>0</v>
          </cell>
          <cell r="L138">
            <v>0</v>
          </cell>
          <cell r="M138">
            <v>18.012</v>
          </cell>
          <cell r="N138">
            <v>18.012</v>
          </cell>
          <cell r="U138">
            <v>100</v>
          </cell>
        </row>
        <row r="139">
          <cell r="B139" t="str">
            <v>C1756432 - SYS PROTECT SPARE RELAYSREADING</v>
          </cell>
          <cell r="C139">
            <v>-1536.095</v>
          </cell>
          <cell r="D139">
            <v>-1396.45</v>
          </cell>
          <cell r="E139">
            <v>0</v>
          </cell>
          <cell r="F139">
            <v>0</v>
          </cell>
          <cell r="G139">
            <v>0</v>
          </cell>
          <cell r="H139">
            <v>-1396.45</v>
          </cell>
          <cell r="I139">
            <v>0</v>
          </cell>
          <cell r="J139">
            <v>0</v>
          </cell>
          <cell r="K139">
            <v>0</v>
          </cell>
          <cell r="L139">
            <v>0</v>
          </cell>
          <cell r="M139">
            <v>-139.64500000000001</v>
          </cell>
          <cell r="N139">
            <v>-139.64500000000001</v>
          </cell>
          <cell r="U139">
            <v>100</v>
          </cell>
        </row>
        <row r="140">
          <cell r="B140" t="str">
            <v>C1756433 - OHL SOUTH MISC MINOR WORKS 08/09</v>
          </cell>
          <cell r="C140">
            <v>-110</v>
          </cell>
          <cell r="D140">
            <v>-100</v>
          </cell>
          <cell r="E140">
            <v>0</v>
          </cell>
          <cell r="F140">
            <v>0</v>
          </cell>
          <cell r="G140">
            <v>0</v>
          </cell>
          <cell r="H140">
            <v>-100</v>
          </cell>
          <cell r="I140">
            <v>0</v>
          </cell>
          <cell r="J140">
            <v>0</v>
          </cell>
          <cell r="K140">
            <v>0</v>
          </cell>
          <cell r="L140">
            <v>0</v>
          </cell>
          <cell r="M140">
            <v>-10</v>
          </cell>
          <cell r="N140">
            <v>-10</v>
          </cell>
          <cell r="U140">
            <v>100</v>
          </cell>
        </row>
        <row r="141">
          <cell r="B141" t="str">
            <v>C1756434 - READING REPLACE CO2 EXTINGUISHER</v>
          </cell>
          <cell r="C141">
            <v>24989.45</v>
          </cell>
          <cell r="D141">
            <v>23246</v>
          </cell>
          <cell r="E141">
            <v>0</v>
          </cell>
          <cell r="F141">
            <v>0</v>
          </cell>
          <cell r="G141">
            <v>0</v>
          </cell>
          <cell r="H141">
            <v>0</v>
          </cell>
          <cell r="I141">
            <v>23246</v>
          </cell>
          <cell r="J141">
            <v>0</v>
          </cell>
          <cell r="K141">
            <v>0</v>
          </cell>
          <cell r="L141">
            <v>0</v>
          </cell>
          <cell r="M141">
            <v>1743.45</v>
          </cell>
          <cell r="N141">
            <v>1743.45</v>
          </cell>
          <cell r="X141">
            <v>100</v>
          </cell>
        </row>
        <row r="142">
          <cell r="B142" t="str">
            <v>C1756435 - WAREHAM 132/33KV S/S 0809</v>
          </cell>
          <cell r="C142">
            <v>3777.8049999999998</v>
          </cell>
          <cell r="D142">
            <v>3850</v>
          </cell>
          <cell r="E142">
            <v>0</v>
          </cell>
          <cell r="F142">
            <v>0</v>
          </cell>
          <cell r="G142">
            <v>0</v>
          </cell>
          <cell r="H142">
            <v>-14437.8</v>
          </cell>
          <cell r="I142">
            <v>18287.8</v>
          </cell>
          <cell r="J142">
            <v>0</v>
          </cell>
          <cell r="K142">
            <v>0</v>
          </cell>
          <cell r="L142">
            <v>0</v>
          </cell>
          <cell r="M142">
            <v>-72.195000000000164</v>
          </cell>
          <cell r="N142">
            <v>-72.195000000000164</v>
          </cell>
          <cell r="U142">
            <v>100</v>
          </cell>
        </row>
        <row r="143">
          <cell r="B143" t="str">
            <v>C1756444 - YARNTON KIDDINGTON CIRCUIT</v>
          </cell>
          <cell r="C143">
            <v>14228.894</v>
          </cell>
          <cell r="D143">
            <v>13094.32</v>
          </cell>
          <cell r="E143">
            <v>0</v>
          </cell>
          <cell r="F143">
            <v>0</v>
          </cell>
          <cell r="G143">
            <v>0</v>
          </cell>
          <cell r="H143">
            <v>6100</v>
          </cell>
          <cell r="I143">
            <v>6994.32</v>
          </cell>
          <cell r="J143">
            <v>0</v>
          </cell>
          <cell r="K143">
            <v>0</v>
          </cell>
          <cell r="L143">
            <v>0</v>
          </cell>
          <cell r="M143">
            <v>1134.5740000000001</v>
          </cell>
          <cell r="N143">
            <v>1134.5740000000001</v>
          </cell>
          <cell r="P143">
            <v>100</v>
          </cell>
        </row>
        <row r="144">
          <cell r="B144" t="str">
            <v>C1756447 - FAWLEY NTH 132KV SUBSMAIN/EARTH</v>
          </cell>
          <cell r="C144">
            <v>1822.335</v>
          </cell>
          <cell r="D144">
            <v>1678.85</v>
          </cell>
          <cell r="E144">
            <v>0</v>
          </cell>
          <cell r="F144">
            <v>0</v>
          </cell>
          <cell r="G144">
            <v>0</v>
          </cell>
          <cell r="H144">
            <v>702.85</v>
          </cell>
          <cell r="I144">
            <v>976</v>
          </cell>
          <cell r="J144">
            <v>0</v>
          </cell>
          <cell r="K144">
            <v>0</v>
          </cell>
          <cell r="L144">
            <v>0</v>
          </cell>
          <cell r="M144">
            <v>143.48500000000001</v>
          </cell>
          <cell r="N144">
            <v>143.48500000000001</v>
          </cell>
          <cell r="V144">
            <v>100</v>
          </cell>
        </row>
        <row r="145">
          <cell r="B145" t="str">
            <v>C1756448 - 132KV O/H HOT JOINT REPLACEMENTS</v>
          </cell>
          <cell r="C145">
            <v>4985</v>
          </cell>
          <cell r="D145">
            <v>2492.5</v>
          </cell>
          <cell r="E145">
            <v>2492.5</v>
          </cell>
          <cell r="F145">
            <v>0</v>
          </cell>
          <cell r="G145">
            <v>2492.5</v>
          </cell>
          <cell r="H145">
            <v>0</v>
          </cell>
          <cell r="I145">
            <v>0</v>
          </cell>
          <cell r="J145">
            <v>0</v>
          </cell>
          <cell r="K145">
            <v>0</v>
          </cell>
          <cell r="L145">
            <v>0</v>
          </cell>
          <cell r="M145">
            <v>2492.5</v>
          </cell>
          <cell r="N145">
            <v>2492.5</v>
          </cell>
          <cell r="U145">
            <v>100</v>
          </cell>
        </row>
        <row r="146">
          <cell r="B146" t="str">
            <v>C1756454 - PETERFEILD 33/11KV S/S</v>
          </cell>
          <cell r="C146">
            <v>12288.9</v>
          </cell>
          <cell r="D146">
            <v>9453</v>
          </cell>
          <cell r="E146">
            <v>0</v>
          </cell>
          <cell r="F146">
            <v>0</v>
          </cell>
          <cell r="G146">
            <v>0</v>
          </cell>
          <cell r="H146">
            <v>0</v>
          </cell>
          <cell r="I146">
            <v>0</v>
          </cell>
          <cell r="J146">
            <v>9453</v>
          </cell>
          <cell r="K146">
            <v>0</v>
          </cell>
          <cell r="L146">
            <v>0</v>
          </cell>
          <cell r="M146">
            <v>2835.9</v>
          </cell>
          <cell r="N146">
            <v>2835.9</v>
          </cell>
          <cell r="U146">
            <v>100</v>
          </cell>
        </row>
        <row r="147">
          <cell r="B147" t="str">
            <v>C1756460 - 33KV INTRCONNCTR CIRENCESTR-FAIR</v>
          </cell>
          <cell r="C147">
            <v>36106.137000000002</v>
          </cell>
          <cell r="D147">
            <v>31304.67</v>
          </cell>
          <cell r="E147">
            <v>0</v>
          </cell>
          <cell r="F147">
            <v>0</v>
          </cell>
          <cell r="G147">
            <v>0</v>
          </cell>
          <cell r="H147">
            <v>22949.67</v>
          </cell>
          <cell r="I147">
            <v>0</v>
          </cell>
          <cell r="J147">
            <v>8355</v>
          </cell>
          <cell r="K147">
            <v>0</v>
          </cell>
          <cell r="L147">
            <v>0</v>
          </cell>
          <cell r="M147">
            <v>4801.4670000000006</v>
          </cell>
          <cell r="N147">
            <v>4801.4670000000006</v>
          </cell>
          <cell r="P147">
            <v>98</v>
          </cell>
          <cell r="Q147">
            <v>2</v>
          </cell>
        </row>
        <row r="148">
          <cell r="B148" t="str">
            <v>C1756462 - EMSWORTH 33/11KV S/STATION</v>
          </cell>
          <cell r="C148">
            <v>470.25</v>
          </cell>
          <cell r="D148">
            <v>427.5</v>
          </cell>
          <cell r="E148">
            <v>0</v>
          </cell>
          <cell r="F148">
            <v>0</v>
          </cell>
          <cell r="G148">
            <v>0</v>
          </cell>
          <cell r="H148">
            <v>427.5</v>
          </cell>
          <cell r="I148">
            <v>0</v>
          </cell>
          <cell r="J148">
            <v>0</v>
          </cell>
          <cell r="K148">
            <v>0</v>
          </cell>
          <cell r="L148">
            <v>0</v>
          </cell>
          <cell r="M148">
            <v>42.75</v>
          </cell>
          <cell r="N148">
            <v>42.75</v>
          </cell>
          <cell r="W148">
            <v>100</v>
          </cell>
        </row>
        <row r="149">
          <cell r="B149" t="str">
            <v>C1756468 - MARCHWOOD S/S CIRCUITBREAKER</v>
          </cell>
          <cell r="C149">
            <v>1483.5</v>
          </cell>
          <cell r="D149">
            <v>1380</v>
          </cell>
          <cell r="E149">
            <v>0</v>
          </cell>
          <cell r="F149">
            <v>0</v>
          </cell>
          <cell r="G149">
            <v>0</v>
          </cell>
          <cell r="H149">
            <v>0</v>
          </cell>
          <cell r="I149">
            <v>1380</v>
          </cell>
          <cell r="J149">
            <v>0</v>
          </cell>
          <cell r="K149">
            <v>0</v>
          </cell>
          <cell r="L149">
            <v>0</v>
          </cell>
          <cell r="M149">
            <v>103.5</v>
          </cell>
          <cell r="N149">
            <v>103.5</v>
          </cell>
          <cell r="U149">
            <v>100</v>
          </cell>
        </row>
        <row r="150">
          <cell r="B150" t="str">
            <v>C1756470 - SILKSTEAD 33/11KV SUBSTATION</v>
          </cell>
          <cell r="C150">
            <v>87040.011499999993</v>
          </cell>
          <cell r="D150">
            <v>80403.59</v>
          </cell>
          <cell r="E150">
            <v>0</v>
          </cell>
          <cell r="F150">
            <v>0</v>
          </cell>
          <cell r="G150">
            <v>0</v>
          </cell>
          <cell r="H150">
            <v>20612.34</v>
          </cell>
          <cell r="I150">
            <v>59387.5</v>
          </cell>
          <cell r="J150">
            <v>403.75</v>
          </cell>
          <cell r="K150">
            <v>0</v>
          </cell>
          <cell r="L150">
            <v>0</v>
          </cell>
          <cell r="M150">
            <v>6636.4214999999995</v>
          </cell>
          <cell r="N150">
            <v>6636.4214999999995</v>
          </cell>
          <cell r="W150">
            <v>100</v>
          </cell>
        </row>
        <row r="151">
          <cell r="B151" t="str">
            <v>C1756475 - MISC CAPITAL WRK-STH DESIGN OFFI</v>
          </cell>
          <cell r="C151">
            <v>32358.230749999999</v>
          </cell>
          <cell r="D151">
            <v>29103.89</v>
          </cell>
          <cell r="E151">
            <v>0</v>
          </cell>
          <cell r="F151">
            <v>0</v>
          </cell>
          <cell r="G151">
            <v>0</v>
          </cell>
          <cell r="H151">
            <v>10461.959999999999</v>
          </cell>
          <cell r="I151">
            <v>15041.93</v>
          </cell>
          <cell r="J151">
            <v>3600</v>
          </cell>
          <cell r="K151">
            <v>0</v>
          </cell>
          <cell r="L151">
            <v>0</v>
          </cell>
          <cell r="M151">
            <v>3254.3407499999994</v>
          </cell>
          <cell r="N151">
            <v>3254.3407499999994</v>
          </cell>
          <cell r="U151">
            <v>100</v>
          </cell>
        </row>
        <row r="152">
          <cell r="B152" t="str">
            <v>C1756476 - SWINDON-INSTALL 132KVSURGE ARRE</v>
          </cell>
          <cell r="C152">
            <v>8250</v>
          </cell>
          <cell r="D152">
            <v>7500</v>
          </cell>
          <cell r="E152">
            <v>0</v>
          </cell>
          <cell r="F152">
            <v>0</v>
          </cell>
          <cell r="G152">
            <v>0</v>
          </cell>
          <cell r="H152">
            <v>7500</v>
          </cell>
          <cell r="I152">
            <v>0</v>
          </cell>
          <cell r="J152">
            <v>0</v>
          </cell>
          <cell r="K152">
            <v>0</v>
          </cell>
          <cell r="L152">
            <v>0</v>
          </cell>
          <cell r="M152">
            <v>750</v>
          </cell>
          <cell r="N152">
            <v>750</v>
          </cell>
          <cell r="U152">
            <v>100</v>
          </cell>
        </row>
        <row r="153">
          <cell r="B153" t="str">
            <v>C1756480 - IVER GRID S/S ISOLATORS REPLACE</v>
          </cell>
          <cell r="C153">
            <v>58586.596999999994</v>
          </cell>
          <cell r="D153">
            <v>54499.16</v>
          </cell>
          <cell r="E153">
            <v>0</v>
          </cell>
          <cell r="F153">
            <v>0</v>
          </cell>
          <cell r="G153">
            <v>0</v>
          </cell>
          <cell r="H153">
            <v>0</v>
          </cell>
          <cell r="I153">
            <v>54499.16</v>
          </cell>
          <cell r="J153">
            <v>0</v>
          </cell>
          <cell r="K153">
            <v>0</v>
          </cell>
          <cell r="L153">
            <v>0</v>
          </cell>
          <cell r="M153">
            <v>4087.4369999999999</v>
          </cell>
          <cell r="N153">
            <v>4087.4369999999999</v>
          </cell>
          <cell r="U153">
            <v>100</v>
          </cell>
        </row>
        <row r="154">
          <cell r="B154" t="str">
            <v>C1756482 - POOLE FIELD UNIT MINOR ASSET REP</v>
          </cell>
          <cell r="C154">
            <v>37935.499000000003</v>
          </cell>
          <cell r="D154">
            <v>34678.230000000003</v>
          </cell>
          <cell r="E154">
            <v>0</v>
          </cell>
          <cell r="F154">
            <v>0</v>
          </cell>
          <cell r="G154">
            <v>0</v>
          </cell>
          <cell r="H154">
            <v>520.75</v>
          </cell>
          <cell r="I154">
            <v>31298</v>
          </cell>
          <cell r="J154">
            <v>2859.48</v>
          </cell>
          <cell r="K154">
            <v>0</v>
          </cell>
          <cell r="L154">
            <v>0</v>
          </cell>
          <cell r="M154">
            <v>3257.2690000000002</v>
          </cell>
          <cell r="N154">
            <v>3257.2690000000002</v>
          </cell>
          <cell r="U154">
            <v>100</v>
          </cell>
        </row>
        <row r="155">
          <cell r="B155" t="str">
            <v>C1756485 - PETERSFINGER 33/11KV S/S</v>
          </cell>
          <cell r="C155">
            <v>14250.359</v>
          </cell>
          <cell r="D155">
            <v>12999.69</v>
          </cell>
          <cell r="E155">
            <v>0</v>
          </cell>
          <cell r="F155">
            <v>0</v>
          </cell>
          <cell r="G155">
            <v>0</v>
          </cell>
          <cell r="H155">
            <v>11027.69</v>
          </cell>
          <cell r="I155">
            <v>1972</v>
          </cell>
          <cell r="J155">
            <v>0</v>
          </cell>
          <cell r="K155">
            <v>0</v>
          </cell>
          <cell r="L155">
            <v>0</v>
          </cell>
          <cell r="M155">
            <v>1250.6689999999999</v>
          </cell>
          <cell r="N155">
            <v>1250.6689999999999</v>
          </cell>
          <cell r="P155">
            <v>100</v>
          </cell>
        </row>
        <row r="156">
          <cell r="B156" t="str">
            <v>C1756489 - CROCKERTON FIVE ASH LANE</v>
          </cell>
          <cell r="C156">
            <v>66384.612250000006</v>
          </cell>
          <cell r="D156">
            <v>61729.93</v>
          </cell>
          <cell r="E156">
            <v>0</v>
          </cell>
          <cell r="F156">
            <v>0</v>
          </cell>
          <cell r="G156">
            <v>0</v>
          </cell>
          <cell r="H156">
            <v>997.5</v>
          </cell>
          <cell r="I156">
            <v>60732.43</v>
          </cell>
          <cell r="J156">
            <v>0</v>
          </cell>
          <cell r="K156">
            <v>0</v>
          </cell>
          <cell r="L156">
            <v>0</v>
          </cell>
          <cell r="M156">
            <v>4654.6822499999998</v>
          </cell>
          <cell r="N156">
            <v>4654.6822499999998</v>
          </cell>
          <cell r="U156">
            <v>100</v>
          </cell>
        </row>
        <row r="157">
          <cell r="B157" t="str">
            <v>C1756490 - FORT WIDLEY WYMERING33KV</v>
          </cell>
          <cell r="C157">
            <v>11286.71875</v>
          </cell>
          <cell r="D157">
            <v>9774.25</v>
          </cell>
          <cell r="E157">
            <v>0</v>
          </cell>
          <cell r="F157">
            <v>0</v>
          </cell>
          <cell r="G157">
            <v>0</v>
          </cell>
          <cell r="H157">
            <v>0</v>
          </cell>
          <cell r="I157">
            <v>6310.25</v>
          </cell>
          <cell r="J157">
            <v>3464</v>
          </cell>
          <cell r="K157">
            <v>0</v>
          </cell>
          <cell r="L157">
            <v>0</v>
          </cell>
          <cell r="M157">
            <v>1512.46875</v>
          </cell>
          <cell r="N157">
            <v>1512.46875</v>
          </cell>
          <cell r="U157">
            <v>100</v>
          </cell>
        </row>
        <row r="158">
          <cell r="B158" t="str">
            <v>C1756496 - BOURTON REPLACE SWITCHGEAR</v>
          </cell>
          <cell r="C158">
            <v>13566.703749999999</v>
          </cell>
          <cell r="D158">
            <v>12432.05</v>
          </cell>
          <cell r="E158">
            <v>0</v>
          </cell>
          <cell r="F158">
            <v>0</v>
          </cell>
          <cell r="G158">
            <v>0</v>
          </cell>
          <cell r="H158">
            <v>8090</v>
          </cell>
          <cell r="I158">
            <v>4342.05</v>
          </cell>
          <cell r="J158">
            <v>0</v>
          </cell>
          <cell r="K158">
            <v>0</v>
          </cell>
          <cell r="L158">
            <v>0</v>
          </cell>
          <cell r="M158">
            <v>1134.6537499999999</v>
          </cell>
          <cell r="N158">
            <v>1134.6537499999999</v>
          </cell>
          <cell r="W158">
            <v>100</v>
          </cell>
        </row>
        <row r="159">
          <cell r="B159" t="str">
            <v>C1756497 - CULHAM-11KV S/G &amp; TRANSF.REPLAC.</v>
          </cell>
          <cell r="C159">
            <v>346.5</v>
          </cell>
          <cell r="D159">
            <v>315</v>
          </cell>
          <cell r="E159">
            <v>0</v>
          </cell>
          <cell r="F159">
            <v>0</v>
          </cell>
          <cell r="G159">
            <v>0</v>
          </cell>
          <cell r="H159">
            <v>315</v>
          </cell>
          <cell r="I159">
            <v>0</v>
          </cell>
          <cell r="J159">
            <v>0</v>
          </cell>
          <cell r="K159">
            <v>0</v>
          </cell>
          <cell r="L159">
            <v>0</v>
          </cell>
          <cell r="M159">
            <v>31.5</v>
          </cell>
          <cell r="N159">
            <v>31.5</v>
          </cell>
          <cell r="U159">
            <v>100</v>
          </cell>
        </row>
        <row r="160">
          <cell r="B160" t="str">
            <v>C1756499 - HURTSBOURNE TARRANT 33/11KV S/S</v>
          </cell>
          <cell r="C160">
            <v>6466.375</v>
          </cell>
          <cell r="D160">
            <v>5887.5</v>
          </cell>
          <cell r="E160">
            <v>0</v>
          </cell>
          <cell r="F160">
            <v>0</v>
          </cell>
          <cell r="G160">
            <v>0</v>
          </cell>
          <cell r="H160">
            <v>5492.5</v>
          </cell>
          <cell r="I160">
            <v>395</v>
          </cell>
          <cell r="J160">
            <v>0</v>
          </cell>
          <cell r="K160">
            <v>0</v>
          </cell>
          <cell r="L160">
            <v>0</v>
          </cell>
          <cell r="M160">
            <v>578.875</v>
          </cell>
          <cell r="N160">
            <v>578.875</v>
          </cell>
          <cell r="U160">
            <v>80</v>
          </cell>
          <cell r="W160">
            <v>20</v>
          </cell>
        </row>
        <row r="161">
          <cell r="B161" t="str">
            <v>C1756500 - GABLE END 33/11KV SUBSTATION</v>
          </cell>
          <cell r="C161">
            <v>53363.927750000003</v>
          </cell>
          <cell r="D161">
            <v>49068.36</v>
          </cell>
          <cell r="E161">
            <v>227.99</v>
          </cell>
          <cell r="F161">
            <v>227.99</v>
          </cell>
          <cell r="G161">
            <v>0</v>
          </cell>
          <cell r="H161">
            <v>16182</v>
          </cell>
          <cell r="I161">
            <v>32658.37</v>
          </cell>
          <cell r="J161">
            <v>0</v>
          </cell>
          <cell r="K161">
            <v>0</v>
          </cell>
          <cell r="L161">
            <v>0</v>
          </cell>
          <cell r="M161">
            <v>4295.5677500000002</v>
          </cell>
          <cell r="N161">
            <v>4295.5677500000002</v>
          </cell>
          <cell r="U161">
            <v>100</v>
          </cell>
        </row>
        <row r="162">
          <cell r="B162" t="str">
            <v>C1756503 - UNION ST-11KV SWITCHGEAR REPLAC.</v>
          </cell>
          <cell r="C162">
            <v>561.803</v>
          </cell>
          <cell r="D162">
            <v>510.73</v>
          </cell>
          <cell r="E162">
            <v>0</v>
          </cell>
          <cell r="F162">
            <v>0</v>
          </cell>
          <cell r="G162">
            <v>0</v>
          </cell>
          <cell r="H162">
            <v>510.73</v>
          </cell>
          <cell r="I162">
            <v>0</v>
          </cell>
          <cell r="J162">
            <v>0</v>
          </cell>
          <cell r="K162">
            <v>0</v>
          </cell>
          <cell r="L162">
            <v>0</v>
          </cell>
          <cell r="M162">
            <v>51.073</v>
          </cell>
          <cell r="N162">
            <v>51.073</v>
          </cell>
          <cell r="U162">
            <v>70</v>
          </cell>
          <cell r="W162">
            <v>30</v>
          </cell>
        </row>
        <row r="163">
          <cell r="B163" t="str">
            <v>C1756505 - WINCANTON REPLACE SWITCHGEAR</v>
          </cell>
          <cell r="C163">
            <v>9533.25</v>
          </cell>
          <cell r="D163">
            <v>8682.5</v>
          </cell>
          <cell r="E163">
            <v>0</v>
          </cell>
          <cell r="F163">
            <v>0</v>
          </cell>
          <cell r="G163">
            <v>0</v>
          </cell>
          <cell r="H163">
            <v>7982.5</v>
          </cell>
          <cell r="I163">
            <v>700</v>
          </cell>
          <cell r="J163">
            <v>0</v>
          </cell>
          <cell r="K163">
            <v>0</v>
          </cell>
          <cell r="L163">
            <v>0</v>
          </cell>
          <cell r="M163">
            <v>850.75</v>
          </cell>
          <cell r="N163">
            <v>850.75</v>
          </cell>
          <cell r="W163">
            <v>100</v>
          </cell>
        </row>
        <row r="164">
          <cell r="B164" t="str">
            <v>C1756506 - THE OLD DOCKS S/S NEPTUNE WAY</v>
          </cell>
          <cell r="C164">
            <v>-550</v>
          </cell>
          <cell r="D164">
            <v>0</v>
          </cell>
          <cell r="E164">
            <v>0</v>
          </cell>
          <cell r="F164">
            <v>0</v>
          </cell>
          <cell r="G164">
            <v>0</v>
          </cell>
          <cell r="H164">
            <v>-22000</v>
          </cell>
          <cell r="I164">
            <v>22000</v>
          </cell>
          <cell r="J164">
            <v>0</v>
          </cell>
          <cell r="K164">
            <v>0</v>
          </cell>
          <cell r="L164">
            <v>0</v>
          </cell>
          <cell r="M164">
            <v>-550</v>
          </cell>
          <cell r="N164">
            <v>-550</v>
          </cell>
          <cell r="AC164">
            <v>100</v>
          </cell>
        </row>
        <row r="165">
          <cell r="B165" t="str">
            <v>C1756507 - NEWPORT 33/11KV S/S LANE LONDON</v>
          </cell>
          <cell r="C165">
            <v>8976.25</v>
          </cell>
          <cell r="D165">
            <v>8350</v>
          </cell>
          <cell r="E165">
            <v>0</v>
          </cell>
          <cell r="F165">
            <v>0</v>
          </cell>
          <cell r="G165">
            <v>0</v>
          </cell>
          <cell r="H165">
            <v>0</v>
          </cell>
          <cell r="I165">
            <v>8350</v>
          </cell>
          <cell r="J165">
            <v>0</v>
          </cell>
          <cell r="K165">
            <v>0</v>
          </cell>
          <cell r="L165">
            <v>0</v>
          </cell>
          <cell r="M165">
            <v>626.25</v>
          </cell>
          <cell r="N165">
            <v>626.25</v>
          </cell>
          <cell r="U165">
            <v>100</v>
          </cell>
        </row>
        <row r="166">
          <cell r="B166" t="str">
            <v>C1756510 - 11KV NEUTRAL EARTHINGRESISTOR</v>
          </cell>
          <cell r="C166">
            <v>70488.624250000008</v>
          </cell>
          <cell r="D166">
            <v>60320.27</v>
          </cell>
          <cell r="E166">
            <v>4074.32</v>
          </cell>
          <cell r="F166">
            <v>3610.06</v>
          </cell>
          <cell r="G166">
            <v>464.26</v>
          </cell>
          <cell r="H166">
            <v>36734.550000000003</v>
          </cell>
          <cell r="I166">
            <v>15257.07</v>
          </cell>
          <cell r="J166">
            <v>4254.33</v>
          </cell>
          <cell r="K166">
            <v>0</v>
          </cell>
          <cell r="L166">
            <v>0</v>
          </cell>
          <cell r="M166">
            <v>10168.35425</v>
          </cell>
          <cell r="N166">
            <v>10168.35425</v>
          </cell>
          <cell r="U166">
            <v>100</v>
          </cell>
        </row>
        <row r="167">
          <cell r="B167" t="str">
            <v>C1756515 - NEWBURY FIELD UNIT MINOR ASS REP</v>
          </cell>
          <cell r="C167">
            <v>27614.373</v>
          </cell>
          <cell r="D167">
            <v>25155.68</v>
          </cell>
          <cell r="E167">
            <v>0</v>
          </cell>
          <cell r="F167">
            <v>0</v>
          </cell>
          <cell r="G167">
            <v>0</v>
          </cell>
          <cell r="H167">
            <v>22880.68</v>
          </cell>
          <cell r="I167">
            <v>2275</v>
          </cell>
          <cell r="J167">
            <v>0</v>
          </cell>
          <cell r="K167">
            <v>0</v>
          </cell>
          <cell r="L167">
            <v>0</v>
          </cell>
          <cell r="M167">
            <v>2458.6930000000002</v>
          </cell>
          <cell r="N167">
            <v>2458.6930000000002</v>
          </cell>
          <cell r="U167">
            <v>100</v>
          </cell>
        </row>
        <row r="168">
          <cell r="B168" t="str">
            <v>C1756516 - SLOUGH FIELD UNIT MINOR ASS REPL</v>
          </cell>
          <cell r="C168">
            <v>24764.185000000001</v>
          </cell>
          <cell r="D168">
            <v>21248</v>
          </cell>
          <cell r="E168">
            <v>0</v>
          </cell>
          <cell r="F168">
            <v>0</v>
          </cell>
          <cell r="G168">
            <v>0</v>
          </cell>
          <cell r="H168">
            <v>8892.2000000000007</v>
          </cell>
          <cell r="I168">
            <v>4799</v>
          </cell>
          <cell r="J168">
            <v>7556.8</v>
          </cell>
          <cell r="K168">
            <v>0</v>
          </cell>
          <cell r="L168">
            <v>0</v>
          </cell>
          <cell r="M168">
            <v>3516.1849999999999</v>
          </cell>
          <cell r="N168">
            <v>3516.1849999999999</v>
          </cell>
          <cell r="U168">
            <v>100</v>
          </cell>
        </row>
        <row r="169">
          <cell r="B169" t="str">
            <v>C1756517 - PORTSMOUTH FIELD UNITMINOR ASSE</v>
          </cell>
          <cell r="C169">
            <v>12015.063</v>
          </cell>
          <cell r="D169">
            <v>11155.83</v>
          </cell>
          <cell r="E169">
            <v>0</v>
          </cell>
          <cell r="F169">
            <v>0</v>
          </cell>
          <cell r="G169">
            <v>0</v>
          </cell>
          <cell r="H169">
            <v>901.83</v>
          </cell>
          <cell r="I169">
            <v>10254</v>
          </cell>
          <cell r="J169">
            <v>0</v>
          </cell>
          <cell r="K169">
            <v>0</v>
          </cell>
          <cell r="L169">
            <v>0</v>
          </cell>
          <cell r="M169">
            <v>859.23299999999995</v>
          </cell>
          <cell r="N169">
            <v>859.23299999999995</v>
          </cell>
          <cell r="U169">
            <v>100</v>
          </cell>
        </row>
        <row r="170">
          <cell r="B170" t="str">
            <v>C1756518 - DMPS OVER L/UNIT MINOR ASS REPLA</v>
          </cell>
          <cell r="C170">
            <v>1227.0550000000001</v>
          </cell>
          <cell r="D170">
            <v>615.35</v>
          </cell>
          <cell r="E170">
            <v>611.29999999999995</v>
          </cell>
          <cell r="F170">
            <v>0</v>
          </cell>
          <cell r="G170">
            <v>611.29999999999995</v>
          </cell>
          <cell r="H170">
            <v>4.05</v>
          </cell>
          <cell r="I170">
            <v>0</v>
          </cell>
          <cell r="J170">
            <v>0</v>
          </cell>
          <cell r="K170">
            <v>0</v>
          </cell>
          <cell r="L170">
            <v>0</v>
          </cell>
          <cell r="M170">
            <v>611.70500000000004</v>
          </cell>
          <cell r="N170">
            <v>611.70500000000004</v>
          </cell>
          <cell r="U170">
            <v>100</v>
          </cell>
        </row>
        <row r="171">
          <cell r="B171" t="str">
            <v>C1756520 - MAJOR PROJECT GC ENGINEERS 09/10</v>
          </cell>
          <cell r="C171">
            <v>106392.94100000001</v>
          </cell>
          <cell r="D171">
            <v>91480.02</v>
          </cell>
          <cell r="E171">
            <v>0</v>
          </cell>
          <cell r="F171">
            <v>0</v>
          </cell>
          <cell r="G171">
            <v>0</v>
          </cell>
          <cell r="H171">
            <v>55719.8</v>
          </cell>
          <cell r="I171">
            <v>6165</v>
          </cell>
          <cell r="J171">
            <v>29595.22</v>
          </cell>
          <cell r="K171">
            <v>0</v>
          </cell>
          <cell r="L171">
            <v>0</v>
          </cell>
          <cell r="M171">
            <v>14912.921000000002</v>
          </cell>
          <cell r="N171">
            <v>14912.921000000002</v>
          </cell>
          <cell r="R171">
            <v>100</v>
          </cell>
        </row>
        <row r="172">
          <cell r="B172" t="str">
            <v>C1756524 - LOVEDEAN-CHICHESTER LA-132KV REP</v>
          </cell>
          <cell r="C172">
            <v>113154.54425000001</v>
          </cell>
          <cell r="D172">
            <v>103866.52</v>
          </cell>
          <cell r="E172">
            <v>0</v>
          </cell>
          <cell r="F172">
            <v>0</v>
          </cell>
          <cell r="G172">
            <v>0</v>
          </cell>
          <cell r="H172">
            <v>59921.41</v>
          </cell>
          <cell r="I172">
            <v>43945.11</v>
          </cell>
          <cell r="J172">
            <v>0</v>
          </cell>
          <cell r="K172">
            <v>0</v>
          </cell>
          <cell r="L172">
            <v>0</v>
          </cell>
          <cell r="M172">
            <v>9288.0242500000004</v>
          </cell>
          <cell r="N172">
            <v>9288.0242500000004</v>
          </cell>
          <cell r="U172">
            <v>100</v>
          </cell>
        </row>
        <row r="173">
          <cell r="B173" t="str">
            <v>C1756525 - FAREHAM BUSBARS C2T6A&amp;B</v>
          </cell>
          <cell r="C173">
            <v>20958.726750000002</v>
          </cell>
          <cell r="D173">
            <v>19496.490000000002</v>
          </cell>
          <cell r="E173">
            <v>0</v>
          </cell>
          <cell r="F173">
            <v>0</v>
          </cell>
          <cell r="G173">
            <v>0</v>
          </cell>
          <cell r="H173">
            <v>0</v>
          </cell>
          <cell r="I173">
            <v>19496.490000000002</v>
          </cell>
          <cell r="J173">
            <v>0</v>
          </cell>
          <cell r="K173">
            <v>0</v>
          </cell>
          <cell r="L173">
            <v>0</v>
          </cell>
          <cell r="M173">
            <v>1462.23675</v>
          </cell>
          <cell r="N173">
            <v>1462.23675</v>
          </cell>
          <cell r="U173">
            <v>100</v>
          </cell>
        </row>
        <row r="174">
          <cell r="B174" t="str">
            <v>C1756527 - AXMINSTER-YEOVIL 132KV O/H LINE</v>
          </cell>
          <cell r="C174">
            <v>2019.2154999999998</v>
          </cell>
          <cell r="D174">
            <v>1878.34</v>
          </cell>
          <cell r="E174">
            <v>0</v>
          </cell>
          <cell r="F174">
            <v>0</v>
          </cell>
          <cell r="G174">
            <v>0</v>
          </cell>
          <cell r="H174">
            <v>0</v>
          </cell>
          <cell r="I174">
            <v>1878.34</v>
          </cell>
          <cell r="J174">
            <v>0</v>
          </cell>
          <cell r="K174">
            <v>0</v>
          </cell>
          <cell r="L174">
            <v>0</v>
          </cell>
          <cell r="M174">
            <v>140.87549999999999</v>
          </cell>
          <cell r="N174">
            <v>140.87549999999999</v>
          </cell>
          <cell r="S174">
            <v>100</v>
          </cell>
        </row>
        <row r="175">
          <cell r="B175" t="str">
            <v>C1756529 - CIVIL WORKS AT VARIOUS S/S SITES</v>
          </cell>
          <cell r="C175">
            <v>2986.5250000000001</v>
          </cell>
          <cell r="D175">
            <v>3247</v>
          </cell>
          <cell r="E175">
            <v>0</v>
          </cell>
          <cell r="F175">
            <v>0</v>
          </cell>
          <cell r="G175">
            <v>0</v>
          </cell>
          <cell r="H175">
            <v>-20160</v>
          </cell>
          <cell r="I175">
            <v>23407</v>
          </cell>
          <cell r="J175">
            <v>0</v>
          </cell>
          <cell r="K175">
            <v>0</v>
          </cell>
          <cell r="L175">
            <v>0</v>
          </cell>
          <cell r="M175">
            <v>-260.47500000000002</v>
          </cell>
          <cell r="N175">
            <v>-260.47500000000002</v>
          </cell>
          <cell r="W175">
            <v>100</v>
          </cell>
        </row>
        <row r="176">
          <cell r="B176" t="str">
            <v>C1756531 - FAWLEY SOUTH 132/11KVSUBSTATION</v>
          </cell>
          <cell r="C176">
            <v>210098.52475000001</v>
          </cell>
          <cell r="D176">
            <v>192697.33</v>
          </cell>
          <cell r="E176">
            <v>0</v>
          </cell>
          <cell r="F176">
            <v>0</v>
          </cell>
          <cell r="G176">
            <v>0</v>
          </cell>
          <cell r="H176">
            <v>99955.8</v>
          </cell>
          <cell r="I176">
            <v>90741.53</v>
          </cell>
          <cell r="J176">
            <v>2000</v>
          </cell>
          <cell r="K176">
            <v>0</v>
          </cell>
          <cell r="L176">
            <v>0</v>
          </cell>
          <cell r="M176">
            <v>17401.194749999999</v>
          </cell>
          <cell r="N176">
            <v>17401.194749999999</v>
          </cell>
          <cell r="Q176">
            <v>0.5</v>
          </cell>
          <cell r="U176">
            <v>50</v>
          </cell>
          <cell r="W176">
            <v>49.5</v>
          </cell>
        </row>
        <row r="177">
          <cell r="B177" t="str">
            <v>C1756534 - 132KV TEMPORARY MASTS</v>
          </cell>
          <cell r="C177">
            <v>58966.6</v>
          </cell>
          <cell r="D177">
            <v>53606</v>
          </cell>
          <cell r="E177">
            <v>0</v>
          </cell>
          <cell r="F177">
            <v>0</v>
          </cell>
          <cell r="G177">
            <v>0</v>
          </cell>
          <cell r="H177">
            <v>53606</v>
          </cell>
          <cell r="I177">
            <v>0</v>
          </cell>
          <cell r="J177">
            <v>0</v>
          </cell>
          <cell r="K177">
            <v>0</v>
          </cell>
          <cell r="L177">
            <v>0</v>
          </cell>
          <cell r="M177">
            <v>5360.6</v>
          </cell>
          <cell r="N177">
            <v>5360.6</v>
          </cell>
          <cell r="U177">
            <v>100</v>
          </cell>
        </row>
        <row r="178">
          <cell r="B178" t="str">
            <v>C1756535 - MPG CONTRACT ENGINEERS 2009/10</v>
          </cell>
          <cell r="C178">
            <v>118416.07699999999</v>
          </cell>
          <cell r="D178">
            <v>109198.92</v>
          </cell>
          <cell r="E178">
            <v>-20684.349999999999</v>
          </cell>
          <cell r="F178">
            <v>0</v>
          </cell>
          <cell r="G178">
            <v>-20684.349999999999</v>
          </cell>
          <cell r="H178">
            <v>45317.37</v>
          </cell>
          <cell r="I178">
            <v>0</v>
          </cell>
          <cell r="J178">
            <v>0</v>
          </cell>
          <cell r="K178">
            <v>84565.9</v>
          </cell>
          <cell r="L178">
            <v>0</v>
          </cell>
          <cell r="M178">
            <v>9217.1569999999992</v>
          </cell>
          <cell r="N178">
            <v>9217.1569999999992</v>
          </cell>
          <cell r="R178">
            <v>100</v>
          </cell>
        </row>
        <row r="179">
          <cell r="B179" t="str">
            <v>C1756536 - COWES-FAWLEY -132KV CABLE REPAIR</v>
          </cell>
          <cell r="C179">
            <v>7308.2047499999999</v>
          </cell>
          <cell r="D179">
            <v>6798.33</v>
          </cell>
          <cell r="E179">
            <v>0</v>
          </cell>
          <cell r="F179">
            <v>0</v>
          </cell>
          <cell r="G179">
            <v>0</v>
          </cell>
          <cell r="H179">
            <v>0</v>
          </cell>
          <cell r="I179">
            <v>6798.33</v>
          </cell>
          <cell r="J179">
            <v>0</v>
          </cell>
          <cell r="K179">
            <v>0</v>
          </cell>
          <cell r="L179">
            <v>0</v>
          </cell>
          <cell r="M179">
            <v>509.87474999999995</v>
          </cell>
          <cell r="N179">
            <v>509.87474999999995</v>
          </cell>
          <cell r="U179">
            <v>100</v>
          </cell>
        </row>
        <row r="180">
          <cell r="B180" t="str">
            <v>C1756537 - IVER-HILLINGDON NO.1 66KV CABLE</v>
          </cell>
          <cell r="C180">
            <v>54813.605000000003</v>
          </cell>
          <cell r="D180">
            <v>50989.4</v>
          </cell>
          <cell r="E180">
            <v>0</v>
          </cell>
          <cell r="F180">
            <v>0</v>
          </cell>
          <cell r="G180">
            <v>0</v>
          </cell>
          <cell r="H180">
            <v>0</v>
          </cell>
          <cell r="I180">
            <v>50989.4</v>
          </cell>
          <cell r="J180">
            <v>0</v>
          </cell>
          <cell r="K180">
            <v>0</v>
          </cell>
          <cell r="L180">
            <v>0</v>
          </cell>
          <cell r="M180">
            <v>3824.2049999999999</v>
          </cell>
          <cell r="N180">
            <v>3824.2049999999999</v>
          </cell>
          <cell r="U180">
            <v>100</v>
          </cell>
        </row>
        <row r="181">
          <cell r="B181" t="str">
            <v>C1756539 - POOLE WAREHAM FFC FAULT</v>
          </cell>
          <cell r="C181">
            <v>8840.3700000000008</v>
          </cell>
          <cell r="D181">
            <v>8223.6</v>
          </cell>
          <cell r="E181">
            <v>0</v>
          </cell>
          <cell r="F181">
            <v>0</v>
          </cell>
          <cell r="G181">
            <v>0</v>
          </cell>
          <cell r="H181">
            <v>0</v>
          </cell>
          <cell r="I181">
            <v>8223.6</v>
          </cell>
          <cell r="J181">
            <v>0</v>
          </cell>
          <cell r="K181">
            <v>0</v>
          </cell>
          <cell r="L181">
            <v>0</v>
          </cell>
          <cell r="M181">
            <v>616.77</v>
          </cell>
          <cell r="N181">
            <v>616.77</v>
          </cell>
          <cell r="U181">
            <v>100</v>
          </cell>
        </row>
        <row r="182">
          <cell r="B182" t="str">
            <v>C1756540 - WINFRITH HEATH/BOVINGTON</v>
          </cell>
          <cell r="C182">
            <v>11346.1</v>
          </cell>
          <cell r="D182">
            <v>10350</v>
          </cell>
          <cell r="E182">
            <v>0</v>
          </cell>
          <cell r="F182">
            <v>0</v>
          </cell>
          <cell r="G182">
            <v>0</v>
          </cell>
          <cell r="H182">
            <v>8794</v>
          </cell>
          <cell r="I182">
            <v>1556</v>
          </cell>
          <cell r="J182">
            <v>0</v>
          </cell>
          <cell r="K182">
            <v>0</v>
          </cell>
          <cell r="L182">
            <v>0</v>
          </cell>
          <cell r="M182">
            <v>996.1</v>
          </cell>
          <cell r="N182">
            <v>996.1</v>
          </cell>
          <cell r="S182">
            <v>100</v>
          </cell>
        </row>
        <row r="183">
          <cell r="B183" t="str">
            <v>C1756541 - CHISELDON 33/11KV S/S</v>
          </cell>
          <cell r="C183">
            <v>4650.04</v>
          </cell>
          <cell r="D183">
            <v>338.61999999999898</v>
          </cell>
          <cell r="E183">
            <v>338.62</v>
          </cell>
          <cell r="F183">
            <v>0</v>
          </cell>
          <cell r="G183">
            <v>338.62</v>
          </cell>
          <cell r="H183">
            <v>-19864</v>
          </cell>
          <cell r="I183">
            <v>0</v>
          </cell>
          <cell r="J183">
            <v>19864</v>
          </cell>
          <cell r="K183">
            <v>0</v>
          </cell>
          <cell r="L183">
            <v>0</v>
          </cell>
          <cell r="M183">
            <v>4311.42</v>
          </cell>
          <cell r="N183">
            <v>4311.42</v>
          </cell>
          <cell r="U183">
            <v>80</v>
          </cell>
          <cell r="W183">
            <v>20</v>
          </cell>
        </row>
        <row r="184">
          <cell r="B184" t="str">
            <v>C1756542 - SYSTEM PROTECTION WORKSHOP</v>
          </cell>
          <cell r="C184">
            <v>3316.2595000000001</v>
          </cell>
          <cell r="D184">
            <v>3034.18</v>
          </cell>
          <cell r="E184">
            <v>0</v>
          </cell>
          <cell r="F184">
            <v>0</v>
          </cell>
          <cell r="G184">
            <v>0</v>
          </cell>
          <cell r="H184">
            <v>2180.64</v>
          </cell>
          <cell r="I184">
            <v>853.54</v>
          </cell>
          <cell r="J184">
            <v>0</v>
          </cell>
          <cell r="K184">
            <v>0</v>
          </cell>
          <cell r="L184">
            <v>0</v>
          </cell>
          <cell r="M184">
            <v>282.0795</v>
          </cell>
          <cell r="N184">
            <v>282.0795</v>
          </cell>
          <cell r="U184">
            <v>100</v>
          </cell>
        </row>
        <row r="185">
          <cell r="B185" t="str">
            <v>C1756544 - READING - READING TOWN 132KV</v>
          </cell>
          <cell r="C185">
            <v>270261.57</v>
          </cell>
          <cell r="D185">
            <v>245628.09</v>
          </cell>
          <cell r="E185">
            <v>5120.32</v>
          </cell>
          <cell r="F185">
            <v>0</v>
          </cell>
          <cell r="G185">
            <v>5120.32</v>
          </cell>
          <cell r="H185">
            <v>59003.09</v>
          </cell>
          <cell r="I185">
            <v>181504.68</v>
          </cell>
          <cell r="J185">
            <v>0</v>
          </cell>
          <cell r="K185">
            <v>0</v>
          </cell>
          <cell r="L185">
            <v>0</v>
          </cell>
          <cell r="M185">
            <v>24633.48</v>
          </cell>
          <cell r="N185">
            <v>24633.48</v>
          </cell>
          <cell r="U185">
            <v>100</v>
          </cell>
        </row>
        <row r="186">
          <cell r="B186" t="str">
            <v>C1756545 - UNIVERSITY PK S/S OXFORD</v>
          </cell>
          <cell r="C186">
            <v>55020.65</v>
          </cell>
          <cell r="D186">
            <v>51182</v>
          </cell>
          <cell r="E186">
            <v>0</v>
          </cell>
          <cell r="F186">
            <v>0</v>
          </cell>
          <cell r="G186">
            <v>0</v>
          </cell>
          <cell r="H186">
            <v>0</v>
          </cell>
          <cell r="I186">
            <v>51182</v>
          </cell>
          <cell r="J186">
            <v>0</v>
          </cell>
          <cell r="K186">
            <v>0</v>
          </cell>
          <cell r="L186">
            <v>0</v>
          </cell>
          <cell r="M186">
            <v>3838.65</v>
          </cell>
          <cell r="N186">
            <v>3838.65</v>
          </cell>
          <cell r="AC186">
            <v>100</v>
          </cell>
        </row>
        <row r="187">
          <cell r="B187" t="str">
            <v>C1756546 - OSNEY TO RED LION SQ OXFORD</v>
          </cell>
          <cell r="C187">
            <v>52137.5</v>
          </cell>
          <cell r="D187">
            <v>48500</v>
          </cell>
          <cell r="E187">
            <v>0</v>
          </cell>
          <cell r="F187">
            <v>0</v>
          </cell>
          <cell r="G187">
            <v>0</v>
          </cell>
          <cell r="H187">
            <v>0</v>
          </cell>
          <cell r="I187">
            <v>48500</v>
          </cell>
          <cell r="J187">
            <v>0</v>
          </cell>
          <cell r="K187">
            <v>0</v>
          </cell>
          <cell r="L187">
            <v>0</v>
          </cell>
          <cell r="M187">
            <v>3637.5</v>
          </cell>
          <cell r="N187">
            <v>3637.5</v>
          </cell>
          <cell r="AC187">
            <v>100</v>
          </cell>
        </row>
        <row r="188">
          <cell r="B188" t="str">
            <v>C1756548 - LOCKLEY SUB STN 132KVSEAL ENDS</v>
          </cell>
          <cell r="C188">
            <v>1791.3254999999849</v>
          </cell>
          <cell r="D188">
            <v>5242.8299999999872</v>
          </cell>
          <cell r="E188">
            <v>279.08999999999997</v>
          </cell>
          <cell r="F188">
            <v>279.08999999999997</v>
          </cell>
          <cell r="G188">
            <v>0</v>
          </cell>
          <cell r="H188">
            <v>-164115</v>
          </cell>
          <cell r="I188">
            <v>169078.74</v>
          </cell>
          <cell r="J188">
            <v>0</v>
          </cell>
          <cell r="K188">
            <v>0</v>
          </cell>
          <cell r="L188">
            <v>0</v>
          </cell>
          <cell r="M188">
            <v>-3451.5045000000023</v>
          </cell>
          <cell r="N188">
            <v>-3451.5045000000023</v>
          </cell>
          <cell r="U188">
            <v>100</v>
          </cell>
        </row>
        <row r="189">
          <cell r="B189" t="str">
            <v>C1756550 - BOURNEMOUTH 132/33KV S/STATION</v>
          </cell>
          <cell r="C189">
            <v>393332.34</v>
          </cell>
          <cell r="D189">
            <v>364913.96</v>
          </cell>
          <cell r="E189">
            <v>531.89</v>
          </cell>
          <cell r="F189">
            <v>531.89</v>
          </cell>
          <cell r="G189">
            <v>0</v>
          </cell>
          <cell r="H189">
            <v>22313.39</v>
          </cell>
          <cell r="I189">
            <v>342068.68</v>
          </cell>
          <cell r="J189">
            <v>0</v>
          </cell>
          <cell r="K189">
            <v>0</v>
          </cell>
          <cell r="L189">
            <v>0</v>
          </cell>
          <cell r="M189">
            <v>28418.38</v>
          </cell>
          <cell r="N189">
            <v>28418.38</v>
          </cell>
          <cell r="V189">
            <v>100</v>
          </cell>
        </row>
        <row r="190">
          <cell r="B190" t="str">
            <v>C1756553 - MARCHWOOD 132/11KV SUBSTATION</v>
          </cell>
          <cell r="C190">
            <v>123505.675</v>
          </cell>
          <cell r="D190">
            <v>114889</v>
          </cell>
          <cell r="E190">
            <v>0</v>
          </cell>
          <cell r="F190">
            <v>0</v>
          </cell>
          <cell r="G190">
            <v>0</v>
          </cell>
          <cell r="H190">
            <v>0</v>
          </cell>
          <cell r="I190">
            <v>114889</v>
          </cell>
          <cell r="J190">
            <v>0</v>
          </cell>
          <cell r="K190">
            <v>0</v>
          </cell>
          <cell r="L190">
            <v>0</v>
          </cell>
          <cell r="M190">
            <v>8616.6749999999993</v>
          </cell>
          <cell r="N190">
            <v>8616.6749999999993</v>
          </cell>
          <cell r="AC190">
            <v>100</v>
          </cell>
        </row>
        <row r="191">
          <cell r="B191" t="str">
            <v>C1756555 - EAST BEDFONT TO LALEHAM</v>
          </cell>
          <cell r="C191">
            <v>61190.138249999996</v>
          </cell>
          <cell r="D191">
            <v>56525.71</v>
          </cell>
          <cell r="E191">
            <v>0</v>
          </cell>
          <cell r="F191">
            <v>0</v>
          </cell>
          <cell r="G191">
            <v>0</v>
          </cell>
          <cell r="H191">
            <v>17000</v>
          </cell>
          <cell r="I191">
            <v>39525.71</v>
          </cell>
          <cell r="J191">
            <v>0</v>
          </cell>
          <cell r="K191">
            <v>0</v>
          </cell>
          <cell r="L191">
            <v>0</v>
          </cell>
          <cell r="M191">
            <v>4664.4282499999999</v>
          </cell>
          <cell r="N191">
            <v>4664.4282499999999</v>
          </cell>
          <cell r="U191">
            <v>100</v>
          </cell>
        </row>
        <row r="192">
          <cell r="B192" t="str">
            <v>C1756556 - DISSOLVED GAS ANALYSIS VARIOUS</v>
          </cell>
          <cell r="C192">
            <v>48895.925000000003</v>
          </cell>
          <cell r="D192">
            <v>45019</v>
          </cell>
          <cell r="E192">
            <v>0</v>
          </cell>
          <cell r="F192">
            <v>0</v>
          </cell>
          <cell r="G192">
            <v>0</v>
          </cell>
          <cell r="H192">
            <v>20020</v>
          </cell>
          <cell r="I192">
            <v>24999</v>
          </cell>
          <cell r="J192">
            <v>0</v>
          </cell>
          <cell r="K192">
            <v>0</v>
          </cell>
          <cell r="L192">
            <v>0</v>
          </cell>
          <cell r="M192">
            <v>3876.9250000000002</v>
          </cell>
          <cell r="N192">
            <v>3876.9250000000002</v>
          </cell>
          <cell r="U192">
            <v>100</v>
          </cell>
        </row>
        <row r="193">
          <cell r="B193" t="str">
            <v>C1756557 - WARFIELD TFORMER ISOLATOR C1H5</v>
          </cell>
          <cell r="C193">
            <v>9843.3097500000003</v>
          </cell>
          <cell r="D193">
            <v>9117.73</v>
          </cell>
          <cell r="E193">
            <v>0</v>
          </cell>
          <cell r="F193">
            <v>0</v>
          </cell>
          <cell r="G193">
            <v>0</v>
          </cell>
          <cell r="H193">
            <v>1670</v>
          </cell>
          <cell r="I193">
            <v>7447.73</v>
          </cell>
          <cell r="J193">
            <v>0</v>
          </cell>
          <cell r="K193">
            <v>0</v>
          </cell>
          <cell r="L193">
            <v>0</v>
          </cell>
          <cell r="M193">
            <v>725.57974999999999</v>
          </cell>
          <cell r="N193">
            <v>725.57974999999999</v>
          </cell>
          <cell r="U193">
            <v>100</v>
          </cell>
        </row>
        <row r="194">
          <cell r="B194" t="str">
            <v>C1756558 - IVER NORTH HYDE NO 4 66KV FAULT</v>
          </cell>
          <cell r="C194">
            <v>56910.68275</v>
          </cell>
          <cell r="D194">
            <v>52940.17</v>
          </cell>
          <cell r="E194">
            <v>0</v>
          </cell>
          <cell r="F194">
            <v>0</v>
          </cell>
          <cell r="G194">
            <v>0</v>
          </cell>
          <cell r="H194">
            <v>0</v>
          </cell>
          <cell r="I194">
            <v>52940.17</v>
          </cell>
          <cell r="J194">
            <v>0</v>
          </cell>
          <cell r="K194">
            <v>0</v>
          </cell>
          <cell r="L194">
            <v>0</v>
          </cell>
          <cell r="M194">
            <v>3970.5127499999999</v>
          </cell>
          <cell r="N194">
            <v>3970.5127499999999</v>
          </cell>
          <cell r="U194">
            <v>100</v>
          </cell>
        </row>
        <row r="195">
          <cell r="B195" t="str">
            <v>C1756559 - EALING B3MTA TRANSFORMER FAULT</v>
          </cell>
          <cell r="C195">
            <v>39213.936000000002</v>
          </cell>
          <cell r="D195">
            <v>36478.080000000002</v>
          </cell>
          <cell r="E195">
            <v>0</v>
          </cell>
          <cell r="F195">
            <v>0</v>
          </cell>
          <cell r="G195">
            <v>0</v>
          </cell>
          <cell r="H195">
            <v>0</v>
          </cell>
          <cell r="I195">
            <v>36478.080000000002</v>
          </cell>
          <cell r="J195">
            <v>0</v>
          </cell>
          <cell r="K195">
            <v>0</v>
          </cell>
          <cell r="L195">
            <v>0</v>
          </cell>
          <cell r="M195">
            <v>2735.8560000000002</v>
          </cell>
          <cell r="N195">
            <v>2735.8560000000002</v>
          </cell>
          <cell r="U195">
            <v>100</v>
          </cell>
        </row>
        <row r="196">
          <cell r="B196" t="str">
            <v>C1756561 - HOLLYCOMBE 132KV OIL LEAK</v>
          </cell>
          <cell r="C196">
            <v>16658.863249999999</v>
          </cell>
          <cell r="D196">
            <v>14879.08</v>
          </cell>
          <cell r="E196">
            <v>700.64</v>
          </cell>
          <cell r="F196">
            <v>0</v>
          </cell>
          <cell r="G196">
            <v>700.64</v>
          </cell>
          <cell r="H196">
            <v>630.41</v>
          </cell>
          <cell r="I196">
            <v>13548.03</v>
          </cell>
          <cell r="J196">
            <v>0</v>
          </cell>
          <cell r="K196">
            <v>0</v>
          </cell>
          <cell r="L196">
            <v>0</v>
          </cell>
          <cell r="M196">
            <v>1779.78325</v>
          </cell>
          <cell r="N196">
            <v>1779.78325</v>
          </cell>
          <cell r="U196">
            <v>100</v>
          </cell>
        </row>
        <row r="197">
          <cell r="B197" t="str">
            <v>C1756562 - CIVIL REFURB WORKS VARIOUS S/S</v>
          </cell>
          <cell r="C197">
            <v>105096.70675000001</v>
          </cell>
          <cell r="D197">
            <v>96287.1</v>
          </cell>
          <cell r="E197">
            <v>0</v>
          </cell>
          <cell r="F197">
            <v>0</v>
          </cell>
          <cell r="G197">
            <v>0</v>
          </cell>
          <cell r="H197">
            <v>61857.97</v>
          </cell>
          <cell r="I197">
            <v>34244.129999999997</v>
          </cell>
          <cell r="J197">
            <v>185</v>
          </cell>
          <cell r="K197">
            <v>0</v>
          </cell>
          <cell r="L197">
            <v>0</v>
          </cell>
          <cell r="M197">
            <v>8809.606749999999</v>
          </cell>
          <cell r="N197">
            <v>8809.606749999999</v>
          </cell>
          <cell r="W197">
            <v>100</v>
          </cell>
        </row>
        <row r="198">
          <cell r="B198" t="str">
            <v>C1756563 - PORTSMOUTH MINOR ASSETS</v>
          </cell>
          <cell r="C198">
            <v>73033.902250000014</v>
          </cell>
          <cell r="D198">
            <v>66598.759999999995</v>
          </cell>
          <cell r="E198">
            <v>0</v>
          </cell>
          <cell r="F198">
            <v>0</v>
          </cell>
          <cell r="G198">
            <v>0</v>
          </cell>
          <cell r="H198">
            <v>22413.47</v>
          </cell>
          <cell r="I198">
            <v>40274.629999999997</v>
          </cell>
          <cell r="J198">
            <v>3910.66</v>
          </cell>
          <cell r="K198">
            <v>0</v>
          </cell>
          <cell r="L198">
            <v>0</v>
          </cell>
          <cell r="M198">
            <v>6435.142249999999</v>
          </cell>
          <cell r="N198">
            <v>6435.142249999999</v>
          </cell>
          <cell r="U198">
            <v>100</v>
          </cell>
        </row>
        <row r="199">
          <cell r="B199" t="str">
            <v>C1756564 - TOOLS MJR PROJ SOUTH</v>
          </cell>
          <cell r="C199">
            <v>74285.228000000003</v>
          </cell>
          <cell r="D199">
            <v>67569.98</v>
          </cell>
          <cell r="E199">
            <v>0</v>
          </cell>
          <cell r="F199">
            <v>0</v>
          </cell>
          <cell r="G199">
            <v>0</v>
          </cell>
          <cell r="H199">
            <v>65899.98</v>
          </cell>
          <cell r="I199">
            <v>1670</v>
          </cell>
          <cell r="J199">
            <v>0</v>
          </cell>
          <cell r="K199">
            <v>0</v>
          </cell>
          <cell r="L199">
            <v>0</v>
          </cell>
          <cell r="M199">
            <v>6715.2479999999996</v>
          </cell>
          <cell r="N199">
            <v>6715.2479999999996</v>
          </cell>
          <cell r="AC199">
            <v>100</v>
          </cell>
        </row>
        <row r="200">
          <cell r="B200" t="str">
            <v>C1756565 - NEWBURY MINOR ASSETS</v>
          </cell>
          <cell r="C200">
            <v>109556.53400000001</v>
          </cell>
          <cell r="D200">
            <v>92177.82</v>
          </cell>
          <cell r="E200">
            <v>6895.02</v>
          </cell>
          <cell r="F200">
            <v>6895.02</v>
          </cell>
          <cell r="G200">
            <v>0</v>
          </cell>
          <cell r="H200">
            <v>44514.86</v>
          </cell>
          <cell r="I200">
            <v>27547.439999999999</v>
          </cell>
          <cell r="J200">
            <v>13220.5</v>
          </cell>
          <cell r="K200">
            <v>0</v>
          </cell>
          <cell r="L200">
            <v>0</v>
          </cell>
          <cell r="M200">
            <v>17378.714</v>
          </cell>
          <cell r="N200">
            <v>17378.714</v>
          </cell>
          <cell r="U200">
            <v>100</v>
          </cell>
        </row>
        <row r="201">
          <cell r="B201" t="str">
            <v>C1756566 - MJPR GP CONTRACT ENGINEERS 10/11</v>
          </cell>
          <cell r="C201">
            <v>699428.554</v>
          </cell>
          <cell r="D201">
            <v>631882.1</v>
          </cell>
          <cell r="E201">
            <v>0</v>
          </cell>
          <cell r="F201">
            <v>0</v>
          </cell>
          <cell r="G201">
            <v>0</v>
          </cell>
          <cell r="H201">
            <v>541938.38</v>
          </cell>
          <cell r="I201">
            <v>60580</v>
          </cell>
          <cell r="J201">
            <v>29363.72</v>
          </cell>
          <cell r="K201">
            <v>0</v>
          </cell>
          <cell r="L201">
            <v>0</v>
          </cell>
          <cell r="M201">
            <v>67546.453999999998</v>
          </cell>
          <cell r="N201">
            <v>67546.453999999998</v>
          </cell>
          <cell r="R201">
            <v>100</v>
          </cell>
        </row>
        <row r="202">
          <cell r="B202" t="str">
            <v>C1756567 - MAJOR PROJECT GC ENGINEERS 10/11</v>
          </cell>
          <cell r="C202">
            <v>295024.00599999999</v>
          </cell>
          <cell r="D202">
            <v>219877.03</v>
          </cell>
          <cell r="E202">
            <v>20684.349999999999</v>
          </cell>
          <cell r="F202">
            <v>0</v>
          </cell>
          <cell r="G202">
            <v>20684.349999999999</v>
          </cell>
          <cell r="H202">
            <v>26475.89</v>
          </cell>
          <cell r="I202">
            <v>0</v>
          </cell>
          <cell r="J202">
            <v>0</v>
          </cell>
          <cell r="K202">
            <v>172716.79</v>
          </cell>
          <cell r="L202">
            <v>0</v>
          </cell>
          <cell r="M202">
            <v>75146.975999999995</v>
          </cell>
          <cell r="N202">
            <v>75146.975999999995</v>
          </cell>
          <cell r="U202">
            <v>100</v>
          </cell>
        </row>
        <row r="203">
          <cell r="B203" t="str">
            <v>C1756568 - POOLE FIELD UNIT MINOR ASSETS</v>
          </cell>
          <cell r="C203">
            <v>110022.27974999999</v>
          </cell>
          <cell r="D203">
            <v>85505.55</v>
          </cell>
          <cell r="E203">
            <v>11315.76</v>
          </cell>
          <cell r="F203">
            <v>11126.6</v>
          </cell>
          <cell r="G203">
            <v>189.16</v>
          </cell>
          <cell r="H203">
            <v>7278.54</v>
          </cell>
          <cell r="I203">
            <v>33778.93</v>
          </cell>
          <cell r="J203">
            <v>33132.32</v>
          </cell>
          <cell r="K203">
            <v>0</v>
          </cell>
          <cell r="L203">
            <v>0</v>
          </cell>
          <cell r="M203">
            <v>24516.729750000002</v>
          </cell>
          <cell r="N203">
            <v>24516.729750000002</v>
          </cell>
          <cell r="U203">
            <v>100</v>
          </cell>
        </row>
        <row r="204">
          <cell r="B204" t="str">
            <v>C1756569 - DMPS 132KV OHL MINOR WORKS</v>
          </cell>
          <cell r="C204">
            <v>105946.342</v>
          </cell>
          <cell r="D204">
            <v>90072.77</v>
          </cell>
          <cell r="E204">
            <v>7216.3</v>
          </cell>
          <cell r="F204">
            <v>7216.3</v>
          </cell>
          <cell r="G204">
            <v>0</v>
          </cell>
          <cell r="H204">
            <v>77246.47</v>
          </cell>
          <cell r="I204">
            <v>3335</v>
          </cell>
          <cell r="J204">
            <v>0</v>
          </cell>
          <cell r="K204">
            <v>2275</v>
          </cell>
          <cell r="L204">
            <v>0</v>
          </cell>
          <cell r="M204">
            <v>15873.571999999998</v>
          </cell>
          <cell r="N204">
            <v>15873.571999999998</v>
          </cell>
          <cell r="U204">
            <v>100</v>
          </cell>
        </row>
        <row r="205">
          <cell r="B205" t="str">
            <v>C1756570 - DIGITAL RECORDS MJR PROJ SOUTH</v>
          </cell>
          <cell r="C205">
            <v>3439.7</v>
          </cell>
          <cell r="D205">
            <v>3127</v>
          </cell>
          <cell r="E205">
            <v>0</v>
          </cell>
          <cell r="F205">
            <v>0</v>
          </cell>
          <cell r="G205">
            <v>0</v>
          </cell>
          <cell r="H205">
            <v>3127</v>
          </cell>
          <cell r="I205">
            <v>0</v>
          </cell>
          <cell r="J205">
            <v>0</v>
          </cell>
          <cell r="K205">
            <v>0</v>
          </cell>
          <cell r="L205">
            <v>0</v>
          </cell>
          <cell r="M205">
            <v>312.7</v>
          </cell>
          <cell r="N205">
            <v>312.7</v>
          </cell>
          <cell r="U205">
            <v>100</v>
          </cell>
        </row>
        <row r="206">
          <cell r="B206" t="str">
            <v>C1756571 - OXFORD 132KV S/S YARTON WITNEY</v>
          </cell>
          <cell r="C206">
            <v>25454.215499999998</v>
          </cell>
          <cell r="D206">
            <v>23678.34</v>
          </cell>
          <cell r="E206">
            <v>0</v>
          </cell>
          <cell r="F206">
            <v>0</v>
          </cell>
          <cell r="G206">
            <v>0</v>
          </cell>
          <cell r="H206">
            <v>0</v>
          </cell>
          <cell r="I206">
            <v>23678.34</v>
          </cell>
          <cell r="J206">
            <v>0</v>
          </cell>
          <cell r="K206">
            <v>0</v>
          </cell>
          <cell r="L206">
            <v>0</v>
          </cell>
          <cell r="M206">
            <v>1775.8754999999999</v>
          </cell>
          <cell r="N206">
            <v>1775.8754999999999</v>
          </cell>
          <cell r="U206">
            <v>100</v>
          </cell>
        </row>
        <row r="207">
          <cell r="B207" t="str">
            <v>C1756572 - FLEET SUBSTATION A40VT FAULT</v>
          </cell>
          <cell r="C207">
            <v>20417.099999999999</v>
          </cell>
          <cell r="D207">
            <v>18561</v>
          </cell>
          <cell r="E207">
            <v>0</v>
          </cell>
          <cell r="F207">
            <v>0</v>
          </cell>
          <cell r="G207">
            <v>0</v>
          </cell>
          <cell r="H207">
            <v>18561</v>
          </cell>
          <cell r="I207">
            <v>0</v>
          </cell>
          <cell r="J207">
            <v>0</v>
          </cell>
          <cell r="K207">
            <v>0</v>
          </cell>
          <cell r="L207">
            <v>0</v>
          </cell>
          <cell r="M207">
            <v>1856.1</v>
          </cell>
          <cell r="N207">
            <v>1856.1</v>
          </cell>
          <cell r="U207">
            <v>100</v>
          </cell>
        </row>
        <row r="208">
          <cell r="B208" t="str">
            <v>C1756573 - HSS ECLIPSE INDUCTION</v>
          </cell>
          <cell r="C208">
            <v>29627.97825</v>
          </cell>
          <cell r="D208">
            <v>27560.91</v>
          </cell>
          <cell r="E208">
            <v>0</v>
          </cell>
          <cell r="F208">
            <v>0</v>
          </cell>
          <cell r="G208">
            <v>0</v>
          </cell>
          <cell r="H208">
            <v>0</v>
          </cell>
          <cell r="I208">
            <v>27560.91</v>
          </cell>
          <cell r="J208">
            <v>0</v>
          </cell>
          <cell r="K208">
            <v>0</v>
          </cell>
          <cell r="L208">
            <v>0</v>
          </cell>
          <cell r="M208">
            <v>2067.0682499999998</v>
          </cell>
          <cell r="N208">
            <v>2067.0682499999998</v>
          </cell>
          <cell r="U208">
            <v>100</v>
          </cell>
        </row>
        <row r="209">
          <cell r="B209" t="str">
            <v>C1756574 - BASINGSTOKE 132/33KV SUBSTATION</v>
          </cell>
          <cell r="C209">
            <v>20955.652250000003</v>
          </cell>
          <cell r="D209">
            <v>18788.96</v>
          </cell>
          <cell r="E209">
            <v>788.13</v>
          </cell>
          <cell r="F209">
            <v>0</v>
          </cell>
          <cell r="G209">
            <v>788.13</v>
          </cell>
          <cell r="H209">
            <v>1140</v>
          </cell>
          <cell r="I209">
            <v>16860.830000000002</v>
          </cell>
          <cell r="J209">
            <v>0</v>
          </cell>
          <cell r="K209">
            <v>0</v>
          </cell>
          <cell r="L209">
            <v>0</v>
          </cell>
          <cell r="M209">
            <v>2166.6922500000001</v>
          </cell>
          <cell r="N209">
            <v>2166.6922500000001</v>
          </cell>
          <cell r="U209">
            <v>100</v>
          </cell>
        </row>
        <row r="210">
          <cell r="B210" t="str">
            <v>C1756576 - REPLACEMENT MAJOR PROJ MINOR ASS</v>
          </cell>
          <cell r="C210">
            <v>116248.63100000001</v>
          </cell>
          <cell r="D210">
            <v>91960.58</v>
          </cell>
          <cell r="E210">
            <v>2062.73</v>
          </cell>
          <cell r="F210">
            <v>0</v>
          </cell>
          <cell r="G210">
            <v>2062.73</v>
          </cell>
          <cell r="H210">
            <v>7086.55</v>
          </cell>
          <cell r="I210">
            <v>14785.44</v>
          </cell>
          <cell r="J210">
            <v>68025.86</v>
          </cell>
          <cell r="K210">
            <v>0</v>
          </cell>
          <cell r="L210">
            <v>0</v>
          </cell>
          <cell r="M210">
            <v>24288.051000000003</v>
          </cell>
          <cell r="N210">
            <v>24288.051000000003</v>
          </cell>
          <cell r="U210">
            <v>100</v>
          </cell>
        </row>
        <row r="211">
          <cell r="B211" t="str">
            <v>C1756577 - MAIDENHEAD/READING/WOKINGHAM</v>
          </cell>
          <cell r="C211">
            <v>432760.46224999998</v>
          </cell>
          <cell r="D211">
            <v>399096.31</v>
          </cell>
          <cell r="E211">
            <v>0</v>
          </cell>
          <cell r="F211">
            <v>0</v>
          </cell>
          <cell r="G211">
            <v>0</v>
          </cell>
          <cell r="H211">
            <v>102340</v>
          </cell>
          <cell r="I211">
            <v>291181.07</v>
          </cell>
          <cell r="J211">
            <v>5305.24</v>
          </cell>
          <cell r="K211">
            <v>0</v>
          </cell>
          <cell r="L211">
            <v>270</v>
          </cell>
          <cell r="M211">
            <v>33664.152249999999</v>
          </cell>
          <cell r="N211">
            <v>33664.152249999999</v>
          </cell>
          <cell r="U211">
            <v>100</v>
          </cell>
        </row>
        <row r="212">
          <cell r="B212" t="str">
            <v>C1756578 - LOVEDEAN/HUNSTON CCT1S2 FAULT</v>
          </cell>
          <cell r="C212">
            <v>152391.09499999997</v>
          </cell>
          <cell r="D212">
            <v>140846.6</v>
          </cell>
          <cell r="E212">
            <v>0</v>
          </cell>
          <cell r="F212">
            <v>0</v>
          </cell>
          <cell r="G212">
            <v>0</v>
          </cell>
          <cell r="H212">
            <v>39240</v>
          </cell>
          <cell r="I212">
            <v>101606.6</v>
          </cell>
          <cell r="J212">
            <v>0</v>
          </cell>
          <cell r="K212">
            <v>0</v>
          </cell>
          <cell r="L212">
            <v>0</v>
          </cell>
          <cell r="M212">
            <v>11544.494999999999</v>
          </cell>
          <cell r="N212">
            <v>11544.494999999999</v>
          </cell>
          <cell r="U212">
            <v>100</v>
          </cell>
        </row>
        <row r="213">
          <cell r="B213" t="str">
            <v>C1756579 - EAST BEDFONT ASHFORD COMM FAULT</v>
          </cell>
          <cell r="C213">
            <v>130740.28375</v>
          </cell>
          <cell r="D213">
            <v>119418.37</v>
          </cell>
          <cell r="E213">
            <v>0</v>
          </cell>
          <cell r="F213">
            <v>0</v>
          </cell>
          <cell r="G213">
            <v>0</v>
          </cell>
          <cell r="H213">
            <v>1995.24</v>
          </cell>
          <cell r="I213">
            <v>106911.33</v>
          </cell>
          <cell r="J213">
            <v>10346.799999999999</v>
          </cell>
          <cell r="K213">
            <v>0</v>
          </cell>
          <cell r="L213">
            <v>165</v>
          </cell>
          <cell r="M213">
            <v>11321.913749999998</v>
          </cell>
          <cell r="N213">
            <v>11321.913749999998</v>
          </cell>
          <cell r="U213">
            <v>100</v>
          </cell>
        </row>
        <row r="214">
          <cell r="B214" t="str">
            <v>C1756581 - COWES 132KV CTS FAULT</v>
          </cell>
          <cell r="C214">
            <v>21917.17</v>
          </cell>
          <cell r="D214">
            <v>19012.560000000001</v>
          </cell>
          <cell r="E214">
            <v>1598.56</v>
          </cell>
          <cell r="F214">
            <v>0</v>
          </cell>
          <cell r="G214">
            <v>1598.56</v>
          </cell>
          <cell r="H214">
            <v>0</v>
          </cell>
          <cell r="I214">
            <v>17414</v>
          </cell>
          <cell r="J214">
            <v>0</v>
          </cell>
          <cell r="K214">
            <v>0</v>
          </cell>
          <cell r="L214">
            <v>0</v>
          </cell>
          <cell r="M214">
            <v>2904.61</v>
          </cell>
          <cell r="N214">
            <v>2904.61</v>
          </cell>
          <cell r="U214">
            <v>100</v>
          </cell>
        </row>
        <row r="215">
          <cell r="B215" t="str">
            <v>C1756582 - NTH HYDE VICARAGE FM CCT2 FAULT</v>
          </cell>
          <cell r="C215">
            <v>301406.80675000005</v>
          </cell>
          <cell r="D215">
            <v>279115.84999999998</v>
          </cell>
          <cell r="E215">
            <v>1411.54</v>
          </cell>
          <cell r="F215">
            <v>1411.54</v>
          </cell>
          <cell r="G215">
            <v>0</v>
          </cell>
          <cell r="H215">
            <v>574.60000000000218</v>
          </cell>
          <cell r="I215">
            <v>276724.25</v>
          </cell>
          <cell r="J215">
            <v>225.46</v>
          </cell>
          <cell r="K215">
            <v>0</v>
          </cell>
          <cell r="L215">
            <v>180</v>
          </cell>
          <cell r="M215">
            <v>22290.956749999998</v>
          </cell>
          <cell r="N215">
            <v>22290.956749999998</v>
          </cell>
          <cell r="U215">
            <v>100</v>
          </cell>
        </row>
        <row r="216">
          <cell r="B216" t="str">
            <v>C1756583 - COWLEY STANDBY GENERATOR SBOARD</v>
          </cell>
          <cell r="C216">
            <v>78832</v>
          </cell>
          <cell r="D216">
            <v>60640</v>
          </cell>
          <cell r="E216">
            <v>0</v>
          </cell>
          <cell r="F216">
            <v>0</v>
          </cell>
          <cell r="G216">
            <v>0</v>
          </cell>
          <cell r="H216">
            <v>0</v>
          </cell>
          <cell r="I216">
            <v>0</v>
          </cell>
          <cell r="J216">
            <v>60640</v>
          </cell>
          <cell r="K216">
            <v>0</v>
          </cell>
          <cell r="L216">
            <v>0</v>
          </cell>
          <cell r="M216">
            <v>18192</v>
          </cell>
          <cell r="N216">
            <v>18192</v>
          </cell>
          <cell r="AC216">
            <v>100</v>
          </cell>
        </row>
        <row r="217">
          <cell r="B217" t="str">
            <v>C1756584 - BRIDGE PROTECTION VARIOUS</v>
          </cell>
          <cell r="C217">
            <v>15372.748749999999</v>
          </cell>
          <cell r="D217">
            <v>14289.65</v>
          </cell>
          <cell r="E217">
            <v>0</v>
          </cell>
          <cell r="F217">
            <v>0</v>
          </cell>
          <cell r="G217">
            <v>0</v>
          </cell>
          <cell r="H217">
            <v>455</v>
          </cell>
          <cell r="I217">
            <v>13834.65</v>
          </cell>
          <cell r="J217">
            <v>0</v>
          </cell>
          <cell r="K217">
            <v>0</v>
          </cell>
          <cell r="L217">
            <v>0</v>
          </cell>
          <cell r="M217">
            <v>1083.0987500000001</v>
          </cell>
          <cell r="N217">
            <v>1083.0987500000001</v>
          </cell>
          <cell r="U217">
            <v>100</v>
          </cell>
        </row>
        <row r="218">
          <cell r="B218" t="str">
            <v>C1756585 - ULTRA TEV MONITOR PORTSMOUTH</v>
          </cell>
          <cell r="C218">
            <v>34925</v>
          </cell>
          <cell r="D218">
            <v>31750</v>
          </cell>
          <cell r="E218">
            <v>0</v>
          </cell>
          <cell r="F218">
            <v>0</v>
          </cell>
          <cell r="G218">
            <v>0</v>
          </cell>
          <cell r="H218">
            <v>31750</v>
          </cell>
          <cell r="I218">
            <v>0</v>
          </cell>
          <cell r="J218">
            <v>0</v>
          </cell>
          <cell r="K218">
            <v>0</v>
          </cell>
          <cell r="L218">
            <v>0</v>
          </cell>
          <cell r="M218">
            <v>3175</v>
          </cell>
          <cell r="N218">
            <v>3175</v>
          </cell>
          <cell r="U218">
            <v>100</v>
          </cell>
        </row>
        <row r="219">
          <cell r="B219" t="str">
            <v>C1756587 - FAWLEY LANGLEY FFC LEAK</v>
          </cell>
          <cell r="C219">
            <v>99741.007000000012</v>
          </cell>
          <cell r="D219">
            <v>92724.96</v>
          </cell>
          <cell r="E219">
            <v>0</v>
          </cell>
          <cell r="F219">
            <v>0</v>
          </cell>
          <cell r="G219">
            <v>0</v>
          </cell>
          <cell r="H219">
            <v>2467</v>
          </cell>
          <cell r="I219">
            <v>90257.96</v>
          </cell>
          <cell r="J219">
            <v>0</v>
          </cell>
          <cell r="K219">
            <v>0</v>
          </cell>
          <cell r="L219">
            <v>0</v>
          </cell>
          <cell r="M219">
            <v>7016.0469999999996</v>
          </cell>
          <cell r="N219">
            <v>7016.0469999999996</v>
          </cell>
          <cell r="V219">
            <v>100</v>
          </cell>
        </row>
        <row r="220">
          <cell r="B220" t="str">
            <v>C1756589 - WEST GRAFTON TRANSFORMER FAULT</v>
          </cell>
          <cell r="C220">
            <v>7611.8869999999988</v>
          </cell>
          <cell r="D220">
            <v>4506.68</v>
          </cell>
          <cell r="E220">
            <v>2964.21</v>
          </cell>
          <cell r="F220">
            <v>2700.11</v>
          </cell>
          <cell r="G220">
            <v>264.10000000000002</v>
          </cell>
          <cell r="H220">
            <v>1012.47</v>
          </cell>
          <cell r="I220">
            <v>530</v>
          </cell>
          <cell r="J220">
            <v>0</v>
          </cell>
          <cell r="K220">
            <v>0</v>
          </cell>
          <cell r="L220">
            <v>0</v>
          </cell>
          <cell r="M220">
            <v>3105.2069999999999</v>
          </cell>
          <cell r="N220">
            <v>3105.2069999999999</v>
          </cell>
          <cell r="U220">
            <v>100</v>
          </cell>
        </row>
        <row r="221">
          <cell r="B221" t="str">
            <v>C1756590 - EALING BRIDGE RD NO2 66KV CABLE</v>
          </cell>
          <cell r="C221">
            <v>455468.54799999995</v>
          </cell>
          <cell r="D221">
            <v>420088.45</v>
          </cell>
          <cell r="E221">
            <v>1425.19</v>
          </cell>
          <cell r="F221">
            <v>1425.19</v>
          </cell>
          <cell r="G221">
            <v>0</v>
          </cell>
          <cell r="H221">
            <v>102206.54</v>
          </cell>
          <cell r="I221">
            <v>316456.71999999997</v>
          </cell>
          <cell r="J221">
            <v>0</v>
          </cell>
          <cell r="K221">
            <v>0</v>
          </cell>
          <cell r="L221">
            <v>0</v>
          </cell>
          <cell r="M221">
            <v>35380.097999999991</v>
          </cell>
          <cell r="N221">
            <v>35380.097999999991</v>
          </cell>
          <cell r="U221">
            <v>100</v>
          </cell>
        </row>
        <row r="222">
          <cell r="B222" t="str">
            <v>C1756591 - 33KV S/GEAR REPLACE MWB DATCHET</v>
          </cell>
          <cell r="C222">
            <v>4779.0969999999998</v>
          </cell>
          <cell r="D222">
            <v>4434.16</v>
          </cell>
          <cell r="E222">
            <v>0</v>
          </cell>
          <cell r="F222">
            <v>0</v>
          </cell>
          <cell r="G222">
            <v>0</v>
          </cell>
          <cell r="H222">
            <v>495</v>
          </cell>
          <cell r="I222">
            <v>3939.16</v>
          </cell>
          <cell r="J222">
            <v>0</v>
          </cell>
          <cell r="K222">
            <v>0</v>
          </cell>
          <cell r="L222">
            <v>0</v>
          </cell>
          <cell r="M222">
            <v>344.93700000000001</v>
          </cell>
          <cell r="N222">
            <v>344.93700000000001</v>
          </cell>
          <cell r="U222">
            <v>100</v>
          </cell>
        </row>
        <row r="223">
          <cell r="B223" t="str">
            <v>C1756592 - 66/11 TRANSFORMER BRIDGE RD S/S</v>
          </cell>
          <cell r="C223">
            <v>48362.356999999989</v>
          </cell>
          <cell r="D223">
            <v>42906.25</v>
          </cell>
          <cell r="E223">
            <v>0</v>
          </cell>
          <cell r="F223">
            <v>0</v>
          </cell>
          <cell r="G223">
            <v>0</v>
          </cell>
          <cell r="H223">
            <v>24895.09</v>
          </cell>
          <cell r="I223">
            <v>10830</v>
          </cell>
          <cell r="J223">
            <v>7020.96</v>
          </cell>
          <cell r="K223">
            <v>160.19999999999999</v>
          </cell>
          <cell r="L223">
            <v>0</v>
          </cell>
          <cell r="M223">
            <v>5456.107</v>
          </cell>
          <cell r="N223">
            <v>5456.107</v>
          </cell>
          <cell r="U223">
            <v>100</v>
          </cell>
        </row>
        <row r="224">
          <cell r="B224" t="str">
            <v>C1756593 - TRANSFORMER TOOTHILL S/S</v>
          </cell>
          <cell r="C224">
            <v>93542.425000000003</v>
          </cell>
          <cell r="D224">
            <v>84723.05</v>
          </cell>
          <cell r="E224">
            <v>762.05</v>
          </cell>
          <cell r="F224">
            <v>762.05</v>
          </cell>
          <cell r="G224">
            <v>0</v>
          </cell>
          <cell r="H224">
            <v>70410</v>
          </cell>
          <cell r="I224">
            <v>13551</v>
          </cell>
          <cell r="J224">
            <v>0</v>
          </cell>
          <cell r="K224">
            <v>0</v>
          </cell>
          <cell r="L224">
            <v>0</v>
          </cell>
          <cell r="M224">
            <v>8819.375</v>
          </cell>
          <cell r="N224">
            <v>8819.375</v>
          </cell>
          <cell r="U224">
            <v>100</v>
          </cell>
        </row>
        <row r="225">
          <cell r="B225" t="str">
            <v>C1756594 - ASBESTOS SURVEYS AND SIGNAGE</v>
          </cell>
          <cell r="C225">
            <v>14081.823</v>
          </cell>
          <cell r="D225">
            <v>13071.68</v>
          </cell>
          <cell r="E225">
            <v>0</v>
          </cell>
          <cell r="F225">
            <v>0</v>
          </cell>
          <cell r="G225">
            <v>0</v>
          </cell>
          <cell r="H225">
            <v>1190.68</v>
          </cell>
          <cell r="I225">
            <v>11881</v>
          </cell>
          <cell r="J225">
            <v>0</v>
          </cell>
          <cell r="K225">
            <v>0</v>
          </cell>
          <cell r="L225">
            <v>0</v>
          </cell>
          <cell r="M225">
            <v>1010.1429999999999</v>
          </cell>
          <cell r="N225">
            <v>1010.1429999999999</v>
          </cell>
          <cell r="X225">
            <v>100</v>
          </cell>
        </row>
        <row r="226">
          <cell r="B226" t="str">
            <v>C1756596 - LOVE LANE BRANDON RD TRANSFORMER</v>
          </cell>
          <cell r="C226">
            <v>16742.099999999999</v>
          </cell>
          <cell r="D226">
            <v>13467</v>
          </cell>
          <cell r="E226">
            <v>0</v>
          </cell>
          <cell r="F226">
            <v>0</v>
          </cell>
          <cell r="G226">
            <v>0</v>
          </cell>
          <cell r="H226">
            <v>0</v>
          </cell>
          <cell r="I226">
            <v>3400</v>
          </cell>
          <cell r="J226">
            <v>10067</v>
          </cell>
          <cell r="K226">
            <v>0</v>
          </cell>
          <cell r="L226">
            <v>0</v>
          </cell>
          <cell r="M226">
            <v>3275.1</v>
          </cell>
          <cell r="N226">
            <v>3275.1</v>
          </cell>
          <cell r="V226">
            <v>100</v>
          </cell>
        </row>
        <row r="227">
          <cell r="B227" t="str">
            <v>C1756597 - 66/11KV TRANSFORMER EMERGENCY SP</v>
          </cell>
          <cell r="C227">
            <v>391679.56300000002</v>
          </cell>
          <cell r="D227">
            <v>356072.33</v>
          </cell>
          <cell r="E227">
            <v>0</v>
          </cell>
          <cell r="F227">
            <v>0</v>
          </cell>
          <cell r="G227">
            <v>0</v>
          </cell>
          <cell r="H227">
            <v>356072.33</v>
          </cell>
          <cell r="I227">
            <v>0</v>
          </cell>
          <cell r="J227">
            <v>0</v>
          </cell>
          <cell r="K227">
            <v>0</v>
          </cell>
          <cell r="L227">
            <v>0</v>
          </cell>
          <cell r="M227">
            <v>35607.233</v>
          </cell>
          <cell r="N227">
            <v>35607.233</v>
          </cell>
          <cell r="U227">
            <v>100</v>
          </cell>
        </row>
        <row r="228">
          <cell r="B228" t="str">
            <v>C1756598 - 132/11KV TFORMER STRATEGIC SPARE</v>
          </cell>
          <cell r="C228">
            <v>388850.15400000004</v>
          </cell>
          <cell r="D228">
            <v>353500.14</v>
          </cell>
          <cell r="E228">
            <v>0</v>
          </cell>
          <cell r="F228">
            <v>0</v>
          </cell>
          <cell r="G228">
            <v>0</v>
          </cell>
          <cell r="H228">
            <v>353500.14</v>
          </cell>
          <cell r="I228">
            <v>0</v>
          </cell>
          <cell r="J228">
            <v>0</v>
          </cell>
          <cell r="K228">
            <v>0</v>
          </cell>
          <cell r="L228">
            <v>0</v>
          </cell>
          <cell r="M228">
            <v>35350.014000000003</v>
          </cell>
          <cell r="N228">
            <v>35350.014000000003</v>
          </cell>
          <cell r="U228">
            <v>100</v>
          </cell>
        </row>
        <row r="229">
          <cell r="B229" t="str">
            <v>C1756599 - EALING BRIDGE RD CABLE FAULT</v>
          </cell>
          <cell r="C229">
            <v>231871.37974999999</v>
          </cell>
          <cell r="D229">
            <v>215687.33</v>
          </cell>
          <cell r="E229">
            <v>0</v>
          </cell>
          <cell r="F229">
            <v>0</v>
          </cell>
          <cell r="G229">
            <v>0</v>
          </cell>
          <cell r="H229">
            <v>300</v>
          </cell>
          <cell r="I229">
            <v>215387.33</v>
          </cell>
          <cell r="J229">
            <v>0</v>
          </cell>
          <cell r="K229">
            <v>0</v>
          </cell>
          <cell r="L229">
            <v>0</v>
          </cell>
          <cell r="M229">
            <v>16184.049749999998</v>
          </cell>
          <cell r="N229">
            <v>16184.049749999998</v>
          </cell>
          <cell r="U229">
            <v>100</v>
          </cell>
        </row>
        <row r="230">
          <cell r="B230" t="str">
            <v>C1756600 - 33KV FLUID FILLED CABLE</v>
          </cell>
          <cell r="C230">
            <v>81898.778250000003</v>
          </cell>
          <cell r="D230">
            <v>76184.91</v>
          </cell>
          <cell r="E230">
            <v>0</v>
          </cell>
          <cell r="F230">
            <v>0</v>
          </cell>
          <cell r="G230">
            <v>0</v>
          </cell>
          <cell r="H230">
            <v>0</v>
          </cell>
          <cell r="I230">
            <v>76184.91</v>
          </cell>
          <cell r="J230">
            <v>0</v>
          </cell>
          <cell r="K230">
            <v>0</v>
          </cell>
          <cell r="L230">
            <v>0</v>
          </cell>
          <cell r="M230">
            <v>5713.8682500000004</v>
          </cell>
          <cell r="N230">
            <v>5713.8682500000004</v>
          </cell>
          <cell r="U230">
            <v>100</v>
          </cell>
        </row>
        <row r="231">
          <cell r="B231" t="str">
            <v>C1756601 - BILLINGSHURST LATE COSTS</v>
          </cell>
          <cell r="C231">
            <v>8610.25</v>
          </cell>
          <cell r="D231">
            <v>7827.5</v>
          </cell>
          <cell r="E231">
            <v>0</v>
          </cell>
          <cell r="F231">
            <v>0</v>
          </cell>
          <cell r="G231">
            <v>0</v>
          </cell>
          <cell r="H231">
            <v>7827.5</v>
          </cell>
          <cell r="I231">
            <v>0</v>
          </cell>
          <cell r="J231">
            <v>0</v>
          </cell>
          <cell r="K231">
            <v>0</v>
          </cell>
          <cell r="L231">
            <v>0</v>
          </cell>
          <cell r="M231">
            <v>782.75</v>
          </cell>
          <cell r="N231">
            <v>782.75</v>
          </cell>
          <cell r="P231">
            <v>100</v>
          </cell>
        </row>
        <row r="232">
          <cell r="B232" t="str">
            <v>C1756602 - IVER HILLINGDON NO1 66KV CABLE</v>
          </cell>
          <cell r="C232">
            <v>372946.65574999998</v>
          </cell>
          <cell r="D232">
            <v>345236.11</v>
          </cell>
          <cell r="E232">
            <v>0</v>
          </cell>
          <cell r="F232">
            <v>0</v>
          </cell>
          <cell r="G232">
            <v>0</v>
          </cell>
          <cell r="H232">
            <v>72713.5</v>
          </cell>
          <cell r="I232">
            <v>272522.61</v>
          </cell>
          <cell r="J232">
            <v>0</v>
          </cell>
          <cell r="K232">
            <v>0</v>
          </cell>
          <cell r="L232">
            <v>0</v>
          </cell>
          <cell r="M232">
            <v>27710.545749999997</v>
          </cell>
          <cell r="N232">
            <v>27710.545749999997</v>
          </cell>
          <cell r="U232">
            <v>100</v>
          </cell>
        </row>
        <row r="233">
          <cell r="B233" t="str">
            <v>C1756603 - IVER HILLINGDON NO2 66KV CABLE</v>
          </cell>
          <cell r="C233">
            <v>288533.28524999996</v>
          </cell>
          <cell r="D233">
            <v>268401.86</v>
          </cell>
          <cell r="E233">
            <v>0</v>
          </cell>
          <cell r="F233">
            <v>0</v>
          </cell>
          <cell r="G233">
            <v>0</v>
          </cell>
          <cell r="H233">
            <v>51.429999999993015</v>
          </cell>
          <cell r="I233">
            <v>268350.43</v>
          </cell>
          <cell r="J233">
            <v>0</v>
          </cell>
          <cell r="K233">
            <v>0</v>
          </cell>
          <cell r="L233">
            <v>0</v>
          </cell>
          <cell r="M233">
            <v>20131.42525</v>
          </cell>
          <cell r="N233">
            <v>20131.42525</v>
          </cell>
          <cell r="U233">
            <v>100</v>
          </cell>
        </row>
        <row r="234">
          <cell r="B234" t="str">
            <v>C1756604 - 33/11KV TRANSFORMER 2011-12</v>
          </cell>
          <cell r="C234">
            <v>1882824.1630000002</v>
          </cell>
          <cell r="D234">
            <v>1711658.33</v>
          </cell>
          <cell r="E234">
            <v>0</v>
          </cell>
          <cell r="F234">
            <v>0</v>
          </cell>
          <cell r="G234">
            <v>0</v>
          </cell>
          <cell r="H234">
            <v>1711658.33</v>
          </cell>
          <cell r="I234">
            <v>0</v>
          </cell>
          <cell r="J234">
            <v>0</v>
          </cell>
          <cell r="K234">
            <v>0</v>
          </cell>
          <cell r="L234">
            <v>0</v>
          </cell>
          <cell r="M234">
            <v>171165.83300000001</v>
          </cell>
          <cell r="N234">
            <v>171165.83300000001</v>
          </cell>
          <cell r="AC234">
            <v>100</v>
          </cell>
        </row>
        <row r="235">
          <cell r="B235" t="str">
            <v>C1756607 - FORT WIDLEY SCANNING BASE BATT</v>
          </cell>
          <cell r="C235">
            <v>3684.4989999999998</v>
          </cell>
          <cell r="D235">
            <v>2834.23</v>
          </cell>
          <cell r="E235">
            <v>0</v>
          </cell>
          <cell r="F235">
            <v>0</v>
          </cell>
          <cell r="G235">
            <v>0</v>
          </cell>
          <cell r="H235">
            <v>0</v>
          </cell>
          <cell r="I235">
            <v>0</v>
          </cell>
          <cell r="J235">
            <v>2834.23</v>
          </cell>
          <cell r="K235">
            <v>0</v>
          </cell>
          <cell r="L235">
            <v>0</v>
          </cell>
          <cell r="M235">
            <v>850.26900000000001</v>
          </cell>
          <cell r="N235">
            <v>850.26900000000001</v>
          </cell>
          <cell r="AC235">
            <v>100</v>
          </cell>
        </row>
        <row r="236">
          <cell r="B236" t="str">
            <v>C1756608 - IVER HILLINGDON NO1 66KVGAS LEAK</v>
          </cell>
          <cell r="C236">
            <v>174627.054</v>
          </cell>
          <cell r="D236">
            <v>158806.64000000001</v>
          </cell>
          <cell r="E236">
            <v>0</v>
          </cell>
          <cell r="F236">
            <v>0</v>
          </cell>
          <cell r="G236">
            <v>0</v>
          </cell>
          <cell r="H236">
            <v>156576.64000000001</v>
          </cell>
          <cell r="I236">
            <v>2170</v>
          </cell>
          <cell r="J236">
            <v>0</v>
          </cell>
          <cell r="K236">
            <v>0</v>
          </cell>
          <cell r="L236">
            <v>60</v>
          </cell>
          <cell r="M236">
            <v>15820.414000000002</v>
          </cell>
          <cell r="N236">
            <v>15820.414000000002</v>
          </cell>
          <cell r="U236">
            <v>100</v>
          </cell>
        </row>
        <row r="237">
          <cell r="B237" t="str">
            <v>C1756609 - FAREHAM FORT WIDLEY NO1 132KV FF</v>
          </cell>
          <cell r="C237">
            <v>50830.945</v>
          </cell>
          <cell r="D237">
            <v>47284.6</v>
          </cell>
          <cell r="E237">
            <v>0</v>
          </cell>
          <cell r="F237">
            <v>0</v>
          </cell>
          <cell r="G237">
            <v>0</v>
          </cell>
          <cell r="H237">
            <v>0</v>
          </cell>
          <cell r="I237">
            <v>47284.6</v>
          </cell>
          <cell r="J237">
            <v>0</v>
          </cell>
          <cell r="K237">
            <v>0</v>
          </cell>
          <cell r="L237">
            <v>0</v>
          </cell>
          <cell r="M237">
            <v>3546.3449999999998</v>
          </cell>
          <cell r="N237">
            <v>3546.3449999999998</v>
          </cell>
          <cell r="AC237">
            <v>100</v>
          </cell>
        </row>
        <row r="238">
          <cell r="B238" t="str">
            <v>C1757001 - FAWLEY COWES 132KV SUB CABLE</v>
          </cell>
          <cell r="C238">
            <v>353862.576</v>
          </cell>
          <cell r="D238">
            <v>322079.26</v>
          </cell>
          <cell r="E238">
            <v>0</v>
          </cell>
          <cell r="F238">
            <v>0</v>
          </cell>
          <cell r="G238">
            <v>0</v>
          </cell>
          <cell r="H238">
            <v>305094.86</v>
          </cell>
          <cell r="I238">
            <v>16984.400000000001</v>
          </cell>
          <cell r="J238">
            <v>0</v>
          </cell>
          <cell r="K238">
            <v>0</v>
          </cell>
          <cell r="L238">
            <v>0</v>
          </cell>
          <cell r="M238">
            <v>31783.315999999995</v>
          </cell>
          <cell r="N238">
            <v>31783.315999999995</v>
          </cell>
          <cell r="U238">
            <v>100</v>
          </cell>
        </row>
        <row r="239">
          <cell r="B239" t="str">
            <v>C1757002 - WOOTTON COMMON 132KV S/S</v>
          </cell>
          <cell r="C239">
            <v>71640.149999999994</v>
          </cell>
          <cell r="D239">
            <v>66642</v>
          </cell>
          <cell r="E239">
            <v>0</v>
          </cell>
          <cell r="F239">
            <v>0</v>
          </cell>
          <cell r="G239">
            <v>0</v>
          </cell>
          <cell r="H239">
            <v>0</v>
          </cell>
          <cell r="I239">
            <v>66642</v>
          </cell>
          <cell r="J239">
            <v>0</v>
          </cell>
          <cell r="K239">
            <v>0</v>
          </cell>
          <cell r="L239">
            <v>0</v>
          </cell>
          <cell r="M239">
            <v>4998.1499999999996</v>
          </cell>
          <cell r="N239">
            <v>4998.1499999999996</v>
          </cell>
          <cell r="U239">
            <v>100</v>
          </cell>
        </row>
        <row r="240">
          <cell r="B240" t="str">
            <v>C1757004 - HAYS RAIL CROSSING 66KV</v>
          </cell>
          <cell r="C240">
            <v>2470</v>
          </cell>
          <cell r="D240">
            <v>1900</v>
          </cell>
          <cell r="E240">
            <v>0</v>
          </cell>
          <cell r="F240">
            <v>0</v>
          </cell>
          <cell r="G240">
            <v>0</v>
          </cell>
          <cell r="H240">
            <v>0</v>
          </cell>
          <cell r="I240">
            <v>0</v>
          </cell>
          <cell r="J240">
            <v>1900</v>
          </cell>
          <cell r="K240">
            <v>0</v>
          </cell>
          <cell r="L240">
            <v>0</v>
          </cell>
          <cell r="M240">
            <v>570</v>
          </cell>
          <cell r="N240">
            <v>570</v>
          </cell>
          <cell r="U240">
            <v>100</v>
          </cell>
        </row>
        <row r="241">
          <cell r="B241" t="str">
            <v>C1757006 - EALING BRIDGE ROAD 66KV OVERLAY</v>
          </cell>
          <cell r="C241">
            <v>21682.924999999999</v>
          </cell>
          <cell r="D241">
            <v>17711.75</v>
          </cell>
          <cell r="E241">
            <v>0</v>
          </cell>
          <cell r="F241">
            <v>0</v>
          </cell>
          <cell r="G241">
            <v>0</v>
          </cell>
          <cell r="H241">
            <v>6711.75</v>
          </cell>
          <cell r="I241">
            <v>0</v>
          </cell>
          <cell r="J241">
            <v>11000</v>
          </cell>
          <cell r="K241">
            <v>0</v>
          </cell>
          <cell r="L241">
            <v>0</v>
          </cell>
          <cell r="M241">
            <v>3971.1749999999997</v>
          </cell>
          <cell r="N241">
            <v>3971.1749999999997</v>
          </cell>
          <cell r="Y241">
            <v>100</v>
          </cell>
        </row>
        <row r="242">
          <cell r="B242" t="str">
            <v>C1757007 - CHICKERELL-WEYMOUTH 2/33KV CABLE</v>
          </cell>
          <cell r="C242">
            <v>29908.212</v>
          </cell>
          <cell r="D242">
            <v>24629.54</v>
          </cell>
          <cell r="E242">
            <v>0</v>
          </cell>
          <cell r="F242">
            <v>0</v>
          </cell>
          <cell r="G242">
            <v>0</v>
          </cell>
          <cell r="H242">
            <v>10550.95</v>
          </cell>
          <cell r="I242">
            <v>0</v>
          </cell>
          <cell r="J242">
            <v>14078.59</v>
          </cell>
          <cell r="K242">
            <v>0</v>
          </cell>
          <cell r="L242">
            <v>0</v>
          </cell>
          <cell r="M242">
            <v>5278.6719999999996</v>
          </cell>
          <cell r="N242">
            <v>5278.6719999999996</v>
          </cell>
          <cell r="P242">
            <v>100</v>
          </cell>
        </row>
        <row r="243">
          <cell r="B243" t="str">
            <v>C1757008 - TOWER PAINTING 2010</v>
          </cell>
          <cell r="C243">
            <v>23029.434999999998</v>
          </cell>
          <cell r="D243">
            <v>20935.849999999999</v>
          </cell>
          <cell r="E243">
            <v>0</v>
          </cell>
          <cell r="F243">
            <v>0</v>
          </cell>
          <cell r="G243">
            <v>0</v>
          </cell>
          <cell r="H243">
            <v>20935.849999999999</v>
          </cell>
          <cell r="I243">
            <v>0</v>
          </cell>
          <cell r="J243">
            <v>0</v>
          </cell>
          <cell r="K243">
            <v>0</v>
          </cell>
          <cell r="L243">
            <v>0</v>
          </cell>
          <cell r="M243">
            <v>2093.585</v>
          </cell>
          <cell r="N243">
            <v>2093.585</v>
          </cell>
          <cell r="V243">
            <v>100</v>
          </cell>
        </row>
        <row r="244">
          <cell r="B244" t="str">
            <v>C1757009 - STOKENCHURCH 33/11KV S/S PLANT</v>
          </cell>
          <cell r="C244">
            <v>5112.375</v>
          </cell>
          <cell r="D244">
            <v>4655</v>
          </cell>
          <cell r="E244">
            <v>0</v>
          </cell>
          <cell r="F244">
            <v>0</v>
          </cell>
          <cell r="G244">
            <v>0</v>
          </cell>
          <cell r="H244">
            <v>4330</v>
          </cell>
          <cell r="I244">
            <v>325</v>
          </cell>
          <cell r="J244">
            <v>0</v>
          </cell>
          <cell r="K244">
            <v>0</v>
          </cell>
          <cell r="L244">
            <v>0</v>
          </cell>
          <cell r="M244">
            <v>457.375</v>
          </cell>
          <cell r="N244">
            <v>457.375</v>
          </cell>
          <cell r="U244">
            <v>60</v>
          </cell>
          <cell r="W244">
            <v>40</v>
          </cell>
        </row>
        <row r="245">
          <cell r="B245" t="str">
            <v>C1757011 - WELL END 33/11KV SUBSTATION</v>
          </cell>
          <cell r="C245">
            <v>18013.21</v>
          </cell>
          <cell r="D245">
            <v>15800.83</v>
          </cell>
          <cell r="E245">
            <v>711.58</v>
          </cell>
          <cell r="F245">
            <v>711.58</v>
          </cell>
          <cell r="G245">
            <v>0</v>
          </cell>
          <cell r="H245">
            <v>14764.25</v>
          </cell>
          <cell r="I245">
            <v>325</v>
          </cell>
          <cell r="J245">
            <v>0</v>
          </cell>
          <cell r="K245">
            <v>0</v>
          </cell>
          <cell r="L245">
            <v>0</v>
          </cell>
          <cell r="M245">
            <v>2212.38</v>
          </cell>
          <cell r="N245">
            <v>2212.38</v>
          </cell>
          <cell r="U245">
            <v>100</v>
          </cell>
        </row>
        <row r="246">
          <cell r="B246" t="str">
            <v>C1757501 - NETLEY COMMON 132KV S/S</v>
          </cell>
          <cell r="C246">
            <v>26875</v>
          </cell>
          <cell r="D246">
            <v>25000</v>
          </cell>
          <cell r="E246">
            <v>0</v>
          </cell>
          <cell r="F246">
            <v>0</v>
          </cell>
          <cell r="G246">
            <v>0</v>
          </cell>
          <cell r="H246">
            <v>0</v>
          </cell>
          <cell r="I246">
            <v>25000</v>
          </cell>
          <cell r="J246">
            <v>0</v>
          </cell>
          <cell r="K246">
            <v>0</v>
          </cell>
          <cell r="L246">
            <v>0</v>
          </cell>
          <cell r="M246">
            <v>1875</v>
          </cell>
          <cell r="N246">
            <v>1875</v>
          </cell>
          <cell r="U246">
            <v>100</v>
          </cell>
        </row>
        <row r="247">
          <cell r="B247" t="str">
            <v>C1757502 - DRAYTON WINSMORE LANEPILOT CABL</v>
          </cell>
          <cell r="C247">
            <v>140807.2225</v>
          </cell>
          <cell r="D247">
            <v>129136.29</v>
          </cell>
          <cell r="E247">
            <v>0</v>
          </cell>
          <cell r="F247">
            <v>0</v>
          </cell>
          <cell r="G247">
            <v>0</v>
          </cell>
          <cell r="H247">
            <v>20262.43</v>
          </cell>
          <cell r="I247">
            <v>102299.86</v>
          </cell>
          <cell r="J247">
            <v>6574</v>
          </cell>
          <cell r="K247">
            <v>0</v>
          </cell>
          <cell r="L247">
            <v>0</v>
          </cell>
          <cell r="M247">
            <v>11670.932499999999</v>
          </cell>
          <cell r="N247">
            <v>11670.932499999999</v>
          </cell>
          <cell r="U247">
            <v>100</v>
          </cell>
        </row>
        <row r="248">
          <cell r="B248" t="str">
            <v>C1757503 - PETERSFIELD AV 11KV SWITCHBOARD</v>
          </cell>
          <cell r="C248">
            <v>185898.56699999998</v>
          </cell>
          <cell r="D248">
            <v>143248.91</v>
          </cell>
          <cell r="E248">
            <v>0</v>
          </cell>
          <cell r="F248">
            <v>0</v>
          </cell>
          <cell r="G248">
            <v>0</v>
          </cell>
          <cell r="H248">
            <v>1625.08</v>
          </cell>
          <cell r="I248">
            <v>0</v>
          </cell>
          <cell r="J248">
            <v>141623.82999999999</v>
          </cell>
          <cell r="K248">
            <v>0</v>
          </cell>
          <cell r="L248">
            <v>0</v>
          </cell>
          <cell r="M248">
            <v>42649.656999999992</v>
          </cell>
          <cell r="N248">
            <v>42649.656999999992</v>
          </cell>
          <cell r="Q248">
            <v>2</v>
          </cell>
          <cell r="U248">
            <v>88</v>
          </cell>
          <cell r="W248">
            <v>10</v>
          </cell>
        </row>
        <row r="249">
          <cell r="B249" t="str">
            <v>C1757504 - HUNSTON TRANSFORMER BUNDING</v>
          </cell>
          <cell r="C249">
            <v>50316.369249999996</v>
          </cell>
          <cell r="D249">
            <v>46732.45</v>
          </cell>
          <cell r="E249">
            <v>0</v>
          </cell>
          <cell r="F249">
            <v>0</v>
          </cell>
          <cell r="G249">
            <v>0</v>
          </cell>
          <cell r="H249">
            <v>3159.42</v>
          </cell>
          <cell r="I249">
            <v>43573.03</v>
          </cell>
          <cell r="J249">
            <v>0</v>
          </cell>
          <cell r="K249">
            <v>0</v>
          </cell>
          <cell r="L249">
            <v>0</v>
          </cell>
          <cell r="M249">
            <v>3583.9192499999999</v>
          </cell>
          <cell r="N249">
            <v>3583.9192499999999</v>
          </cell>
          <cell r="U249">
            <v>20</v>
          </cell>
          <cell r="W249">
            <v>80</v>
          </cell>
        </row>
        <row r="250">
          <cell r="B250" t="str">
            <v>C1757505 - 132KV O/LINE  VARIOUS</v>
          </cell>
          <cell r="C250">
            <v>127518.16</v>
          </cell>
          <cell r="D250">
            <v>115925.6</v>
          </cell>
          <cell r="E250">
            <v>0</v>
          </cell>
          <cell r="F250">
            <v>0</v>
          </cell>
          <cell r="G250">
            <v>0</v>
          </cell>
          <cell r="H250">
            <v>115925.6</v>
          </cell>
          <cell r="I250">
            <v>0</v>
          </cell>
          <cell r="J250">
            <v>0</v>
          </cell>
          <cell r="K250">
            <v>0</v>
          </cell>
          <cell r="L250">
            <v>0</v>
          </cell>
          <cell r="M250">
            <v>11592.56</v>
          </cell>
          <cell r="N250">
            <v>11592.56</v>
          </cell>
          <cell r="AB250">
            <v>100</v>
          </cell>
        </row>
        <row r="251">
          <cell r="B251" t="str">
            <v>C1757506 - WOODMILL LANE PRIMARYSUBSTATION</v>
          </cell>
          <cell r="C251">
            <v>1042404.5830000001</v>
          </cell>
          <cell r="D251">
            <v>968793.92</v>
          </cell>
          <cell r="E251">
            <v>0</v>
          </cell>
          <cell r="F251">
            <v>0</v>
          </cell>
          <cell r="G251">
            <v>0</v>
          </cell>
          <cell r="H251">
            <v>38044.76</v>
          </cell>
          <cell r="I251">
            <v>930749.16</v>
          </cell>
          <cell r="J251">
            <v>0</v>
          </cell>
          <cell r="K251">
            <v>0</v>
          </cell>
          <cell r="L251">
            <v>0</v>
          </cell>
          <cell r="M251">
            <v>73610.663</v>
          </cell>
          <cell r="N251">
            <v>73610.663</v>
          </cell>
          <cell r="Q251">
            <v>0.5</v>
          </cell>
          <cell r="U251">
            <v>90</v>
          </cell>
          <cell r="W251">
            <v>9.5</v>
          </cell>
        </row>
        <row r="252">
          <cell r="B252" t="str">
            <v>C1757507 - SUNNINGHIL 33KV S/S TRANSFORMER</v>
          </cell>
          <cell r="C252">
            <v>100918.035</v>
          </cell>
          <cell r="D252">
            <v>91398.2</v>
          </cell>
          <cell r="E252">
            <v>0</v>
          </cell>
          <cell r="F252">
            <v>0</v>
          </cell>
          <cell r="G252">
            <v>0</v>
          </cell>
          <cell r="H252">
            <v>19442.8</v>
          </cell>
          <cell r="I252">
            <v>62271.4</v>
          </cell>
          <cell r="J252">
            <v>9684</v>
          </cell>
          <cell r="K252">
            <v>0</v>
          </cell>
          <cell r="L252">
            <v>0</v>
          </cell>
          <cell r="M252">
            <v>9519.8349999999991</v>
          </cell>
          <cell r="N252">
            <v>9519.8349999999991</v>
          </cell>
          <cell r="Q252">
            <v>1</v>
          </cell>
          <cell r="U252">
            <v>90</v>
          </cell>
          <cell r="W252">
            <v>9</v>
          </cell>
        </row>
        <row r="253">
          <cell r="B253" t="str">
            <v>C1757509 - LANGLEY COURT 33/11KVS/S</v>
          </cell>
          <cell r="C253">
            <v>311625.60100000002</v>
          </cell>
          <cell r="D253">
            <v>242840.57</v>
          </cell>
          <cell r="E253">
            <v>0</v>
          </cell>
          <cell r="F253">
            <v>0</v>
          </cell>
          <cell r="G253">
            <v>0</v>
          </cell>
          <cell r="H253">
            <v>1210.7</v>
          </cell>
          <cell r="I253">
            <v>17000</v>
          </cell>
          <cell r="J253">
            <v>224629.87</v>
          </cell>
          <cell r="K253">
            <v>0</v>
          </cell>
          <cell r="L253">
            <v>0</v>
          </cell>
          <cell r="M253">
            <v>68785.030999999988</v>
          </cell>
          <cell r="N253">
            <v>68785.030999999988</v>
          </cell>
          <cell r="Q253">
            <v>1</v>
          </cell>
          <cell r="U253">
            <v>80</v>
          </cell>
          <cell r="W253">
            <v>19</v>
          </cell>
        </row>
        <row r="254">
          <cell r="B254" t="str">
            <v>C1757511 - IVER ASBESTOS REMEDIATION WORK</v>
          </cell>
          <cell r="C254">
            <v>3525789.7514999998</v>
          </cell>
          <cell r="D254">
            <v>3279804.42</v>
          </cell>
          <cell r="E254">
            <v>0</v>
          </cell>
          <cell r="F254">
            <v>0</v>
          </cell>
          <cell r="G254">
            <v>0</v>
          </cell>
          <cell r="H254">
            <v>0</v>
          </cell>
          <cell r="I254">
            <v>3279804.42</v>
          </cell>
          <cell r="J254">
            <v>0</v>
          </cell>
          <cell r="K254">
            <v>0</v>
          </cell>
          <cell r="L254">
            <v>0</v>
          </cell>
          <cell r="M254">
            <v>245985.33149999997</v>
          </cell>
          <cell r="N254">
            <v>245985.33149999997</v>
          </cell>
          <cell r="X254">
            <v>100</v>
          </cell>
        </row>
        <row r="255">
          <cell r="B255" t="str">
            <v>C1757512 - MAIDENHEAD 33KV SWITCHGEAR</v>
          </cell>
          <cell r="C255">
            <v>434596.02499999997</v>
          </cell>
          <cell r="D255">
            <v>348712.98</v>
          </cell>
          <cell r="E255">
            <v>0</v>
          </cell>
          <cell r="F255">
            <v>0</v>
          </cell>
          <cell r="G255">
            <v>0</v>
          </cell>
          <cell r="H255">
            <v>85226.42</v>
          </cell>
          <cell r="I255">
            <v>7491.4</v>
          </cell>
          <cell r="J255">
            <v>255890.16</v>
          </cell>
          <cell r="K255">
            <v>105</v>
          </cell>
          <cell r="L255">
            <v>0</v>
          </cell>
          <cell r="M255">
            <v>85883.044999999998</v>
          </cell>
          <cell r="N255">
            <v>85883.044999999998</v>
          </cell>
          <cell r="Q255">
            <v>0.5</v>
          </cell>
          <cell r="U255">
            <v>90</v>
          </cell>
          <cell r="W255">
            <v>9.5</v>
          </cell>
        </row>
        <row r="256">
          <cell r="B256" t="str">
            <v>C1757514 - DOWN GRANGE BASINGSTOKE 33KV</v>
          </cell>
          <cell r="C256">
            <v>112467.49699999999</v>
          </cell>
          <cell r="D256">
            <v>104459.52</v>
          </cell>
          <cell r="E256">
            <v>0</v>
          </cell>
          <cell r="F256">
            <v>0</v>
          </cell>
          <cell r="G256">
            <v>0</v>
          </cell>
          <cell r="H256">
            <v>6940.52</v>
          </cell>
          <cell r="I256">
            <v>97519</v>
          </cell>
          <cell r="J256">
            <v>0</v>
          </cell>
          <cell r="K256">
            <v>0</v>
          </cell>
          <cell r="L256">
            <v>0</v>
          </cell>
          <cell r="M256">
            <v>8007.976999999999</v>
          </cell>
          <cell r="N256">
            <v>8007.976999999999</v>
          </cell>
          <cell r="U256">
            <v>100</v>
          </cell>
        </row>
        <row r="257">
          <cell r="B257" t="str">
            <v>C1757515 - WESTON CROSS JOINT 33KV</v>
          </cell>
          <cell r="C257">
            <v>32250</v>
          </cell>
          <cell r="D257">
            <v>30000</v>
          </cell>
          <cell r="E257">
            <v>0</v>
          </cell>
          <cell r="F257">
            <v>0</v>
          </cell>
          <cell r="G257">
            <v>0</v>
          </cell>
          <cell r="H257">
            <v>0</v>
          </cell>
          <cell r="I257">
            <v>30000</v>
          </cell>
          <cell r="J257">
            <v>0</v>
          </cell>
          <cell r="K257">
            <v>0</v>
          </cell>
          <cell r="L257">
            <v>0</v>
          </cell>
          <cell r="M257">
            <v>2250</v>
          </cell>
          <cell r="N257">
            <v>2250</v>
          </cell>
          <cell r="U257">
            <v>100</v>
          </cell>
        </row>
        <row r="258">
          <cell r="B258" t="str">
            <v>C1757516 - OVERTON &amp; WHITCHURCH 33/11KV</v>
          </cell>
          <cell r="C258">
            <v>449541.76199999999</v>
          </cell>
          <cell r="D258">
            <v>386593.13</v>
          </cell>
          <cell r="E258">
            <v>0</v>
          </cell>
          <cell r="F258">
            <v>0</v>
          </cell>
          <cell r="G258">
            <v>0</v>
          </cell>
          <cell r="H258">
            <v>22008.16</v>
          </cell>
          <cell r="I258">
            <v>216123</v>
          </cell>
          <cell r="J258">
            <v>88000</v>
          </cell>
          <cell r="K258">
            <v>60461.97</v>
          </cell>
          <cell r="L258">
            <v>0</v>
          </cell>
          <cell r="M258">
            <v>62948.631999999998</v>
          </cell>
          <cell r="N258">
            <v>62948.631999999998</v>
          </cell>
          <cell r="P258">
            <v>98</v>
          </cell>
          <cell r="Q258">
            <v>2</v>
          </cell>
        </row>
        <row r="259">
          <cell r="B259" t="str">
            <v>C1757517 - MF M LINE TO FAREHAM 132KV REFUR</v>
          </cell>
          <cell r="C259">
            <v>846081.9084999999</v>
          </cell>
          <cell r="D259">
            <v>785683.58</v>
          </cell>
          <cell r="E259">
            <v>0</v>
          </cell>
          <cell r="F259">
            <v>0</v>
          </cell>
          <cell r="G259">
            <v>0</v>
          </cell>
          <cell r="H259">
            <v>58882.400000000001</v>
          </cell>
          <cell r="I259">
            <v>726801.18</v>
          </cell>
          <cell r="J259">
            <v>0</v>
          </cell>
          <cell r="K259">
            <v>0</v>
          </cell>
          <cell r="L259">
            <v>0</v>
          </cell>
          <cell r="M259">
            <v>60398.328500000003</v>
          </cell>
          <cell r="N259">
            <v>60398.328500000003</v>
          </cell>
          <cell r="U259">
            <v>100</v>
          </cell>
        </row>
        <row r="260">
          <cell r="B260" t="str">
            <v>C1757518 - SLOUGH FARNHAM ROYAL</v>
          </cell>
          <cell r="C260">
            <v>165672.133</v>
          </cell>
          <cell r="D260">
            <v>150611.03</v>
          </cell>
          <cell r="E260">
            <v>0</v>
          </cell>
          <cell r="F260">
            <v>0</v>
          </cell>
          <cell r="G260">
            <v>0</v>
          </cell>
          <cell r="H260">
            <v>150611.03</v>
          </cell>
          <cell r="I260">
            <v>0</v>
          </cell>
          <cell r="J260">
            <v>0</v>
          </cell>
          <cell r="K260">
            <v>0</v>
          </cell>
          <cell r="L260">
            <v>0</v>
          </cell>
          <cell r="M260">
            <v>15061.103000000003</v>
          </cell>
          <cell r="N260">
            <v>15061.103000000003</v>
          </cell>
          <cell r="P260">
            <v>100</v>
          </cell>
        </row>
        <row r="261">
          <cell r="B261" t="str">
            <v>C1757519 - GERRARDS CROSS 22/6.6KV S/S REPL</v>
          </cell>
          <cell r="C261">
            <v>287278.71275000001</v>
          </cell>
          <cell r="D261">
            <v>224503.4</v>
          </cell>
          <cell r="E261">
            <v>0</v>
          </cell>
          <cell r="F261">
            <v>0</v>
          </cell>
          <cell r="G261">
            <v>0</v>
          </cell>
          <cell r="H261">
            <v>10361.64</v>
          </cell>
          <cell r="I261">
            <v>11126.13</v>
          </cell>
          <cell r="J261">
            <v>203015.63</v>
          </cell>
          <cell r="K261">
            <v>0</v>
          </cell>
          <cell r="L261">
            <v>0</v>
          </cell>
          <cell r="M261">
            <v>62775.312750000012</v>
          </cell>
          <cell r="N261">
            <v>62775.312750000012</v>
          </cell>
          <cell r="Q261">
            <v>2</v>
          </cell>
          <cell r="U261">
            <v>65</v>
          </cell>
          <cell r="W261">
            <v>33</v>
          </cell>
        </row>
        <row r="262">
          <cell r="B262" t="str">
            <v>C1757520 - MANNINGTON LYTCHETT OHL WORKS</v>
          </cell>
          <cell r="C262">
            <v>2720825</v>
          </cell>
          <cell r="D262">
            <v>2531000</v>
          </cell>
          <cell r="E262">
            <v>0</v>
          </cell>
          <cell r="F262">
            <v>0</v>
          </cell>
          <cell r="G262">
            <v>0</v>
          </cell>
          <cell r="H262">
            <v>0</v>
          </cell>
          <cell r="I262">
            <v>2531000</v>
          </cell>
          <cell r="J262">
            <v>0</v>
          </cell>
          <cell r="K262">
            <v>0</v>
          </cell>
          <cell r="L262">
            <v>0</v>
          </cell>
          <cell r="M262">
            <v>189825</v>
          </cell>
          <cell r="N262">
            <v>189825</v>
          </cell>
          <cell r="P262">
            <v>100</v>
          </cell>
        </row>
        <row r="263">
          <cell r="B263" t="str">
            <v>C1757521 - PORTSMOUTH S/S REPLACE 33KV S/B</v>
          </cell>
          <cell r="C263">
            <v>1603720.5685000001</v>
          </cell>
          <cell r="D263">
            <v>1489738.42</v>
          </cell>
          <cell r="E263">
            <v>82.22</v>
          </cell>
          <cell r="F263">
            <v>82.22</v>
          </cell>
          <cell r="G263">
            <v>0</v>
          </cell>
          <cell r="H263">
            <v>87028.54</v>
          </cell>
          <cell r="I263">
            <v>1402627.66</v>
          </cell>
          <cell r="J263">
            <v>2.9103830456733704E-11</v>
          </cell>
          <cell r="K263">
            <v>0</v>
          </cell>
          <cell r="L263">
            <v>0</v>
          </cell>
          <cell r="M263">
            <v>113982.14850000001</v>
          </cell>
          <cell r="N263">
            <v>113982.14850000001</v>
          </cell>
          <cell r="U263">
            <v>75</v>
          </cell>
          <cell r="W263">
            <v>25</v>
          </cell>
        </row>
        <row r="264">
          <cell r="B264" t="str">
            <v>C1757522 - 132KV LINE REFURB FAREHAM FORT W</v>
          </cell>
          <cell r="C264">
            <v>481785.13825000002</v>
          </cell>
          <cell r="D264">
            <v>447935.71</v>
          </cell>
          <cell r="E264">
            <v>0</v>
          </cell>
          <cell r="F264">
            <v>0</v>
          </cell>
          <cell r="G264">
            <v>0</v>
          </cell>
          <cell r="H264">
            <v>10170</v>
          </cell>
          <cell r="I264">
            <v>437765.71</v>
          </cell>
          <cell r="J264">
            <v>0</v>
          </cell>
          <cell r="K264">
            <v>0</v>
          </cell>
          <cell r="L264">
            <v>0</v>
          </cell>
          <cell r="M264">
            <v>33849.428249999997</v>
          </cell>
          <cell r="N264">
            <v>33849.428249999997</v>
          </cell>
          <cell r="U264">
            <v>100</v>
          </cell>
        </row>
        <row r="265">
          <cell r="B265" t="str">
            <v>C1757523 - COWLEY LOCAL REPLACEMENT 11KV</v>
          </cell>
          <cell r="C265">
            <v>394622.41949999996</v>
          </cell>
          <cell r="D265">
            <v>366540.34</v>
          </cell>
          <cell r="E265">
            <v>0</v>
          </cell>
          <cell r="F265">
            <v>0</v>
          </cell>
          <cell r="G265">
            <v>0</v>
          </cell>
          <cell r="H265">
            <v>23662.16</v>
          </cell>
          <cell r="I265">
            <v>342878.18</v>
          </cell>
          <cell r="J265">
            <v>0</v>
          </cell>
          <cell r="K265">
            <v>0</v>
          </cell>
          <cell r="L265">
            <v>0</v>
          </cell>
          <cell r="M265">
            <v>28082.0795</v>
          </cell>
          <cell r="N265">
            <v>28082.0795</v>
          </cell>
          <cell r="Q265">
            <v>2</v>
          </cell>
          <cell r="U265">
            <v>80</v>
          </cell>
          <cell r="W265">
            <v>18</v>
          </cell>
        </row>
        <row r="266">
          <cell r="B266" t="str">
            <v>C1757524 - ST EBBES S/S OXFORD 11KV S/GEAR</v>
          </cell>
          <cell r="C266">
            <v>194025.35175</v>
          </cell>
          <cell r="D266">
            <v>179402.78</v>
          </cell>
          <cell r="E266">
            <v>0</v>
          </cell>
          <cell r="F266">
            <v>0</v>
          </cell>
          <cell r="G266">
            <v>0</v>
          </cell>
          <cell r="H266">
            <v>10856.53</v>
          </cell>
          <cell r="I266">
            <v>164564.25</v>
          </cell>
          <cell r="J266">
            <v>3982</v>
          </cell>
          <cell r="K266">
            <v>0</v>
          </cell>
          <cell r="L266">
            <v>0</v>
          </cell>
          <cell r="M266">
            <v>14622.571750000001</v>
          </cell>
          <cell r="N266">
            <v>14622.571750000001</v>
          </cell>
          <cell r="U266">
            <v>60</v>
          </cell>
          <cell r="W266">
            <v>40</v>
          </cell>
        </row>
        <row r="267">
          <cell r="B267" t="str">
            <v>C1757525 - BASINGSTOKE 132/33KV S/STATION</v>
          </cell>
          <cell r="C267">
            <v>139410.87850000002</v>
          </cell>
          <cell r="D267">
            <v>128146.98</v>
          </cell>
          <cell r="E267">
            <v>0</v>
          </cell>
          <cell r="F267">
            <v>0</v>
          </cell>
          <cell r="G267">
            <v>0</v>
          </cell>
          <cell r="H267">
            <v>66115</v>
          </cell>
          <cell r="I267">
            <v>62031.98</v>
          </cell>
          <cell r="J267">
            <v>0</v>
          </cell>
          <cell r="K267">
            <v>0</v>
          </cell>
          <cell r="L267">
            <v>0</v>
          </cell>
          <cell r="M267">
            <v>11263.898499999999</v>
          </cell>
          <cell r="N267">
            <v>11263.898499999999</v>
          </cell>
          <cell r="U267">
            <v>100</v>
          </cell>
        </row>
        <row r="268">
          <cell r="B268" t="str">
            <v>C1757526 - CHICKERELL WEYMOUTH ROAD CROSS</v>
          </cell>
          <cell r="C268">
            <v>25689.457749999998</v>
          </cell>
          <cell r="D268">
            <v>23897.17</v>
          </cell>
          <cell r="E268">
            <v>0</v>
          </cell>
          <cell r="F268">
            <v>0</v>
          </cell>
          <cell r="G268">
            <v>0</v>
          </cell>
          <cell r="H268">
            <v>0</v>
          </cell>
          <cell r="I268">
            <v>23897.17</v>
          </cell>
          <cell r="J268">
            <v>0</v>
          </cell>
          <cell r="K268">
            <v>0</v>
          </cell>
          <cell r="L268">
            <v>0</v>
          </cell>
          <cell r="M268">
            <v>1792.2877499999997</v>
          </cell>
          <cell r="N268">
            <v>1792.2877499999997</v>
          </cell>
          <cell r="P268">
            <v>100</v>
          </cell>
        </row>
        <row r="269">
          <cell r="B269" t="str">
            <v>C1757527 - WYMERING 132/33/11KV SUBSTATION</v>
          </cell>
          <cell r="C269">
            <v>50039.605250000001</v>
          </cell>
          <cell r="D269">
            <v>46548.47</v>
          </cell>
          <cell r="E269">
            <v>0</v>
          </cell>
          <cell r="F269">
            <v>0</v>
          </cell>
          <cell r="G269">
            <v>0</v>
          </cell>
          <cell r="H269">
            <v>0</v>
          </cell>
          <cell r="I269">
            <v>46548.47</v>
          </cell>
          <cell r="J269">
            <v>0</v>
          </cell>
          <cell r="K269">
            <v>0</v>
          </cell>
          <cell r="L269">
            <v>0</v>
          </cell>
          <cell r="M269">
            <v>3491.1352499999998</v>
          </cell>
          <cell r="N269">
            <v>3491.1352499999998</v>
          </cell>
          <cell r="U269">
            <v>80</v>
          </cell>
          <cell r="W269">
            <v>20</v>
          </cell>
        </row>
        <row r="270">
          <cell r="B270" t="str">
            <v>C1757528 - READING TO HENLEY PHASE 2 33KV</v>
          </cell>
          <cell r="C270">
            <v>705533.87524999992</v>
          </cell>
          <cell r="D270">
            <v>651530.06999999995</v>
          </cell>
          <cell r="E270">
            <v>0</v>
          </cell>
          <cell r="F270">
            <v>0</v>
          </cell>
          <cell r="G270">
            <v>0</v>
          </cell>
          <cell r="H270">
            <v>101387</v>
          </cell>
          <cell r="I270">
            <v>538568.06999999995</v>
          </cell>
          <cell r="J270">
            <v>11575</v>
          </cell>
          <cell r="K270">
            <v>0</v>
          </cell>
          <cell r="L270">
            <v>0</v>
          </cell>
          <cell r="M270">
            <v>54003.80524999999</v>
          </cell>
          <cell r="N270">
            <v>54003.80524999999</v>
          </cell>
          <cell r="P270">
            <v>100</v>
          </cell>
        </row>
        <row r="271">
          <cell r="B271" t="str">
            <v>C1757529 - TISBURY 11KV SWITCHBOARD REPLACE</v>
          </cell>
          <cell r="C271">
            <v>116122.33649999999</v>
          </cell>
          <cell r="D271">
            <v>106191.66</v>
          </cell>
          <cell r="E271">
            <v>1904</v>
          </cell>
          <cell r="F271">
            <v>0</v>
          </cell>
          <cell r="G271">
            <v>1904</v>
          </cell>
          <cell r="H271">
            <v>8204.08</v>
          </cell>
          <cell r="I271">
            <v>96083.58</v>
          </cell>
          <cell r="J271">
            <v>0</v>
          </cell>
          <cell r="K271">
            <v>0</v>
          </cell>
          <cell r="L271">
            <v>0</v>
          </cell>
          <cell r="M271">
            <v>9930.6764999999996</v>
          </cell>
          <cell r="N271">
            <v>9930.6764999999996</v>
          </cell>
          <cell r="Q271">
            <v>2</v>
          </cell>
          <cell r="U271">
            <v>75</v>
          </cell>
          <cell r="W271">
            <v>23</v>
          </cell>
        </row>
        <row r="272">
          <cell r="B272" t="str">
            <v>C1757530 - TOTTON ROWNHAMS 33KV OHL DIVERS</v>
          </cell>
          <cell r="C272">
            <v>163599.79999999999</v>
          </cell>
          <cell r="D272">
            <v>151237.1</v>
          </cell>
          <cell r="E272">
            <v>695.44</v>
          </cell>
          <cell r="F272">
            <v>0</v>
          </cell>
          <cell r="G272">
            <v>695.44</v>
          </cell>
          <cell r="H272">
            <v>15065.42</v>
          </cell>
          <cell r="I272">
            <v>135476.24</v>
          </cell>
          <cell r="J272">
            <v>0</v>
          </cell>
          <cell r="K272">
            <v>0</v>
          </cell>
          <cell r="L272">
            <v>0</v>
          </cell>
          <cell r="M272">
            <v>12362.7</v>
          </cell>
          <cell r="N272">
            <v>12362.7</v>
          </cell>
          <cell r="U272">
            <v>100</v>
          </cell>
        </row>
        <row r="273">
          <cell r="B273" t="str">
            <v>C1757531 - CANAL BANK S/S</v>
          </cell>
          <cell r="C273">
            <v>30044.384000000002</v>
          </cell>
          <cell r="D273">
            <v>23682.53</v>
          </cell>
          <cell r="E273">
            <v>0</v>
          </cell>
          <cell r="F273">
            <v>0</v>
          </cell>
          <cell r="G273">
            <v>0</v>
          </cell>
          <cell r="H273">
            <v>3270.15</v>
          </cell>
          <cell r="I273">
            <v>395</v>
          </cell>
          <cell r="J273">
            <v>20017.38</v>
          </cell>
          <cell r="K273">
            <v>0</v>
          </cell>
          <cell r="L273">
            <v>0</v>
          </cell>
          <cell r="M273">
            <v>6361.8540000000003</v>
          </cell>
          <cell r="N273">
            <v>6361.8540000000003</v>
          </cell>
          <cell r="P273">
            <v>100</v>
          </cell>
        </row>
        <row r="274">
          <cell r="B274" t="str">
            <v>C1757532 - 33KV AUTO-RECLOSE SCHEME</v>
          </cell>
          <cell r="C274">
            <v>150962.25</v>
          </cell>
          <cell r="D274">
            <v>140430</v>
          </cell>
          <cell r="E274">
            <v>0</v>
          </cell>
          <cell r="F274">
            <v>0</v>
          </cell>
          <cell r="G274">
            <v>0</v>
          </cell>
          <cell r="H274">
            <v>0</v>
          </cell>
          <cell r="I274">
            <v>140430</v>
          </cell>
          <cell r="J274">
            <v>0</v>
          </cell>
          <cell r="K274">
            <v>0</v>
          </cell>
          <cell r="L274">
            <v>0</v>
          </cell>
          <cell r="M274">
            <v>10532.25</v>
          </cell>
          <cell r="N274">
            <v>10532.25</v>
          </cell>
          <cell r="U274">
            <v>100</v>
          </cell>
        </row>
        <row r="275">
          <cell r="B275" t="str">
            <v>C1757533 - RIVERSIDE 33-11KV S/STATION</v>
          </cell>
          <cell r="C275">
            <v>62893</v>
          </cell>
          <cell r="D275">
            <v>58440</v>
          </cell>
          <cell r="E275">
            <v>0</v>
          </cell>
          <cell r="F275">
            <v>0</v>
          </cell>
          <cell r="G275">
            <v>0</v>
          </cell>
          <cell r="H275">
            <v>2800</v>
          </cell>
          <cell r="I275">
            <v>55640</v>
          </cell>
          <cell r="J275">
            <v>0</v>
          </cell>
          <cell r="K275">
            <v>0</v>
          </cell>
          <cell r="L275">
            <v>0</v>
          </cell>
          <cell r="M275">
            <v>4453</v>
          </cell>
          <cell r="N275">
            <v>4453</v>
          </cell>
          <cell r="V275">
            <v>100</v>
          </cell>
        </row>
        <row r="276">
          <cell r="B276" t="str">
            <v>C1757534 - LITTLE HUNGERFORD 33-11KV</v>
          </cell>
          <cell r="C276">
            <v>56985.75</v>
          </cell>
          <cell r="D276">
            <v>53010</v>
          </cell>
          <cell r="E276">
            <v>0</v>
          </cell>
          <cell r="F276">
            <v>0</v>
          </cell>
          <cell r="G276">
            <v>0</v>
          </cell>
          <cell r="H276">
            <v>0</v>
          </cell>
          <cell r="I276">
            <v>53010</v>
          </cell>
          <cell r="J276">
            <v>0</v>
          </cell>
          <cell r="K276">
            <v>0</v>
          </cell>
          <cell r="L276">
            <v>0</v>
          </cell>
          <cell r="M276">
            <v>3975.75</v>
          </cell>
          <cell r="N276">
            <v>3975.75</v>
          </cell>
          <cell r="V276">
            <v>100</v>
          </cell>
        </row>
        <row r="277">
          <cell r="B277" t="str">
            <v>C1757535 - BEENHAM TFORMERS C1MT&amp; C2MT</v>
          </cell>
          <cell r="C277">
            <v>38353.85</v>
          </cell>
          <cell r="D277">
            <v>35678</v>
          </cell>
          <cell r="E277">
            <v>0</v>
          </cell>
          <cell r="F277">
            <v>0</v>
          </cell>
          <cell r="G277">
            <v>0</v>
          </cell>
          <cell r="H277">
            <v>0</v>
          </cell>
          <cell r="I277">
            <v>35678</v>
          </cell>
          <cell r="J277">
            <v>0</v>
          </cell>
          <cell r="K277">
            <v>0</v>
          </cell>
          <cell r="L277">
            <v>0</v>
          </cell>
          <cell r="M277">
            <v>2675.85</v>
          </cell>
          <cell r="N277">
            <v>2675.85</v>
          </cell>
          <cell r="AC277">
            <v>100</v>
          </cell>
        </row>
        <row r="278">
          <cell r="B278" t="str">
            <v>C1757536 - TWYFORD TFORMERS C1MT&amp; C2MT</v>
          </cell>
          <cell r="C278">
            <v>12130.737999999999</v>
          </cell>
          <cell r="D278">
            <v>11284.08</v>
          </cell>
          <cell r="E278">
            <v>0</v>
          </cell>
          <cell r="F278">
            <v>0</v>
          </cell>
          <cell r="G278">
            <v>0</v>
          </cell>
          <cell r="H278">
            <v>14.08</v>
          </cell>
          <cell r="I278">
            <v>11270</v>
          </cell>
          <cell r="J278">
            <v>0</v>
          </cell>
          <cell r="K278">
            <v>0</v>
          </cell>
          <cell r="L278">
            <v>0</v>
          </cell>
          <cell r="M278">
            <v>846.65800000000002</v>
          </cell>
          <cell r="N278">
            <v>846.65800000000002</v>
          </cell>
          <cell r="V278">
            <v>100</v>
          </cell>
        </row>
        <row r="279">
          <cell r="B279" t="str">
            <v>C1757537 - MINTY 132KV SUB STATION</v>
          </cell>
          <cell r="C279">
            <v>15018.825000000001</v>
          </cell>
          <cell r="D279">
            <v>13971</v>
          </cell>
          <cell r="E279">
            <v>0</v>
          </cell>
          <cell r="F279">
            <v>0</v>
          </cell>
          <cell r="G279">
            <v>0</v>
          </cell>
          <cell r="H279">
            <v>0</v>
          </cell>
          <cell r="I279">
            <v>13971</v>
          </cell>
          <cell r="J279">
            <v>0</v>
          </cell>
          <cell r="K279">
            <v>0</v>
          </cell>
          <cell r="L279">
            <v>0</v>
          </cell>
          <cell r="M279">
            <v>1047.825</v>
          </cell>
          <cell r="N279">
            <v>1047.825</v>
          </cell>
          <cell r="U279">
            <v>100</v>
          </cell>
        </row>
        <row r="280">
          <cell r="B280" t="str">
            <v>C1757538 - SLOUGH FARNHAM ROYAL NO3 CIRCUIT</v>
          </cell>
          <cell r="C280">
            <v>404831.84674999991</v>
          </cell>
          <cell r="D280">
            <v>351766.31</v>
          </cell>
          <cell r="E280">
            <v>0</v>
          </cell>
          <cell r="F280">
            <v>0</v>
          </cell>
          <cell r="G280">
            <v>0</v>
          </cell>
          <cell r="H280">
            <v>2897.8499999999913</v>
          </cell>
          <cell r="I280">
            <v>230599.05</v>
          </cell>
          <cell r="J280">
            <v>118269.41</v>
          </cell>
          <cell r="K280">
            <v>0</v>
          </cell>
          <cell r="L280">
            <v>0</v>
          </cell>
          <cell r="M280">
            <v>53065.536749999999</v>
          </cell>
          <cell r="N280">
            <v>53065.536749999999</v>
          </cell>
          <cell r="P280">
            <v>98</v>
          </cell>
          <cell r="Q280">
            <v>2</v>
          </cell>
        </row>
        <row r="281">
          <cell r="B281" t="str">
            <v>C1757539 - CAUSEWAY 33/11KV S/S 11/12</v>
          </cell>
          <cell r="C281">
            <v>205336.52299999999</v>
          </cell>
          <cell r="D281">
            <v>160422.71</v>
          </cell>
          <cell r="E281">
            <v>0</v>
          </cell>
          <cell r="F281">
            <v>0</v>
          </cell>
          <cell r="G281">
            <v>0</v>
          </cell>
          <cell r="H281">
            <v>0</v>
          </cell>
          <cell r="I281">
            <v>14280</v>
          </cell>
          <cell r="J281">
            <v>146142.71</v>
          </cell>
          <cell r="K281">
            <v>0</v>
          </cell>
          <cell r="L281">
            <v>0</v>
          </cell>
          <cell r="M281">
            <v>44913.812999999995</v>
          </cell>
          <cell r="N281">
            <v>44913.812999999995</v>
          </cell>
          <cell r="AC281">
            <v>100</v>
          </cell>
        </row>
        <row r="282">
          <cell r="B282" t="str">
            <v>C1757540 - CANAL BANK 66/11KV S/S</v>
          </cell>
          <cell r="C282">
            <v>50600</v>
          </cell>
          <cell r="D282">
            <v>46000</v>
          </cell>
          <cell r="E282">
            <v>0</v>
          </cell>
          <cell r="F282">
            <v>0</v>
          </cell>
          <cell r="G282">
            <v>0</v>
          </cell>
          <cell r="H282">
            <v>46000</v>
          </cell>
          <cell r="I282">
            <v>0</v>
          </cell>
          <cell r="J282">
            <v>0</v>
          </cell>
          <cell r="K282">
            <v>0</v>
          </cell>
          <cell r="L282">
            <v>0</v>
          </cell>
          <cell r="M282">
            <v>4600</v>
          </cell>
          <cell r="N282">
            <v>4600</v>
          </cell>
          <cell r="P282">
            <v>98</v>
          </cell>
          <cell r="Q282">
            <v>2</v>
          </cell>
        </row>
        <row r="283">
          <cell r="B283" t="str">
            <v>C1757541 - PORTSDOWN HILL PORTSMOUTH</v>
          </cell>
          <cell r="C283">
            <v>103946.295</v>
          </cell>
          <cell r="D283">
            <v>87313.06</v>
          </cell>
          <cell r="E283">
            <v>0</v>
          </cell>
          <cell r="F283">
            <v>0</v>
          </cell>
          <cell r="G283">
            <v>0</v>
          </cell>
          <cell r="H283">
            <v>38725.339999999997</v>
          </cell>
          <cell r="I283">
            <v>8069.4</v>
          </cell>
          <cell r="J283">
            <v>40518.32</v>
          </cell>
          <cell r="K283">
            <v>0</v>
          </cell>
          <cell r="L283">
            <v>0</v>
          </cell>
          <cell r="M283">
            <v>16633.235000000001</v>
          </cell>
          <cell r="N283">
            <v>16633.235000000001</v>
          </cell>
          <cell r="U283">
            <v>100</v>
          </cell>
        </row>
        <row r="284">
          <cell r="B284" t="str">
            <v>C1757542 - BRANDON RD 33/11KV SUBSTATION</v>
          </cell>
          <cell r="C284">
            <v>447970.978</v>
          </cell>
          <cell r="D284">
            <v>357040.32</v>
          </cell>
          <cell r="E284">
            <v>0</v>
          </cell>
          <cell r="F284">
            <v>0</v>
          </cell>
          <cell r="G284">
            <v>0</v>
          </cell>
          <cell r="H284">
            <v>80468.44</v>
          </cell>
          <cell r="I284">
            <v>390</v>
          </cell>
          <cell r="J284">
            <v>276181.88</v>
          </cell>
          <cell r="K284">
            <v>0</v>
          </cell>
          <cell r="L284">
            <v>0</v>
          </cell>
          <cell r="M284">
            <v>90930.657999999996</v>
          </cell>
          <cell r="N284">
            <v>90930.657999999996</v>
          </cell>
          <cell r="Q284">
            <v>2</v>
          </cell>
          <cell r="U284">
            <v>60</v>
          </cell>
          <cell r="W284">
            <v>38</v>
          </cell>
        </row>
        <row r="285">
          <cell r="B285" t="str">
            <v>C1757543 - CHICKEREL WEYMOUTH CABLE OVERLAY</v>
          </cell>
          <cell r="C285">
            <v>213400.47500000001</v>
          </cell>
          <cell r="D285">
            <v>194233</v>
          </cell>
          <cell r="E285">
            <v>0</v>
          </cell>
          <cell r="F285">
            <v>0</v>
          </cell>
          <cell r="G285">
            <v>0</v>
          </cell>
          <cell r="H285">
            <v>184000</v>
          </cell>
          <cell r="I285">
            <v>10233</v>
          </cell>
          <cell r="J285">
            <v>0</v>
          </cell>
          <cell r="K285">
            <v>0</v>
          </cell>
          <cell r="L285">
            <v>0</v>
          </cell>
          <cell r="M285">
            <v>19167.474999999999</v>
          </cell>
          <cell r="N285">
            <v>19167.474999999999</v>
          </cell>
          <cell r="P285">
            <v>100</v>
          </cell>
        </row>
        <row r="286">
          <cell r="B286" t="str">
            <v>C1757544 - DENHAM BEACONSFIELD PILOT CABLE</v>
          </cell>
          <cell r="C286">
            <v>111176.18949999999</v>
          </cell>
          <cell r="D286">
            <v>101108.12</v>
          </cell>
          <cell r="E286">
            <v>0</v>
          </cell>
          <cell r="F286">
            <v>0</v>
          </cell>
          <cell r="G286">
            <v>0</v>
          </cell>
          <cell r="H286">
            <v>99398.42</v>
          </cell>
          <cell r="I286">
            <v>1709.7</v>
          </cell>
          <cell r="J286">
            <v>0</v>
          </cell>
          <cell r="K286">
            <v>0</v>
          </cell>
          <cell r="L286">
            <v>0</v>
          </cell>
          <cell r="M286">
            <v>10068.069500000001</v>
          </cell>
          <cell r="N286">
            <v>10068.069500000001</v>
          </cell>
          <cell r="U286">
            <v>100</v>
          </cell>
        </row>
        <row r="287">
          <cell r="B287" t="str">
            <v>C1757545 - ARBORFIELD REPLACE CBAND VTS</v>
          </cell>
          <cell r="C287">
            <v>58946.50275</v>
          </cell>
          <cell r="D287">
            <v>54358.09</v>
          </cell>
          <cell r="E287">
            <v>0</v>
          </cell>
          <cell r="F287">
            <v>0</v>
          </cell>
          <cell r="G287">
            <v>0</v>
          </cell>
          <cell r="H287">
            <v>20462.240000000002</v>
          </cell>
          <cell r="I287">
            <v>33895.85</v>
          </cell>
          <cell r="J287">
            <v>0</v>
          </cell>
          <cell r="K287">
            <v>0</v>
          </cell>
          <cell r="L287">
            <v>0</v>
          </cell>
          <cell r="M287">
            <v>4588.4127499999995</v>
          </cell>
          <cell r="N287">
            <v>4588.4127499999995</v>
          </cell>
          <cell r="U287">
            <v>100</v>
          </cell>
        </row>
        <row r="288">
          <cell r="B288" t="str">
            <v>C1757546 - FARINGDON 11KV S/GEARREPLACE</v>
          </cell>
          <cell r="C288">
            <v>188334.29599999997</v>
          </cell>
          <cell r="D288">
            <v>156035.67000000001</v>
          </cell>
          <cell r="E288">
            <v>0</v>
          </cell>
          <cell r="F288">
            <v>0</v>
          </cell>
          <cell r="G288">
            <v>0</v>
          </cell>
          <cell r="H288">
            <v>71792</v>
          </cell>
          <cell r="I288">
            <v>683</v>
          </cell>
          <cell r="J288">
            <v>83560.67</v>
          </cell>
          <cell r="K288">
            <v>0</v>
          </cell>
          <cell r="L288">
            <v>0</v>
          </cell>
          <cell r="M288">
            <v>32298.625999999997</v>
          </cell>
          <cell r="N288">
            <v>32298.625999999997</v>
          </cell>
          <cell r="Q288">
            <v>2</v>
          </cell>
          <cell r="U288">
            <v>70</v>
          </cell>
          <cell r="W288">
            <v>28</v>
          </cell>
        </row>
        <row r="289">
          <cell r="B289" t="str">
            <v>C1757547 - FARINGDON 33KV S/GEARREPLACEMEN</v>
          </cell>
          <cell r="C289">
            <v>885.56</v>
          </cell>
          <cell r="D289">
            <v>442.78</v>
          </cell>
          <cell r="E289">
            <v>442.78</v>
          </cell>
          <cell r="F289">
            <v>0</v>
          </cell>
          <cell r="G289">
            <v>442.78</v>
          </cell>
          <cell r="H289">
            <v>0</v>
          </cell>
          <cell r="I289">
            <v>0</v>
          </cell>
          <cell r="J289">
            <v>0</v>
          </cell>
          <cell r="K289">
            <v>0</v>
          </cell>
          <cell r="L289">
            <v>0</v>
          </cell>
          <cell r="M289">
            <v>442.78</v>
          </cell>
          <cell r="N289">
            <v>442.78</v>
          </cell>
          <cell r="AC289">
            <v>100</v>
          </cell>
        </row>
        <row r="290">
          <cell r="B290" t="str">
            <v>C1757551 - UNION ST 33/11KV S/S OXFORD</v>
          </cell>
          <cell r="C290">
            <v>358027.19524999999</v>
          </cell>
          <cell r="D290">
            <v>325646.74</v>
          </cell>
          <cell r="E290">
            <v>0</v>
          </cell>
          <cell r="F290">
            <v>0</v>
          </cell>
          <cell r="G290">
            <v>0</v>
          </cell>
          <cell r="H290">
            <v>318277.99</v>
          </cell>
          <cell r="I290">
            <v>7368.75</v>
          </cell>
          <cell r="J290">
            <v>0</v>
          </cell>
          <cell r="K290">
            <v>0</v>
          </cell>
          <cell r="L290">
            <v>0</v>
          </cell>
          <cell r="M290">
            <v>32380.455250000003</v>
          </cell>
          <cell r="N290">
            <v>32380.455250000003</v>
          </cell>
          <cell r="U290">
            <v>55</v>
          </cell>
          <cell r="W290">
            <v>45</v>
          </cell>
        </row>
        <row r="291">
          <cell r="B291" t="str">
            <v>C1757552 - PA &amp; AD 132KV LINE MIN REFURB</v>
          </cell>
          <cell r="C291">
            <v>874.06</v>
          </cell>
          <cell r="D291">
            <v>794.6</v>
          </cell>
          <cell r="E291">
            <v>0</v>
          </cell>
          <cell r="F291">
            <v>0</v>
          </cell>
          <cell r="G291">
            <v>0</v>
          </cell>
          <cell r="H291">
            <v>794.6</v>
          </cell>
          <cell r="I291">
            <v>0</v>
          </cell>
          <cell r="J291">
            <v>0</v>
          </cell>
          <cell r="K291">
            <v>0</v>
          </cell>
          <cell r="L291">
            <v>0</v>
          </cell>
          <cell r="M291">
            <v>79.459999999999994</v>
          </cell>
          <cell r="N291">
            <v>79.459999999999994</v>
          </cell>
          <cell r="AC291">
            <v>100</v>
          </cell>
        </row>
        <row r="292">
          <cell r="B292" t="str">
            <v>C1757557 - PETERSFINGER 11KV SBOARD REPLACE</v>
          </cell>
          <cell r="C292">
            <v>12263.712</v>
          </cell>
          <cell r="D292">
            <v>10880.74</v>
          </cell>
          <cell r="E292">
            <v>0</v>
          </cell>
          <cell r="F292">
            <v>0</v>
          </cell>
          <cell r="G292">
            <v>0</v>
          </cell>
          <cell r="H292">
            <v>1880</v>
          </cell>
          <cell r="I292">
            <v>6690</v>
          </cell>
          <cell r="J292">
            <v>2310.7399999999998</v>
          </cell>
          <cell r="K292">
            <v>0</v>
          </cell>
          <cell r="L292">
            <v>0</v>
          </cell>
          <cell r="M292">
            <v>1382.9719999999998</v>
          </cell>
          <cell r="N292">
            <v>1382.9719999999998</v>
          </cell>
          <cell r="V292">
            <v>100</v>
          </cell>
        </row>
        <row r="293">
          <cell r="B293" t="str">
            <v>C1757558 - SUNNINGHILL TRANSFORMERS</v>
          </cell>
          <cell r="C293">
            <v>387308.04524999997</v>
          </cell>
          <cell r="D293">
            <v>303861.25</v>
          </cell>
          <cell r="E293">
            <v>0</v>
          </cell>
          <cell r="F293">
            <v>0</v>
          </cell>
          <cell r="G293">
            <v>0</v>
          </cell>
          <cell r="H293">
            <v>6575.06</v>
          </cell>
          <cell r="I293">
            <v>28429.19</v>
          </cell>
          <cell r="J293">
            <v>268857</v>
          </cell>
          <cell r="K293">
            <v>0</v>
          </cell>
          <cell r="L293">
            <v>0</v>
          </cell>
          <cell r="M293">
            <v>83446.795249999996</v>
          </cell>
          <cell r="N293">
            <v>83446.795249999996</v>
          </cell>
          <cell r="Q293">
            <v>1</v>
          </cell>
          <cell r="U293">
            <v>70</v>
          </cell>
          <cell r="W293">
            <v>29</v>
          </cell>
        </row>
        <row r="294">
          <cell r="B294" t="str">
            <v>C1757559 - SUNNINGHILL EXCAVATION WORKS</v>
          </cell>
          <cell r="C294">
            <v>61812.5</v>
          </cell>
          <cell r="D294">
            <v>57500</v>
          </cell>
          <cell r="E294">
            <v>0</v>
          </cell>
          <cell r="F294">
            <v>0</v>
          </cell>
          <cell r="G294">
            <v>0</v>
          </cell>
          <cell r="H294">
            <v>0</v>
          </cell>
          <cell r="I294">
            <v>57500</v>
          </cell>
          <cell r="J294">
            <v>0</v>
          </cell>
          <cell r="K294">
            <v>0</v>
          </cell>
          <cell r="L294">
            <v>0</v>
          </cell>
          <cell r="M294">
            <v>4312.5</v>
          </cell>
          <cell r="N294">
            <v>4312.5</v>
          </cell>
          <cell r="W294">
            <v>100</v>
          </cell>
        </row>
        <row r="295">
          <cell r="B295" t="str">
            <v>C1757568 - CHIS 33/11KV/ S/S FAULT VT C1LVT</v>
          </cell>
          <cell r="C295">
            <v>13496.379000000001</v>
          </cell>
          <cell r="D295">
            <v>10381.83</v>
          </cell>
          <cell r="E295">
            <v>0</v>
          </cell>
          <cell r="F295">
            <v>0</v>
          </cell>
          <cell r="G295">
            <v>0</v>
          </cell>
          <cell r="H295">
            <v>0</v>
          </cell>
          <cell r="I295">
            <v>0</v>
          </cell>
          <cell r="J295">
            <v>10381.83</v>
          </cell>
          <cell r="K295">
            <v>0</v>
          </cell>
          <cell r="L295">
            <v>0</v>
          </cell>
          <cell r="M295">
            <v>3114.549</v>
          </cell>
          <cell r="N295">
            <v>3114.549</v>
          </cell>
          <cell r="U295">
            <v>100</v>
          </cell>
        </row>
        <row r="296">
          <cell r="B296" t="str">
            <v>C1757571 - LARKHALL MARLBOROUGH S &amp; NLEACH</v>
          </cell>
          <cell r="C296">
            <v>810134.6</v>
          </cell>
          <cell r="D296">
            <v>736486</v>
          </cell>
          <cell r="E296">
            <v>0</v>
          </cell>
          <cell r="F296">
            <v>0</v>
          </cell>
          <cell r="G296">
            <v>0</v>
          </cell>
          <cell r="H296">
            <v>736486</v>
          </cell>
          <cell r="I296">
            <v>0</v>
          </cell>
          <cell r="J296">
            <v>0</v>
          </cell>
          <cell r="K296">
            <v>0</v>
          </cell>
          <cell r="L296">
            <v>0</v>
          </cell>
          <cell r="M296">
            <v>73648.600000000006</v>
          </cell>
          <cell r="N296">
            <v>73648.600000000006</v>
          </cell>
          <cell r="AC296">
            <v>100</v>
          </cell>
        </row>
        <row r="297">
          <cell r="B297" t="str">
            <v>C1757750 - MCR 132KV LIN MINOR COND REFURB</v>
          </cell>
          <cell r="C297">
            <v>104485.77</v>
          </cell>
          <cell r="D297">
            <v>65604.53</v>
          </cell>
          <cell r="E297">
            <v>34566.43</v>
          </cell>
          <cell r="F297">
            <v>34566.43</v>
          </cell>
          <cell r="G297">
            <v>0</v>
          </cell>
          <cell r="H297">
            <v>24983.1</v>
          </cell>
          <cell r="I297">
            <v>0</v>
          </cell>
          <cell r="J297">
            <v>0</v>
          </cell>
          <cell r="K297">
            <v>6055</v>
          </cell>
          <cell r="L297">
            <v>0</v>
          </cell>
          <cell r="M297">
            <v>38881.24</v>
          </cell>
          <cell r="N297">
            <v>38881.24</v>
          </cell>
          <cell r="AC297">
            <v>100</v>
          </cell>
        </row>
        <row r="298">
          <cell r="B298" t="str">
            <v>C1759595 - FAWLEY PS FAWLEY NORTH 2 132KV</v>
          </cell>
          <cell r="C298">
            <v>128259.482</v>
          </cell>
          <cell r="D298">
            <v>119266.96</v>
          </cell>
          <cell r="E298">
            <v>0</v>
          </cell>
          <cell r="F298">
            <v>0</v>
          </cell>
          <cell r="G298">
            <v>0</v>
          </cell>
          <cell r="H298">
            <v>1900</v>
          </cell>
          <cell r="I298">
            <v>117366.96</v>
          </cell>
          <cell r="J298">
            <v>0</v>
          </cell>
          <cell r="K298">
            <v>0</v>
          </cell>
          <cell r="L298">
            <v>0</v>
          </cell>
          <cell r="M298">
            <v>8992.5220000000008</v>
          </cell>
          <cell r="N298">
            <v>8992.5220000000008</v>
          </cell>
          <cell r="V298">
            <v>100</v>
          </cell>
        </row>
        <row r="299">
          <cell r="B299" t="str">
            <v>C1776366 - EALING BRIDGE RD 66KVGAS FLT</v>
          </cell>
          <cell r="C299">
            <v>-89419.074999999997</v>
          </cell>
          <cell r="D299">
            <v>-75041</v>
          </cell>
          <cell r="E299">
            <v>0</v>
          </cell>
          <cell r="F299">
            <v>0</v>
          </cell>
          <cell r="G299">
            <v>0</v>
          </cell>
          <cell r="H299">
            <v>-350000</v>
          </cell>
          <cell r="I299">
            <v>274959</v>
          </cell>
          <cell r="J299">
            <v>0</v>
          </cell>
          <cell r="K299">
            <v>0</v>
          </cell>
          <cell r="L299">
            <v>0</v>
          </cell>
          <cell r="M299">
            <v>-14378.075000000001</v>
          </cell>
          <cell r="N299">
            <v>-14378.075000000001</v>
          </cell>
          <cell r="U299">
            <v>100</v>
          </cell>
        </row>
        <row r="300">
          <cell r="B300" t="str">
            <v>C1776384 - 132KV FAREHAM/FORT WIDLEY-FAULT</v>
          </cell>
          <cell r="C300">
            <v>-81.575999999999993</v>
          </cell>
          <cell r="D300">
            <v>-74.16</v>
          </cell>
          <cell r="E300">
            <v>0</v>
          </cell>
          <cell r="F300">
            <v>0</v>
          </cell>
          <cell r="G300">
            <v>0</v>
          </cell>
          <cell r="H300">
            <v>-74.16</v>
          </cell>
          <cell r="I300">
            <v>0</v>
          </cell>
          <cell r="J300">
            <v>0</v>
          </cell>
          <cell r="K300">
            <v>0</v>
          </cell>
          <cell r="L300">
            <v>0</v>
          </cell>
          <cell r="M300">
            <v>-7.4160000000000004</v>
          </cell>
          <cell r="N300">
            <v>-7.4160000000000004</v>
          </cell>
          <cell r="U300">
            <v>100</v>
          </cell>
        </row>
        <row r="301">
          <cell r="B301" t="str">
            <v>C1776385 - 132KV HUNSTON/LOVEDEAN FFC LEAK</v>
          </cell>
          <cell r="C301">
            <v>136986.95975000001</v>
          </cell>
          <cell r="D301">
            <v>127429.73</v>
          </cell>
          <cell r="E301">
            <v>0</v>
          </cell>
          <cell r="F301">
            <v>0</v>
          </cell>
          <cell r="G301">
            <v>0</v>
          </cell>
          <cell r="H301">
            <v>0</v>
          </cell>
          <cell r="I301">
            <v>127429.73</v>
          </cell>
          <cell r="J301">
            <v>0</v>
          </cell>
          <cell r="K301">
            <v>0</v>
          </cell>
          <cell r="L301">
            <v>0</v>
          </cell>
          <cell r="M301">
            <v>9557.2297500000004</v>
          </cell>
          <cell r="N301">
            <v>9557.2297500000004</v>
          </cell>
          <cell r="U301">
            <v>100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s Log"/>
      <sheetName val="Fixed Data"/>
      <sheetName val="Check&amp;Bal report"/>
      <sheetName val="Contents"/>
      <sheetName val="1.1 Summary"/>
      <sheetName val=" 1.2 Rec to Reg Accts"/>
      <sheetName val="1.3 Net Debt "/>
      <sheetName val="1.4 Tax comp"/>
      <sheetName val="1.5 Capital allowances"/>
      <sheetName val="1.6 Fixed asset disposals"/>
      <sheetName val="1.7 RAV"/>
      <sheetName val="2.1 Op Cost Matrix"/>
      <sheetName val="2.2 Maintenance"/>
      <sheetName val="2.3  Related Party"/>
      <sheetName val=" 2.4 Exc &amp; Demin "/>
      <sheetName val="2.5a YOY movements"/>
      <sheetName val="2.5b YOY movements "/>
      <sheetName val=" 2.6 Cost mapping"/>
      <sheetName val=" 2.7 Labour Costs &amp; FTEs"/>
      <sheetName val="2.8 Apprentices &amp; Training"/>
      <sheetName val="2.9 Pension data"/>
      <sheetName val="2.10 Provisions"/>
      <sheetName val=" 2.11 Accruals"/>
      <sheetName val=" 2.12 Shrinkage"/>
      <sheetName val="2.13 TMA &amp; NRSWA Costs"/>
      <sheetName val="3.1 Capex Summary"/>
      <sheetName val="3.2 LTS"/>
      <sheetName val="3.3 Mains"/>
      <sheetName val="3.4 Governors"/>
      <sheetName val="3.5 Connections"/>
      <sheetName val="3.6 Other Capex"/>
      <sheetName val="3.7 Breakdown of Cap. OHs"/>
      <sheetName val="3.8 Cap Expenditure Analysis"/>
      <sheetName val="3.9 Repex Summary"/>
      <sheetName val="3.9a Repex to RAV"/>
      <sheetName val="3.10 Repex Mains "/>
      <sheetName val="3.11 Repex Services "/>
      <sheetName val="3.11a Expenditure analysis "/>
      <sheetName val="3.12 LTS Asset Data"/>
      <sheetName val="3.13 Capacity&amp;Storage "/>
      <sheetName val="3.14 Mains&amp;Governors "/>
      <sheetName val="3.15 Additional Data"/>
      <sheetName val="3.16 Capacity &amp; Demand Data "/>
      <sheetName val="Version &amp; 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8">
          <cell r="N8" t="str">
            <v>Mains</v>
          </cell>
          <cell r="O8" t="str">
            <v>Services</v>
          </cell>
          <cell r="P8" t="str">
            <v>Other</v>
          </cell>
          <cell r="Q8" t="str">
            <v>Total</v>
          </cell>
        </row>
        <row r="9">
          <cell r="M9">
            <v>1</v>
          </cell>
          <cell r="N9">
            <v>63.3</v>
          </cell>
          <cell r="O9">
            <v>28.1</v>
          </cell>
          <cell r="P9">
            <v>1.66</v>
          </cell>
          <cell r="Q9">
            <v>93.06</v>
          </cell>
        </row>
        <row r="10">
          <cell r="M10">
            <v>2</v>
          </cell>
          <cell r="N10">
            <v>73.099999999999994</v>
          </cell>
          <cell r="O10">
            <v>21.6</v>
          </cell>
          <cell r="P10">
            <v>5.0999999999999996</v>
          </cell>
          <cell r="Q10">
            <v>99.799999999999983</v>
          </cell>
        </row>
        <row r="11">
          <cell r="M11">
            <v>3</v>
          </cell>
          <cell r="N11">
            <v>68.819999999999993</v>
          </cell>
          <cell r="O11">
            <v>24.72</v>
          </cell>
          <cell r="P11">
            <v>1.36</v>
          </cell>
          <cell r="Q11">
            <v>94.899999999999991</v>
          </cell>
        </row>
        <row r="12">
          <cell r="M12">
            <v>4</v>
          </cell>
          <cell r="N12">
            <v>54.9</v>
          </cell>
          <cell r="O12">
            <v>18.48</v>
          </cell>
          <cell r="P12">
            <v>0.9</v>
          </cell>
          <cell r="Q12">
            <v>74.28</v>
          </cell>
        </row>
        <row r="13">
          <cell r="M13">
            <v>5</v>
          </cell>
          <cell r="N13">
            <v>45.28</v>
          </cell>
          <cell r="O13">
            <v>24.44</v>
          </cell>
          <cell r="P13">
            <v>6.9</v>
          </cell>
          <cell r="Q13">
            <v>76.62</v>
          </cell>
        </row>
        <row r="14">
          <cell r="M14">
            <v>6</v>
          </cell>
          <cell r="N14">
            <v>32.200000000000003</v>
          </cell>
          <cell r="O14">
            <v>15.94</v>
          </cell>
          <cell r="P14">
            <v>0.8</v>
          </cell>
          <cell r="Q14">
            <v>48.94</v>
          </cell>
        </row>
        <row r="15">
          <cell r="M15">
            <v>7</v>
          </cell>
          <cell r="N15">
            <v>83.38</v>
          </cell>
          <cell r="O15">
            <v>46.2</v>
          </cell>
          <cell r="P15">
            <v>4.9000000000000004</v>
          </cell>
          <cell r="Q15">
            <v>134.47999999999999</v>
          </cell>
        </row>
        <row r="16">
          <cell r="M16">
            <v>8</v>
          </cell>
          <cell r="N16">
            <v>36.5</v>
          </cell>
          <cell r="O16">
            <v>23.3</v>
          </cell>
          <cell r="P16">
            <v>4.3</v>
          </cell>
          <cell r="Q16">
            <v>64.099999999999994</v>
          </cell>
        </row>
      </sheetData>
      <sheetData sheetId="36"/>
      <sheetData sheetId="37"/>
      <sheetData sheetId="38"/>
      <sheetData sheetId="39"/>
      <sheetData sheetId="40"/>
      <sheetData sheetId="41"/>
      <sheetData sheetId="42"/>
      <sheetData sheetId="43"/>
      <sheetData sheetId="4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2:BG148"/>
  <sheetViews>
    <sheetView tabSelected="1" zoomScale="85" zoomScaleNormal="85" zoomScaleSheetLayoutView="70" workbookViewId="0">
      <selection activeCell="C9" sqref="C9"/>
    </sheetView>
  </sheetViews>
  <sheetFormatPr defaultColWidth="8.85546875" defaultRowHeight="12.75"/>
  <cols>
    <col min="1" max="1" width="3.85546875" style="139" customWidth="1"/>
    <col min="2" max="2" width="73.7109375" style="137" customWidth="1"/>
    <col min="3" max="3" width="16.7109375" style="142" customWidth="1"/>
    <col min="4" max="4" width="10.5703125" style="137" customWidth="1"/>
    <col min="5" max="5" width="18.28515625" style="138" customWidth="1"/>
    <col min="6" max="6" width="8.42578125" style="139" customWidth="1"/>
    <col min="7" max="7" width="15" style="139" customWidth="1"/>
    <col min="8" max="8" width="22.85546875" style="139" customWidth="1"/>
    <col min="9" max="9" width="11.42578125" style="139" customWidth="1"/>
    <col min="10" max="10" width="16.28515625" style="139" customWidth="1"/>
    <col min="11" max="16" width="8.42578125" style="139" customWidth="1"/>
    <col min="17" max="17" width="10.42578125" style="139" bestFit="1" customWidth="1"/>
    <col min="18" max="18" width="11.42578125" style="139" customWidth="1"/>
    <col min="19" max="19" width="8.42578125" style="140" customWidth="1"/>
    <col min="20" max="23" width="8.42578125" style="139" customWidth="1"/>
    <col min="24" max="24" width="14.28515625" style="139" customWidth="1"/>
    <col min="25" max="37" width="8.42578125" style="139" customWidth="1"/>
    <col min="38" max="38" width="9.42578125" style="139" customWidth="1"/>
    <col min="39" max="39" width="8.42578125" style="139" customWidth="1"/>
    <col min="40" max="16384" width="8.85546875" style="139"/>
  </cols>
  <sheetData>
    <row r="2" spans="2:39">
      <c r="B2" s="150" t="s">
        <v>403</v>
      </c>
    </row>
    <row r="3" spans="2:39">
      <c r="B3" s="137" t="s">
        <v>405</v>
      </c>
    </row>
    <row r="4" spans="2:39" ht="13.5" thickBot="1">
      <c r="B4" s="150"/>
    </row>
    <row r="5" spans="2:39" ht="13.5" thickBot="1">
      <c r="B5" s="175" t="s">
        <v>82</v>
      </c>
      <c r="C5" s="177" t="s">
        <v>401</v>
      </c>
      <c r="D5" s="184" t="s">
        <v>46</v>
      </c>
      <c r="E5" s="176" t="s">
        <v>351</v>
      </c>
      <c r="T5" s="141"/>
      <c r="U5" s="141"/>
      <c r="V5" s="141"/>
      <c r="W5" s="141"/>
      <c r="X5" s="141"/>
      <c r="Y5" s="141"/>
      <c r="Z5" s="141"/>
      <c r="AA5" s="141"/>
      <c r="AB5" s="141"/>
      <c r="AC5" s="141"/>
      <c r="AD5" s="141"/>
      <c r="AE5" s="141"/>
      <c r="AF5" s="141"/>
      <c r="AG5" s="141"/>
      <c r="AH5" s="141"/>
      <c r="AI5" s="141"/>
      <c r="AJ5" s="141"/>
      <c r="AK5" s="141"/>
      <c r="AL5" s="141"/>
      <c r="AM5" s="141"/>
    </row>
    <row r="6" spans="2:39">
      <c r="B6" s="146" t="s">
        <v>376</v>
      </c>
      <c r="C6" s="178"/>
      <c r="D6" s="178"/>
      <c r="E6" s="151"/>
      <c r="T6" s="141"/>
      <c r="U6" s="141"/>
      <c r="V6" s="141"/>
      <c r="W6" s="141"/>
      <c r="X6" s="141"/>
      <c r="Y6" s="141"/>
      <c r="Z6" s="141"/>
      <c r="AA6" s="141"/>
      <c r="AB6" s="141"/>
      <c r="AC6" s="141"/>
      <c r="AD6" s="141"/>
      <c r="AE6" s="141"/>
      <c r="AF6" s="141"/>
      <c r="AG6" s="141"/>
      <c r="AH6" s="141"/>
      <c r="AI6" s="141"/>
      <c r="AJ6" s="141"/>
      <c r="AK6" s="141"/>
      <c r="AL6" s="141"/>
      <c r="AM6" s="141"/>
    </row>
    <row r="7" spans="2:39">
      <c r="B7" s="170" t="s">
        <v>396</v>
      </c>
      <c r="C7" s="185">
        <v>26.74</v>
      </c>
      <c r="D7" s="178" t="s">
        <v>379</v>
      </c>
      <c r="E7" s="151"/>
    </row>
    <row r="8" spans="2:39" ht="15" customHeight="1">
      <c r="B8" s="170" t="s">
        <v>397</v>
      </c>
      <c r="C8" s="186">
        <v>5.0000000000000001E-3</v>
      </c>
      <c r="D8" s="178"/>
      <c r="E8" s="151"/>
      <c r="F8" s="143"/>
      <c r="G8" s="144"/>
      <c r="K8" s="145"/>
      <c r="L8" s="145"/>
      <c r="M8" s="145"/>
      <c r="N8" s="145"/>
      <c r="O8" s="145"/>
      <c r="P8" s="144"/>
      <c r="Q8" s="144"/>
      <c r="R8" s="144"/>
    </row>
    <row r="9" spans="2:39">
      <c r="B9" s="170" t="s">
        <v>378</v>
      </c>
      <c r="C9" s="187">
        <v>0.22</v>
      </c>
      <c r="D9" s="178"/>
      <c r="E9" s="151"/>
      <c r="S9" s="139"/>
    </row>
    <row r="10" spans="2:39">
      <c r="B10" s="171" t="s">
        <v>343</v>
      </c>
      <c r="C10" s="179">
        <v>8766</v>
      </c>
      <c r="D10" s="179" t="s">
        <v>344</v>
      </c>
      <c r="E10" s="151"/>
      <c r="S10" s="139"/>
    </row>
    <row r="11" spans="2:39">
      <c r="B11" s="170"/>
      <c r="C11" s="178"/>
      <c r="D11" s="178"/>
      <c r="E11" s="151"/>
      <c r="S11" s="139"/>
    </row>
    <row r="12" spans="2:39">
      <c r="B12" s="170" t="s">
        <v>392</v>
      </c>
      <c r="C12" s="188">
        <v>1</v>
      </c>
      <c r="D12" s="178"/>
      <c r="E12" s="151"/>
      <c r="S12" s="139"/>
    </row>
    <row r="13" spans="2:39" ht="13.5" thickBot="1">
      <c r="B13" s="170" t="s">
        <v>395</v>
      </c>
      <c r="C13" s="188">
        <v>4.9240000000000004</v>
      </c>
      <c r="D13" s="178" t="s">
        <v>380</v>
      </c>
      <c r="E13" s="151"/>
      <c r="S13" s="139"/>
    </row>
    <row r="14" spans="2:39" ht="25.15" customHeight="1" thickBot="1">
      <c r="B14" s="171" t="s">
        <v>377</v>
      </c>
      <c r="C14" s="194">
        <f>(2*C12^2+3*C12+1)/(6*C12^2)</f>
        <v>1</v>
      </c>
      <c r="D14" s="178"/>
      <c r="E14" s="151"/>
      <c r="H14" s="202" t="s">
        <v>404</v>
      </c>
      <c r="I14" s="203" t="s">
        <v>359</v>
      </c>
      <c r="J14" s="203" t="s">
        <v>357</v>
      </c>
      <c r="S14" s="139"/>
    </row>
    <row r="15" spans="2:39">
      <c r="B15" s="170"/>
      <c r="C15" s="189"/>
      <c r="D15" s="178"/>
      <c r="E15" s="151"/>
      <c r="H15" s="200">
        <v>10</v>
      </c>
      <c r="I15" s="201">
        <f>'Ofgem CBA - Proposed'!C4</f>
        <v>-2.0493247290774368E-4</v>
      </c>
      <c r="J15" s="201">
        <f>I15*1000000</f>
        <v>-204.93247290774369</v>
      </c>
      <c r="S15" s="139"/>
    </row>
    <row r="16" spans="2:39">
      <c r="B16" s="146" t="s">
        <v>382</v>
      </c>
      <c r="C16" s="189"/>
      <c r="D16" s="178"/>
      <c r="E16" s="151"/>
      <c r="H16" s="198">
        <v>15</v>
      </c>
      <c r="I16" s="199">
        <f>'Ofgem CBA - Proposed'!C5</f>
        <v>-1.2933481042089792E-4</v>
      </c>
      <c r="J16" s="199">
        <f t="shared" ref="J16:J18" si="0">I16*1000000</f>
        <v>-129.33481042089792</v>
      </c>
      <c r="S16" s="139"/>
    </row>
    <row r="17" spans="2:19">
      <c r="B17" s="170" t="s">
        <v>381</v>
      </c>
      <c r="C17" s="207">
        <v>0.45579999999999998</v>
      </c>
      <c r="D17" s="178" t="s">
        <v>342</v>
      </c>
      <c r="E17" s="151"/>
      <c r="H17" s="198">
        <v>30</v>
      </c>
      <c r="I17" s="199">
        <f>'Ofgem CBA - Proposed'!C6</f>
        <v>8.746925345744443E-5</v>
      </c>
      <c r="J17" s="199">
        <f t="shared" si="0"/>
        <v>87.469253457444424</v>
      </c>
      <c r="S17" s="139"/>
    </row>
    <row r="18" spans="2:19" ht="13.5" thickBot="1">
      <c r="B18" s="170" t="s">
        <v>385</v>
      </c>
      <c r="C18" s="195">
        <v>0.114</v>
      </c>
      <c r="D18" s="178" t="s">
        <v>345</v>
      </c>
      <c r="E18" s="151"/>
      <c r="H18" s="204">
        <v>45</v>
      </c>
      <c r="I18" s="205">
        <f>'Ofgem CBA - Proposed'!C7</f>
        <v>2.3781039448779969E-4</v>
      </c>
      <c r="J18" s="205">
        <f t="shared" si="0"/>
        <v>237.8103944877997</v>
      </c>
      <c r="S18" s="139"/>
    </row>
    <row r="19" spans="2:19" ht="13.5" thickBot="1">
      <c r="B19" s="171" t="s">
        <v>386</v>
      </c>
      <c r="C19" s="194">
        <f>C18*C13</f>
        <v>0.56133600000000006</v>
      </c>
      <c r="D19" s="179" t="s">
        <v>346</v>
      </c>
      <c r="E19" s="151"/>
      <c r="H19" s="163" t="s">
        <v>358</v>
      </c>
      <c r="I19" s="164"/>
      <c r="J19" s="165">
        <f t="array" ref="J19">INDEX('Ofgem CBA - Proposed'!E12:AW12,MATCH(TRUE,'Ofgem CBA - Proposed'!E81:AW81&gt;0,0))</f>
        <v>2042</v>
      </c>
      <c r="S19" s="139"/>
    </row>
    <row r="20" spans="2:19">
      <c r="B20" s="170" t="s">
        <v>387</v>
      </c>
      <c r="C20" s="190">
        <v>3</v>
      </c>
      <c r="D20" s="178"/>
      <c r="E20" s="151"/>
      <c r="S20" s="139"/>
    </row>
    <row r="21" spans="2:19">
      <c r="B21" s="154"/>
      <c r="C21" s="151"/>
      <c r="D21" s="151"/>
      <c r="E21" s="151"/>
      <c r="G21" s="139" t="s">
        <v>398</v>
      </c>
      <c r="S21" s="139"/>
    </row>
    <row r="22" spans="2:19">
      <c r="B22" s="172"/>
      <c r="C22" s="191"/>
      <c r="D22" s="180"/>
      <c r="E22" s="151"/>
      <c r="G22" s="173"/>
      <c r="H22" s="139" t="s">
        <v>399</v>
      </c>
      <c r="S22" s="139"/>
    </row>
    <row r="23" spans="2:19">
      <c r="B23" s="146" t="s">
        <v>383</v>
      </c>
      <c r="C23" s="191"/>
      <c r="D23" s="180"/>
      <c r="E23" s="151"/>
      <c r="S23" s="139"/>
    </row>
    <row r="24" spans="2:19">
      <c r="B24" s="170" t="s">
        <v>384</v>
      </c>
      <c r="C24" s="207">
        <v>0.45600000000000002</v>
      </c>
      <c r="D24" s="178" t="s">
        <v>342</v>
      </c>
      <c r="E24" s="151"/>
      <c r="S24" s="139"/>
    </row>
    <row r="25" spans="2:19">
      <c r="B25" s="170" t="s">
        <v>385</v>
      </c>
      <c r="C25" s="195">
        <v>7.8E-2</v>
      </c>
      <c r="D25" s="178" t="s">
        <v>345</v>
      </c>
      <c r="E25" s="151"/>
      <c r="S25" s="139"/>
    </row>
    <row r="26" spans="2:19">
      <c r="B26" s="171" t="s">
        <v>388</v>
      </c>
      <c r="C26" s="196">
        <f>C25*C13</f>
        <v>0.38407200000000002</v>
      </c>
      <c r="D26" s="179" t="s">
        <v>346</v>
      </c>
      <c r="E26" s="151"/>
      <c r="S26" s="139"/>
    </row>
    <row r="27" spans="2:19">
      <c r="B27" s="170" t="s">
        <v>387</v>
      </c>
      <c r="C27" s="188">
        <v>3</v>
      </c>
      <c r="D27" s="178"/>
      <c r="E27" s="151"/>
      <c r="S27" s="139"/>
    </row>
    <row r="28" spans="2:19">
      <c r="B28" s="154"/>
      <c r="C28" s="151"/>
      <c r="D28" s="151"/>
      <c r="E28" s="151"/>
      <c r="S28" s="139"/>
    </row>
    <row r="29" spans="2:19">
      <c r="B29" s="171" t="s">
        <v>393</v>
      </c>
      <c r="C29" s="196">
        <f>C20*C14*C7^2*C19*C9*C10/10^6</f>
        <v>2.322154457284185</v>
      </c>
      <c r="D29" s="179" t="s">
        <v>347</v>
      </c>
      <c r="E29" s="151"/>
      <c r="S29" s="139"/>
    </row>
    <row r="30" spans="2:19">
      <c r="B30" s="171" t="s">
        <v>394</v>
      </c>
      <c r="C30" s="196">
        <f>C27*C14*C7^2*C26*C9*C10/10^6</f>
        <v>1.5888425234049683</v>
      </c>
      <c r="D30" s="179" t="s">
        <v>347</v>
      </c>
      <c r="E30" s="151"/>
      <c r="S30" s="139"/>
    </row>
    <row r="31" spans="2:19">
      <c r="B31" s="162" t="s">
        <v>389</v>
      </c>
      <c r="C31" s="197">
        <f>C29-C30</f>
        <v>0.73331193387921667</v>
      </c>
      <c r="D31" s="181" t="s">
        <v>347</v>
      </c>
      <c r="E31" s="151"/>
      <c r="S31" s="139"/>
    </row>
    <row r="32" spans="2:19">
      <c r="B32" s="162"/>
      <c r="C32" s="192"/>
      <c r="D32" s="181"/>
      <c r="E32" s="151"/>
      <c r="S32" s="139"/>
    </row>
    <row r="33" spans="2:59" ht="15" customHeight="1">
      <c r="B33" s="162" t="s">
        <v>390</v>
      </c>
      <c r="C33" s="181">
        <f>C17-C24</f>
        <v>-2.0000000000003348E-4</v>
      </c>
      <c r="D33" s="181" t="s">
        <v>342</v>
      </c>
      <c r="E33" s="151"/>
      <c r="S33" s="139"/>
    </row>
    <row r="34" spans="2:59" ht="15">
      <c r="B34" s="162" t="s">
        <v>391</v>
      </c>
      <c r="C34" s="206">
        <f>C33*C13</f>
        <v>-9.8480000000016488E-4</v>
      </c>
      <c r="D34" s="181" t="s">
        <v>352</v>
      </c>
      <c r="E34" s="151"/>
      <c r="G34"/>
      <c r="H34"/>
      <c r="I34"/>
      <c r="J34"/>
      <c r="K34"/>
      <c r="L34"/>
      <c r="M34"/>
      <c r="N34"/>
    </row>
    <row r="35" spans="2:59" ht="15">
      <c r="B35" s="146"/>
      <c r="C35" s="193"/>
      <c r="D35" s="182"/>
      <c r="E35" s="151"/>
      <c r="G35"/>
      <c r="H35"/>
      <c r="I35"/>
      <c r="J35"/>
      <c r="K35"/>
      <c r="L35"/>
      <c r="M35"/>
      <c r="N35"/>
    </row>
    <row r="36" spans="2:59" ht="15.75" thickBot="1">
      <c r="B36" s="174" t="s">
        <v>402</v>
      </c>
      <c r="C36" s="188">
        <v>2019</v>
      </c>
      <c r="D36" s="178"/>
      <c r="E36" s="151"/>
      <c r="H36"/>
      <c r="I36"/>
      <c r="J36"/>
      <c r="K36"/>
      <c r="L36"/>
      <c r="M36"/>
      <c r="N36"/>
    </row>
    <row r="37" spans="2:59" ht="13.5" thickBot="1">
      <c r="B37" s="169"/>
      <c r="C37" s="183"/>
      <c r="D37" s="183"/>
      <c r="E37" s="152"/>
      <c r="G37" s="153" t="s">
        <v>355</v>
      </c>
      <c r="H37" s="158">
        <v>1</v>
      </c>
      <c r="I37" s="158">
        <f>H37+1</f>
        <v>2</v>
      </c>
      <c r="J37" s="158">
        <f t="shared" ref="J37:BG37" si="1">I37+1</f>
        <v>3</v>
      </c>
      <c r="K37" s="158">
        <f t="shared" si="1"/>
        <v>4</v>
      </c>
      <c r="L37" s="158">
        <f t="shared" si="1"/>
        <v>5</v>
      </c>
      <c r="M37" s="158">
        <f t="shared" si="1"/>
        <v>6</v>
      </c>
      <c r="N37" s="158">
        <f t="shared" si="1"/>
        <v>7</v>
      </c>
      <c r="O37" s="158">
        <f t="shared" si="1"/>
        <v>8</v>
      </c>
      <c r="P37" s="158">
        <f t="shared" si="1"/>
        <v>9</v>
      </c>
      <c r="Q37" s="158">
        <f t="shared" si="1"/>
        <v>10</v>
      </c>
      <c r="R37" s="158">
        <f t="shared" si="1"/>
        <v>11</v>
      </c>
      <c r="S37" s="158">
        <f t="shared" si="1"/>
        <v>12</v>
      </c>
      <c r="T37" s="158">
        <f t="shared" si="1"/>
        <v>13</v>
      </c>
      <c r="U37" s="158">
        <f t="shared" si="1"/>
        <v>14</v>
      </c>
      <c r="V37" s="158">
        <f t="shared" si="1"/>
        <v>15</v>
      </c>
      <c r="W37" s="158">
        <f t="shared" si="1"/>
        <v>16</v>
      </c>
      <c r="X37" s="158">
        <f t="shared" si="1"/>
        <v>17</v>
      </c>
      <c r="Y37" s="158">
        <f t="shared" si="1"/>
        <v>18</v>
      </c>
      <c r="Z37" s="158">
        <f t="shared" si="1"/>
        <v>19</v>
      </c>
      <c r="AA37" s="158">
        <f t="shared" si="1"/>
        <v>20</v>
      </c>
      <c r="AB37" s="158">
        <f t="shared" si="1"/>
        <v>21</v>
      </c>
      <c r="AC37" s="158">
        <f t="shared" si="1"/>
        <v>22</v>
      </c>
      <c r="AD37" s="158">
        <f t="shared" si="1"/>
        <v>23</v>
      </c>
      <c r="AE37" s="158">
        <f t="shared" si="1"/>
        <v>24</v>
      </c>
      <c r="AF37" s="158">
        <f t="shared" si="1"/>
        <v>25</v>
      </c>
      <c r="AG37" s="158">
        <f t="shared" si="1"/>
        <v>26</v>
      </c>
      <c r="AH37" s="158">
        <f t="shared" si="1"/>
        <v>27</v>
      </c>
      <c r="AI37" s="158">
        <f t="shared" si="1"/>
        <v>28</v>
      </c>
      <c r="AJ37" s="158">
        <f t="shared" si="1"/>
        <v>29</v>
      </c>
      <c r="AK37" s="158">
        <f t="shared" si="1"/>
        <v>30</v>
      </c>
      <c r="AL37" s="158">
        <f t="shared" si="1"/>
        <v>31</v>
      </c>
      <c r="AM37" s="158">
        <f t="shared" si="1"/>
        <v>32</v>
      </c>
      <c r="AN37" s="158">
        <f t="shared" si="1"/>
        <v>33</v>
      </c>
      <c r="AO37" s="158">
        <f t="shared" si="1"/>
        <v>34</v>
      </c>
      <c r="AP37" s="158">
        <f t="shared" si="1"/>
        <v>35</v>
      </c>
      <c r="AQ37" s="158">
        <f t="shared" si="1"/>
        <v>36</v>
      </c>
      <c r="AR37" s="158">
        <f t="shared" si="1"/>
        <v>37</v>
      </c>
      <c r="AS37" s="158">
        <f t="shared" si="1"/>
        <v>38</v>
      </c>
      <c r="AT37" s="158">
        <f t="shared" si="1"/>
        <v>39</v>
      </c>
      <c r="AU37" s="158">
        <f t="shared" si="1"/>
        <v>40</v>
      </c>
      <c r="AV37" s="158">
        <f t="shared" si="1"/>
        <v>41</v>
      </c>
      <c r="AW37" s="158">
        <f t="shared" si="1"/>
        <v>42</v>
      </c>
      <c r="AX37" s="158">
        <f t="shared" si="1"/>
        <v>43</v>
      </c>
      <c r="AY37" s="158">
        <f t="shared" si="1"/>
        <v>44</v>
      </c>
      <c r="AZ37" s="158">
        <f t="shared" si="1"/>
        <v>45</v>
      </c>
      <c r="BA37" s="158">
        <f t="shared" si="1"/>
        <v>46</v>
      </c>
      <c r="BB37" s="158">
        <f t="shared" si="1"/>
        <v>47</v>
      </c>
      <c r="BC37" s="158">
        <f t="shared" si="1"/>
        <v>48</v>
      </c>
      <c r="BD37" s="158">
        <f t="shared" si="1"/>
        <v>49</v>
      </c>
      <c r="BE37" s="158">
        <f t="shared" si="1"/>
        <v>50</v>
      </c>
      <c r="BF37" s="158">
        <f t="shared" si="1"/>
        <v>51</v>
      </c>
      <c r="BG37" s="158">
        <f t="shared" si="1"/>
        <v>52</v>
      </c>
    </row>
    <row r="38" spans="2:59">
      <c r="B38" s="150"/>
      <c r="C38" s="150"/>
      <c r="D38" s="150"/>
      <c r="G38" s="154" t="s">
        <v>348</v>
      </c>
      <c r="H38" s="159">
        <v>2016</v>
      </c>
      <c r="I38" s="160">
        <f>H38+1</f>
        <v>2017</v>
      </c>
      <c r="J38" s="160">
        <f t="shared" ref="J38:AZ38" si="2">I38+1</f>
        <v>2018</v>
      </c>
      <c r="K38" s="160">
        <f t="shared" si="2"/>
        <v>2019</v>
      </c>
      <c r="L38" s="160">
        <f t="shared" si="2"/>
        <v>2020</v>
      </c>
      <c r="M38" s="160">
        <f t="shared" si="2"/>
        <v>2021</v>
      </c>
      <c r="N38" s="160">
        <f t="shared" si="2"/>
        <v>2022</v>
      </c>
      <c r="O38" s="160">
        <f t="shared" si="2"/>
        <v>2023</v>
      </c>
      <c r="P38" s="160">
        <f t="shared" si="2"/>
        <v>2024</v>
      </c>
      <c r="Q38" s="160">
        <f t="shared" si="2"/>
        <v>2025</v>
      </c>
      <c r="R38" s="160">
        <f t="shared" si="2"/>
        <v>2026</v>
      </c>
      <c r="S38" s="160">
        <f t="shared" si="2"/>
        <v>2027</v>
      </c>
      <c r="T38" s="160">
        <f t="shared" si="2"/>
        <v>2028</v>
      </c>
      <c r="U38" s="160">
        <f t="shared" si="2"/>
        <v>2029</v>
      </c>
      <c r="V38" s="160">
        <f t="shared" si="2"/>
        <v>2030</v>
      </c>
      <c r="W38" s="160">
        <f t="shared" si="2"/>
        <v>2031</v>
      </c>
      <c r="X38" s="160">
        <f t="shared" si="2"/>
        <v>2032</v>
      </c>
      <c r="Y38" s="160">
        <f t="shared" si="2"/>
        <v>2033</v>
      </c>
      <c r="Z38" s="160">
        <f t="shared" si="2"/>
        <v>2034</v>
      </c>
      <c r="AA38" s="160">
        <f t="shared" si="2"/>
        <v>2035</v>
      </c>
      <c r="AB38" s="160">
        <f t="shared" si="2"/>
        <v>2036</v>
      </c>
      <c r="AC38" s="160">
        <f t="shared" si="2"/>
        <v>2037</v>
      </c>
      <c r="AD38" s="160">
        <f t="shared" si="2"/>
        <v>2038</v>
      </c>
      <c r="AE38" s="160">
        <f t="shared" si="2"/>
        <v>2039</v>
      </c>
      <c r="AF38" s="160">
        <f t="shared" si="2"/>
        <v>2040</v>
      </c>
      <c r="AG38" s="160">
        <f t="shared" si="2"/>
        <v>2041</v>
      </c>
      <c r="AH38" s="160">
        <f t="shared" si="2"/>
        <v>2042</v>
      </c>
      <c r="AI38" s="160">
        <f t="shared" si="2"/>
        <v>2043</v>
      </c>
      <c r="AJ38" s="160">
        <f t="shared" si="2"/>
        <v>2044</v>
      </c>
      <c r="AK38" s="160">
        <f t="shared" si="2"/>
        <v>2045</v>
      </c>
      <c r="AL38" s="160">
        <f t="shared" si="2"/>
        <v>2046</v>
      </c>
      <c r="AM38" s="160">
        <f t="shared" si="2"/>
        <v>2047</v>
      </c>
      <c r="AN38" s="160">
        <f t="shared" si="2"/>
        <v>2048</v>
      </c>
      <c r="AO38" s="160">
        <f t="shared" si="2"/>
        <v>2049</v>
      </c>
      <c r="AP38" s="160">
        <f t="shared" si="2"/>
        <v>2050</v>
      </c>
      <c r="AQ38" s="160">
        <f t="shared" si="2"/>
        <v>2051</v>
      </c>
      <c r="AR38" s="160">
        <f t="shared" si="2"/>
        <v>2052</v>
      </c>
      <c r="AS38" s="160">
        <f t="shared" si="2"/>
        <v>2053</v>
      </c>
      <c r="AT38" s="160">
        <f t="shared" si="2"/>
        <v>2054</v>
      </c>
      <c r="AU38" s="160">
        <f t="shared" si="2"/>
        <v>2055</v>
      </c>
      <c r="AV38" s="160">
        <f t="shared" si="2"/>
        <v>2056</v>
      </c>
      <c r="AW38" s="160">
        <f t="shared" si="2"/>
        <v>2057</v>
      </c>
      <c r="AX38" s="160">
        <f t="shared" si="2"/>
        <v>2058</v>
      </c>
      <c r="AY38" s="160">
        <f t="shared" si="2"/>
        <v>2059</v>
      </c>
      <c r="AZ38" s="160">
        <f t="shared" si="2"/>
        <v>2060</v>
      </c>
      <c r="BA38" s="160">
        <f t="shared" ref="BA38" si="3">AZ38+1</f>
        <v>2061</v>
      </c>
      <c r="BB38" s="160">
        <f t="shared" ref="BB38" si="4">BA38+1</f>
        <v>2062</v>
      </c>
      <c r="BC38" s="160">
        <f t="shared" ref="BC38" si="5">BB38+1</f>
        <v>2063</v>
      </c>
      <c r="BD38" s="160">
        <f t="shared" ref="BD38" si="6">BC38+1</f>
        <v>2064</v>
      </c>
      <c r="BE38" s="160">
        <f t="shared" ref="BE38" si="7">BD38+1</f>
        <v>2065</v>
      </c>
      <c r="BF38" s="160">
        <f t="shared" ref="BF38" si="8">BE38+1</f>
        <v>2066</v>
      </c>
      <c r="BG38" s="160">
        <f t="shared" ref="BG38" si="9">BF38+1</f>
        <v>2067</v>
      </c>
    </row>
    <row r="39" spans="2:59">
      <c r="C39" s="137"/>
      <c r="G39" s="154" t="s">
        <v>354</v>
      </c>
      <c r="H39" s="155">
        <v>0</v>
      </c>
      <c r="I39" s="155">
        <f>IF(C36=H38,C31,0)</f>
        <v>0</v>
      </c>
      <c r="J39" s="155">
        <f t="shared" ref="J39:AO39" si="10">IF($C$36=I38,$C$31,I39*(1+$C$8)^2)</f>
        <v>0</v>
      </c>
      <c r="K39" s="155">
        <f t="shared" si="10"/>
        <v>0</v>
      </c>
      <c r="L39" s="155">
        <f t="shared" si="10"/>
        <v>0.73331193387921667</v>
      </c>
      <c r="M39" s="155">
        <f t="shared" si="10"/>
        <v>0.74066338601635562</v>
      </c>
      <c r="N39" s="155">
        <f t="shared" si="10"/>
        <v>0.74808853646116935</v>
      </c>
      <c r="O39" s="155">
        <f t="shared" si="10"/>
        <v>0.7555881240391924</v>
      </c>
      <c r="P39" s="155">
        <f t="shared" si="10"/>
        <v>0.76316289498268508</v>
      </c>
      <c r="Q39" s="155">
        <f t="shared" si="10"/>
        <v>0.77081360300488633</v>
      </c>
      <c r="R39" s="155">
        <f t="shared" si="10"/>
        <v>0.77854100937501014</v>
      </c>
      <c r="S39" s="155">
        <f t="shared" si="10"/>
        <v>0.78634588299399444</v>
      </c>
      <c r="T39" s="155">
        <f t="shared" si="10"/>
        <v>0.79422900047100897</v>
      </c>
      <c r="U39" s="155">
        <f t="shared" si="10"/>
        <v>0.80219114620073062</v>
      </c>
      <c r="V39" s="155">
        <f t="shared" si="10"/>
        <v>0.81023311244139273</v>
      </c>
      <c r="W39" s="155">
        <f t="shared" si="10"/>
        <v>0.81835569939361752</v>
      </c>
      <c r="X39" s="155">
        <f t="shared" si="10"/>
        <v>0.82655971528003835</v>
      </c>
      <c r="Y39" s="155">
        <f t="shared" si="10"/>
        <v>0.83484597642572056</v>
      </c>
      <c r="Z39" s="155">
        <f t="shared" si="10"/>
        <v>0.84321530733938821</v>
      </c>
      <c r="AA39" s="155">
        <f t="shared" si="10"/>
        <v>0.85166854079546539</v>
      </c>
      <c r="AB39" s="155">
        <f t="shared" si="10"/>
        <v>0.86020651791693969</v>
      </c>
      <c r="AC39" s="155">
        <f t="shared" si="10"/>
        <v>0.86883008825905683</v>
      </c>
      <c r="AD39" s="155">
        <f t="shared" si="10"/>
        <v>0.87754010989385367</v>
      </c>
      <c r="AE39" s="155">
        <f t="shared" si="10"/>
        <v>0.88633744949553928</v>
      </c>
      <c r="AF39" s="155">
        <f t="shared" si="10"/>
        <v>0.89522298242673182</v>
      </c>
      <c r="AG39" s="155">
        <f t="shared" si="10"/>
        <v>0.90419759282555956</v>
      </c>
      <c r="AH39" s="155">
        <f t="shared" si="10"/>
        <v>0.9132621736936356</v>
      </c>
      <c r="AI39" s="155">
        <f t="shared" si="10"/>
        <v>0.92241762698491403</v>
      </c>
      <c r="AJ39" s="155">
        <f t="shared" si="10"/>
        <v>0.93166486369543755</v>
      </c>
      <c r="AK39" s="155">
        <f t="shared" si="10"/>
        <v>0.941004803953984</v>
      </c>
      <c r="AL39" s="155">
        <f t="shared" si="10"/>
        <v>0.95043837711362245</v>
      </c>
      <c r="AM39" s="155">
        <f t="shared" si="10"/>
        <v>0.95996652184418629</v>
      </c>
      <c r="AN39" s="155">
        <f t="shared" si="10"/>
        <v>0.96959018622567406</v>
      </c>
      <c r="AO39" s="155">
        <f t="shared" si="10"/>
        <v>0.9793103278425862</v>
      </c>
      <c r="AP39" s="155">
        <f t="shared" ref="AP39:BG39" si="11">IF($C$36=AO38,$C$31,AO39*(1+$C$8)^2)</f>
        <v>0.98912791387920784</v>
      </c>
      <c r="AQ39" s="155">
        <f t="shared" si="11"/>
        <v>0.99904392121584662</v>
      </c>
      <c r="AR39" s="155">
        <f t="shared" si="11"/>
        <v>1.0090593365260352</v>
      </c>
      <c r="AS39" s="155">
        <f t="shared" si="11"/>
        <v>1.0191751563747085</v>
      </c>
      <c r="AT39" s="155">
        <f t="shared" si="11"/>
        <v>1.0293923873173647</v>
      </c>
      <c r="AU39" s="155">
        <f t="shared" si="11"/>
        <v>1.0397120460002209</v>
      </c>
      <c r="AV39" s="155">
        <f t="shared" si="11"/>
        <v>1.0501351592613728</v>
      </c>
      <c r="AW39" s="155">
        <f t="shared" si="11"/>
        <v>1.0606627642329678</v>
      </c>
      <c r="AX39" s="155">
        <f t="shared" si="11"/>
        <v>1.0712959084444029</v>
      </c>
      <c r="AY39" s="161">
        <f t="shared" si="11"/>
        <v>1.0820356499265578</v>
      </c>
      <c r="AZ39" s="161">
        <f t="shared" si="11"/>
        <v>1.0928830573170711</v>
      </c>
      <c r="BA39" s="161">
        <f t="shared" si="11"/>
        <v>1.1038392099666745</v>
      </c>
      <c r="BB39" s="161">
        <f t="shared" si="11"/>
        <v>1.1149051980465901</v>
      </c>
      <c r="BC39" s="161">
        <f t="shared" si="11"/>
        <v>1.1260821226570068</v>
      </c>
      <c r="BD39" s="161">
        <f t="shared" si="11"/>
        <v>1.137371095936643</v>
      </c>
      <c r="BE39" s="161">
        <f t="shared" si="11"/>
        <v>1.1487732411734075</v>
      </c>
      <c r="BF39" s="161">
        <f t="shared" si="11"/>
        <v>1.1602896929161706</v>
      </c>
      <c r="BG39" s="161">
        <f t="shared" si="11"/>
        <v>1.1719215970876549</v>
      </c>
    </row>
    <row r="40" spans="2:59" ht="13.5" thickBot="1">
      <c r="C40" s="137"/>
      <c r="G40" s="156" t="s">
        <v>353</v>
      </c>
      <c r="H40" s="157">
        <f t="shared" ref="H40:AM40" si="12">IF($C$36=H38,$C$34,0)</f>
        <v>0</v>
      </c>
      <c r="I40" s="157">
        <f t="shared" si="12"/>
        <v>0</v>
      </c>
      <c r="J40" s="157">
        <f t="shared" si="12"/>
        <v>0</v>
      </c>
      <c r="K40" s="157">
        <f t="shared" si="12"/>
        <v>-9.8480000000016488E-4</v>
      </c>
      <c r="L40" s="157">
        <f t="shared" si="12"/>
        <v>0</v>
      </c>
      <c r="M40" s="157">
        <f t="shared" si="12"/>
        <v>0</v>
      </c>
      <c r="N40" s="157">
        <f t="shared" si="12"/>
        <v>0</v>
      </c>
      <c r="O40" s="157">
        <f t="shared" si="12"/>
        <v>0</v>
      </c>
      <c r="P40" s="157">
        <f t="shared" si="12"/>
        <v>0</v>
      </c>
      <c r="Q40" s="157">
        <f t="shared" si="12"/>
        <v>0</v>
      </c>
      <c r="R40" s="157">
        <f t="shared" si="12"/>
        <v>0</v>
      </c>
      <c r="S40" s="157">
        <f t="shared" si="12"/>
        <v>0</v>
      </c>
      <c r="T40" s="157">
        <f t="shared" si="12"/>
        <v>0</v>
      </c>
      <c r="U40" s="157">
        <f t="shared" si="12"/>
        <v>0</v>
      </c>
      <c r="V40" s="157">
        <f t="shared" si="12"/>
        <v>0</v>
      </c>
      <c r="W40" s="157">
        <f t="shared" si="12"/>
        <v>0</v>
      </c>
      <c r="X40" s="157">
        <f t="shared" si="12"/>
        <v>0</v>
      </c>
      <c r="Y40" s="157">
        <f t="shared" si="12"/>
        <v>0</v>
      </c>
      <c r="Z40" s="157">
        <f t="shared" si="12"/>
        <v>0</v>
      </c>
      <c r="AA40" s="157">
        <f t="shared" si="12"/>
        <v>0</v>
      </c>
      <c r="AB40" s="157">
        <f t="shared" si="12"/>
        <v>0</v>
      </c>
      <c r="AC40" s="157">
        <f t="shared" si="12"/>
        <v>0</v>
      </c>
      <c r="AD40" s="157">
        <f t="shared" si="12"/>
        <v>0</v>
      </c>
      <c r="AE40" s="157">
        <f t="shared" si="12"/>
        <v>0</v>
      </c>
      <c r="AF40" s="157">
        <f t="shared" si="12"/>
        <v>0</v>
      </c>
      <c r="AG40" s="157">
        <f t="shared" si="12"/>
        <v>0</v>
      </c>
      <c r="AH40" s="157">
        <f t="shared" si="12"/>
        <v>0</v>
      </c>
      <c r="AI40" s="157">
        <f t="shared" si="12"/>
        <v>0</v>
      </c>
      <c r="AJ40" s="157">
        <f t="shared" si="12"/>
        <v>0</v>
      </c>
      <c r="AK40" s="157">
        <f t="shared" si="12"/>
        <v>0</v>
      </c>
      <c r="AL40" s="157">
        <f t="shared" si="12"/>
        <v>0</v>
      </c>
      <c r="AM40" s="157">
        <f t="shared" si="12"/>
        <v>0</v>
      </c>
      <c r="AN40" s="157">
        <f t="shared" ref="AN40:BG40" si="13">IF($C$36=AN38,$C$34,0)</f>
        <v>0</v>
      </c>
      <c r="AO40" s="157">
        <f t="shared" si="13"/>
        <v>0</v>
      </c>
      <c r="AP40" s="157">
        <f t="shared" si="13"/>
        <v>0</v>
      </c>
      <c r="AQ40" s="157">
        <f t="shared" si="13"/>
        <v>0</v>
      </c>
      <c r="AR40" s="157">
        <f t="shared" si="13"/>
        <v>0</v>
      </c>
      <c r="AS40" s="157">
        <f t="shared" si="13"/>
        <v>0</v>
      </c>
      <c r="AT40" s="157">
        <f t="shared" si="13"/>
        <v>0</v>
      </c>
      <c r="AU40" s="157">
        <f t="shared" si="13"/>
        <v>0</v>
      </c>
      <c r="AV40" s="157">
        <f t="shared" si="13"/>
        <v>0</v>
      </c>
      <c r="AW40" s="157">
        <f t="shared" si="13"/>
        <v>0</v>
      </c>
      <c r="AX40" s="157">
        <f t="shared" si="13"/>
        <v>0</v>
      </c>
      <c r="AY40" s="157">
        <f t="shared" si="13"/>
        <v>0</v>
      </c>
      <c r="AZ40" s="157">
        <f t="shared" si="13"/>
        <v>0</v>
      </c>
      <c r="BA40" s="157">
        <f t="shared" si="13"/>
        <v>0</v>
      </c>
      <c r="BB40" s="157">
        <f t="shared" si="13"/>
        <v>0</v>
      </c>
      <c r="BC40" s="157">
        <f t="shared" si="13"/>
        <v>0</v>
      </c>
      <c r="BD40" s="157">
        <f t="shared" si="13"/>
        <v>0</v>
      </c>
      <c r="BE40" s="157">
        <f t="shared" si="13"/>
        <v>0</v>
      </c>
      <c r="BF40" s="157">
        <f t="shared" si="13"/>
        <v>0</v>
      </c>
      <c r="BG40" s="157">
        <f t="shared" si="13"/>
        <v>0</v>
      </c>
    </row>
    <row r="41" spans="2:59" ht="31.5" customHeight="1">
      <c r="B41" s="137" t="s">
        <v>400</v>
      </c>
      <c r="G41" s="147"/>
      <c r="H41" s="148"/>
      <c r="I41" s="148"/>
      <c r="J41" s="148"/>
      <c r="K41" s="148"/>
      <c r="L41" s="148"/>
      <c r="M41" s="148"/>
      <c r="N41" s="148"/>
      <c r="O41" s="148"/>
      <c r="P41" s="147"/>
    </row>
    <row r="42" spans="2:59">
      <c r="F42" s="149"/>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row>
    <row r="46" spans="2:59">
      <c r="H46" s="168" t="s">
        <v>372</v>
      </c>
    </row>
    <row r="48" spans="2:59" ht="15">
      <c r="I48" s="166" t="s">
        <v>371</v>
      </c>
      <c r="J48" s="166" t="s">
        <v>373</v>
      </c>
    </row>
    <row r="49" spans="9:10" ht="15">
      <c r="I49" s="167">
        <v>1</v>
      </c>
      <c r="J49" s="167">
        <v>1</v>
      </c>
    </row>
    <row r="50" spans="9:10" ht="15">
      <c r="I50" s="167">
        <v>2</v>
      </c>
      <c r="J50" s="167">
        <v>0.625</v>
      </c>
    </row>
    <row r="51" spans="9:10" ht="15">
      <c r="I51" s="167">
        <v>3</v>
      </c>
      <c r="J51" s="167">
        <v>0.51851851851851849</v>
      </c>
    </row>
    <row r="52" spans="9:10" ht="15">
      <c r="I52" s="167">
        <v>4</v>
      </c>
      <c r="J52" s="167">
        <v>0.46875</v>
      </c>
    </row>
    <row r="53" spans="9:10" ht="15">
      <c r="I53" s="167">
        <v>5</v>
      </c>
      <c r="J53" s="167">
        <v>0.44</v>
      </c>
    </row>
    <row r="54" spans="9:10" ht="15">
      <c r="I54" s="167">
        <v>6</v>
      </c>
      <c r="J54" s="167">
        <v>0.42129629629629628</v>
      </c>
    </row>
    <row r="55" spans="9:10" ht="15">
      <c r="I55" s="167">
        <v>7</v>
      </c>
      <c r="J55" s="167">
        <v>0.40816326530612246</v>
      </c>
    </row>
    <row r="56" spans="9:10" ht="15">
      <c r="I56" s="167">
        <v>8</v>
      </c>
      <c r="J56" s="167">
        <v>0.3984375</v>
      </c>
    </row>
    <row r="57" spans="9:10" ht="15">
      <c r="I57" s="167">
        <v>9</v>
      </c>
      <c r="J57" s="167">
        <v>0.39094650205761317</v>
      </c>
    </row>
    <row r="58" spans="9:10" ht="15">
      <c r="I58" s="167">
        <v>10</v>
      </c>
      <c r="J58" s="167">
        <v>0.38500000000000001</v>
      </c>
    </row>
    <row r="59" spans="9:10" ht="15">
      <c r="I59" s="167">
        <v>11</v>
      </c>
      <c r="J59" s="167">
        <v>0.38016528925619836</v>
      </c>
    </row>
    <row r="60" spans="9:10" ht="15">
      <c r="I60" s="167">
        <v>12</v>
      </c>
      <c r="J60" s="167">
        <v>0.37615740740740738</v>
      </c>
    </row>
    <row r="61" spans="9:10" ht="15">
      <c r="I61" s="167">
        <v>13</v>
      </c>
      <c r="J61" s="167">
        <v>0.37278106508875741</v>
      </c>
    </row>
    <row r="62" spans="9:10" ht="15">
      <c r="I62" s="167">
        <v>14</v>
      </c>
      <c r="J62" s="167">
        <v>0.36989795918367346</v>
      </c>
    </row>
    <row r="63" spans="9:10" ht="15">
      <c r="I63" s="167">
        <v>15</v>
      </c>
      <c r="J63" s="167">
        <v>0.3674074074074074</v>
      </c>
    </row>
    <row r="64" spans="9:10" ht="15">
      <c r="I64" s="167">
        <v>16</v>
      </c>
      <c r="J64" s="167">
        <v>0.365234375</v>
      </c>
    </row>
    <row r="65" spans="2:10" ht="15">
      <c r="I65" s="167">
        <v>17</v>
      </c>
      <c r="J65" s="167">
        <v>0.36332179930795849</v>
      </c>
    </row>
    <row r="66" spans="2:10" ht="15">
      <c r="I66" s="167">
        <v>18</v>
      </c>
      <c r="J66" s="167">
        <v>0.36162551440329216</v>
      </c>
    </row>
    <row r="67" spans="2:10" ht="15">
      <c r="I67" s="167">
        <v>19</v>
      </c>
      <c r="J67" s="167">
        <v>0.36011080332409973</v>
      </c>
    </row>
    <row r="68" spans="2:10" ht="15">
      <c r="I68" s="167">
        <v>20</v>
      </c>
      <c r="J68" s="167">
        <v>0.35875000000000001</v>
      </c>
    </row>
    <row r="69" spans="2:10" ht="15">
      <c r="I69" s="167">
        <v>21</v>
      </c>
      <c r="J69" s="167">
        <v>0.35752078609221466</v>
      </c>
    </row>
    <row r="70" spans="2:10" ht="15">
      <c r="I70" s="167">
        <v>22</v>
      </c>
      <c r="J70" s="167">
        <v>0.35640495867768596</v>
      </c>
    </row>
    <row r="71" spans="2:10" ht="15">
      <c r="I71" s="167">
        <v>23</v>
      </c>
      <c r="J71" s="167">
        <v>0.35538752362948961</v>
      </c>
    </row>
    <row r="72" spans="2:10" ht="15">
      <c r="I72" s="167">
        <v>24</v>
      </c>
      <c r="J72" s="167">
        <v>0.35445601851851855</v>
      </c>
    </row>
    <row r="73" spans="2:10" ht="15">
      <c r="I73" s="167">
        <v>25</v>
      </c>
      <c r="J73" s="167">
        <v>0.35360000000000003</v>
      </c>
    </row>
    <row r="74" spans="2:10" ht="15">
      <c r="I74" s="167">
        <v>26</v>
      </c>
      <c r="J74" s="167">
        <v>0.35281065088757396</v>
      </c>
    </row>
    <row r="75" spans="2:10" ht="15">
      <c r="I75" s="167">
        <v>27</v>
      </c>
      <c r="J75" s="167">
        <v>0.35208047553726568</v>
      </c>
    </row>
    <row r="76" spans="2:10" ht="15">
      <c r="I76" s="167">
        <v>28</v>
      </c>
      <c r="J76" s="167">
        <v>0.35140306122448978</v>
      </c>
    </row>
    <row r="77" spans="2:10" ht="15">
      <c r="B77" s="150" t="s">
        <v>375</v>
      </c>
      <c r="C77" s="139"/>
      <c r="D77" s="139"/>
      <c r="I77" s="167">
        <v>29</v>
      </c>
      <c r="J77" s="167">
        <v>0.35077288941736029</v>
      </c>
    </row>
    <row r="78" spans="2:10" ht="15">
      <c r="I78" s="167">
        <v>30</v>
      </c>
      <c r="J78" s="167">
        <v>0.35018518518518521</v>
      </c>
    </row>
    <row r="79" spans="2:10" ht="15">
      <c r="B79" s="137" t="s">
        <v>374</v>
      </c>
      <c r="I79" s="167">
        <v>31</v>
      </c>
      <c r="J79" s="167">
        <v>0.34963579604578565</v>
      </c>
    </row>
    <row r="80" spans="2:10" ht="15">
      <c r="B80" s="139"/>
      <c r="I80" s="167">
        <v>32</v>
      </c>
      <c r="J80" s="167">
        <v>0.34912109375</v>
      </c>
    </row>
    <row r="81" spans="5:10" ht="15">
      <c r="E81" s="139"/>
      <c r="I81" s="167">
        <v>33</v>
      </c>
      <c r="J81" s="167">
        <v>0.34863789409243956</v>
      </c>
    </row>
    <row r="82" spans="5:10" ht="15">
      <c r="I82" s="167">
        <v>34</v>
      </c>
      <c r="J82" s="167">
        <v>0.34818339100346019</v>
      </c>
    </row>
    <row r="83" spans="5:10" ht="15">
      <c r="I83" s="167">
        <v>35</v>
      </c>
      <c r="J83" s="167">
        <v>0.34775510204081633</v>
      </c>
    </row>
    <row r="84" spans="5:10" ht="15">
      <c r="I84" s="167">
        <v>36</v>
      </c>
      <c r="J84" s="167">
        <v>0.34735082304526749</v>
      </c>
    </row>
    <row r="85" spans="5:10" ht="15">
      <c r="I85" s="167">
        <v>37</v>
      </c>
      <c r="J85" s="167">
        <v>0.34696859021183346</v>
      </c>
    </row>
    <row r="86" spans="5:10" ht="15">
      <c r="I86" s="167">
        <v>38</v>
      </c>
      <c r="J86" s="167">
        <v>0.34660664819944598</v>
      </c>
    </row>
    <row r="87" spans="5:10" ht="15">
      <c r="I87" s="167">
        <v>39</v>
      </c>
      <c r="J87" s="167">
        <v>0.34626342318650011</v>
      </c>
    </row>
    <row r="88" spans="5:10" ht="15">
      <c r="I88" s="167">
        <v>40</v>
      </c>
      <c r="J88" s="167">
        <v>0.34593750000000001</v>
      </c>
    </row>
    <row r="89" spans="5:10" ht="15">
      <c r="I89" s="167">
        <v>41</v>
      </c>
      <c r="J89" s="167">
        <v>0.34562760261748959</v>
      </c>
    </row>
    <row r="90" spans="5:10" ht="15">
      <c r="I90" s="167">
        <v>42</v>
      </c>
      <c r="J90" s="167">
        <v>0.34533257747543461</v>
      </c>
    </row>
    <row r="91" spans="5:10" ht="15">
      <c r="I91" s="167">
        <v>43</v>
      </c>
      <c r="J91" s="167">
        <v>0.34505137912385075</v>
      </c>
    </row>
    <row r="92" spans="5:10" ht="15">
      <c r="I92" s="167">
        <v>44</v>
      </c>
      <c r="J92" s="167">
        <v>0.34478305785123969</v>
      </c>
    </row>
    <row r="93" spans="5:10" ht="15">
      <c r="I93" s="167">
        <v>45</v>
      </c>
      <c r="J93" s="167">
        <v>0.3445267489711934</v>
      </c>
    </row>
    <row r="94" spans="5:10" ht="15">
      <c r="I94" s="167">
        <v>46</v>
      </c>
      <c r="J94" s="167">
        <v>0.34428166351606804</v>
      </c>
    </row>
    <row r="95" spans="5:10" ht="15">
      <c r="I95" s="167">
        <v>47</v>
      </c>
      <c r="J95" s="167">
        <v>0.34404708012675417</v>
      </c>
    </row>
    <row r="96" spans="5:10" ht="15">
      <c r="I96" s="167">
        <v>48</v>
      </c>
      <c r="J96" s="167">
        <v>0.34382233796296297</v>
      </c>
    </row>
    <row r="97" spans="9:10" ht="15">
      <c r="I97" s="167">
        <v>49</v>
      </c>
      <c r="J97" s="167">
        <v>0.34360683048729695</v>
      </c>
    </row>
    <row r="98" spans="9:10" ht="15">
      <c r="I98" s="167">
        <v>50</v>
      </c>
      <c r="J98" s="167">
        <v>0.34339999999999998</v>
      </c>
    </row>
    <row r="99" spans="9:10" ht="15">
      <c r="I99" s="167">
        <v>51</v>
      </c>
      <c r="J99" s="167">
        <v>0.34320133282070997</v>
      </c>
    </row>
    <row r="100" spans="9:10" ht="15">
      <c r="I100" s="167">
        <v>52</v>
      </c>
      <c r="J100" s="167">
        <v>0.34301035502958582</v>
      </c>
    </row>
    <row r="101" spans="9:10" ht="15">
      <c r="I101" s="167">
        <v>53</v>
      </c>
      <c r="J101" s="167">
        <v>0.34282662869348524</v>
      </c>
    </row>
    <row r="102" spans="9:10" ht="15">
      <c r="I102" s="167">
        <v>54</v>
      </c>
      <c r="J102" s="167">
        <v>0.34264974851394603</v>
      </c>
    </row>
    <row r="103" spans="9:10" ht="15">
      <c r="I103" s="167">
        <v>55</v>
      </c>
      <c r="J103" s="167">
        <v>0.34247933884297521</v>
      </c>
    </row>
    <row r="104" spans="9:10" ht="15">
      <c r="I104" s="167">
        <v>56</v>
      </c>
      <c r="J104" s="167">
        <v>0.34231505102040816</v>
      </c>
    </row>
    <row r="105" spans="9:10" ht="15">
      <c r="I105" s="167">
        <v>57</v>
      </c>
      <c r="J105" s="167">
        <v>0.34215656099312608</v>
      </c>
    </row>
    <row r="106" spans="9:10" ht="15">
      <c r="I106" s="167">
        <v>58</v>
      </c>
      <c r="J106" s="167">
        <v>0.34200356718192626</v>
      </c>
    </row>
    <row r="107" spans="9:10" ht="15">
      <c r="I107" s="167">
        <v>59</v>
      </c>
      <c r="J107" s="167">
        <v>0.34185578856650389</v>
      </c>
    </row>
    <row r="108" spans="9:10" ht="15">
      <c r="I108" s="167">
        <v>60</v>
      </c>
      <c r="J108" s="167">
        <v>0.34171296296296294</v>
      </c>
    </row>
    <row r="109" spans="9:10" ht="15">
      <c r="I109" s="167">
        <v>61</v>
      </c>
      <c r="J109" s="167">
        <v>0.3415748454716474</v>
      </c>
    </row>
    <row r="110" spans="9:10" ht="15">
      <c r="I110" s="167">
        <v>62</v>
      </c>
      <c r="J110" s="167">
        <v>0.34144120707596254</v>
      </c>
    </row>
    <row r="111" spans="9:10" ht="15">
      <c r="I111" s="167">
        <v>63</v>
      </c>
      <c r="J111" s="167">
        <v>0.34131183337532545</v>
      </c>
    </row>
    <row r="112" spans="9:10" ht="15">
      <c r="I112" s="167">
        <v>64</v>
      </c>
      <c r="J112" s="167">
        <v>0.3411865234375</v>
      </c>
    </row>
    <row r="113" spans="9:10" ht="15">
      <c r="I113" s="167">
        <v>65</v>
      </c>
      <c r="J113" s="167">
        <v>0.34106508875739644</v>
      </c>
    </row>
    <row r="114" spans="9:10" ht="15">
      <c r="I114" s="167">
        <v>66</v>
      </c>
      <c r="J114" s="167">
        <v>0.34094735231098866</v>
      </c>
    </row>
    <row r="115" spans="9:10" ht="15">
      <c r="I115" s="167">
        <v>67</v>
      </c>
      <c r="J115" s="167">
        <v>0.34083314769436401</v>
      </c>
    </row>
    <row r="116" spans="9:10" ht="15">
      <c r="I116" s="167">
        <v>68</v>
      </c>
      <c r="J116" s="167">
        <v>0.34072231833910033</v>
      </c>
    </row>
    <row r="117" spans="9:10" ht="15">
      <c r="I117" s="167">
        <v>69</v>
      </c>
      <c r="J117" s="167">
        <v>0.34061471679619126</v>
      </c>
    </row>
    <row r="118" spans="9:10" ht="15">
      <c r="I118" s="167">
        <v>70</v>
      </c>
      <c r="J118" s="167">
        <v>0.34051020408163263</v>
      </c>
    </row>
    <row r="119" spans="9:10" ht="15">
      <c r="I119" s="167">
        <v>71</v>
      </c>
      <c r="J119" s="167">
        <v>0.34040864907756396</v>
      </c>
    </row>
    <row r="120" spans="9:10" ht="15">
      <c r="I120" s="167">
        <v>72</v>
      </c>
      <c r="J120" s="167">
        <v>0.3403099279835391</v>
      </c>
    </row>
    <row r="121" spans="9:10" ht="15">
      <c r="I121" s="167">
        <v>73</v>
      </c>
      <c r="J121" s="167">
        <v>0.34021392381309812</v>
      </c>
    </row>
    <row r="122" spans="9:10" ht="15">
      <c r="I122" s="167">
        <v>74</v>
      </c>
      <c r="J122" s="167">
        <v>0.34012052593133674</v>
      </c>
    </row>
    <row r="123" spans="9:10" ht="15">
      <c r="I123" s="167">
        <v>75</v>
      </c>
      <c r="J123" s="167">
        <v>0.34002962962962963</v>
      </c>
    </row>
    <row r="124" spans="9:10" ht="15">
      <c r="I124" s="167">
        <v>76</v>
      </c>
      <c r="J124" s="167">
        <v>0.33994113573407203</v>
      </c>
    </row>
    <row r="125" spans="9:10" ht="15">
      <c r="I125" s="167">
        <v>77</v>
      </c>
      <c r="J125" s="167">
        <v>0.33985495024456064</v>
      </c>
    </row>
    <row r="126" spans="9:10" ht="15">
      <c r="I126" s="167">
        <v>78</v>
      </c>
      <c r="J126" s="167">
        <v>0.33977098400175321</v>
      </c>
    </row>
    <row r="127" spans="9:10" ht="15">
      <c r="I127" s="167">
        <v>79</v>
      </c>
      <c r="J127" s="167">
        <v>0.33968915237942637</v>
      </c>
    </row>
    <row r="128" spans="9:10" ht="15">
      <c r="I128" s="167">
        <v>80</v>
      </c>
      <c r="J128" s="167">
        <v>0.33960937499999999</v>
      </c>
    </row>
    <row r="129" spans="9:10" ht="15">
      <c r="I129" s="167">
        <v>81</v>
      </c>
      <c r="J129" s="167">
        <v>0.33953157547121882</v>
      </c>
    </row>
    <row r="130" spans="9:10" ht="15">
      <c r="I130" s="167">
        <v>82</v>
      </c>
      <c r="J130" s="167">
        <v>0.33945568114217728</v>
      </c>
    </row>
    <row r="131" spans="9:10" ht="15">
      <c r="I131" s="167">
        <v>83</v>
      </c>
      <c r="J131" s="167">
        <v>0.33938162287705037</v>
      </c>
    </row>
    <row r="132" spans="9:10" ht="15">
      <c r="I132" s="167">
        <v>84</v>
      </c>
      <c r="J132" s="167">
        <v>0.3393093348450491</v>
      </c>
    </row>
    <row r="133" spans="9:10" ht="15">
      <c r="I133" s="167">
        <v>85</v>
      </c>
      <c r="J133" s="167">
        <v>0.33923875432525952</v>
      </c>
    </row>
    <row r="134" spans="9:10" ht="15">
      <c r="I134" s="167">
        <v>86</v>
      </c>
      <c r="J134" s="167">
        <v>0.33916982152514874</v>
      </c>
    </row>
    <row r="135" spans="9:10" ht="15">
      <c r="I135" s="167">
        <v>87</v>
      </c>
      <c r="J135" s="167">
        <v>0.33910247941163518</v>
      </c>
    </row>
    <row r="136" spans="9:10" ht="15">
      <c r="I136" s="167">
        <v>88</v>
      </c>
      <c r="J136" s="167">
        <v>0.33903667355371903</v>
      </c>
    </row>
    <row r="137" spans="9:10" ht="15">
      <c r="I137" s="167">
        <v>89</v>
      </c>
      <c r="J137" s="167">
        <v>0.33897235197576064</v>
      </c>
    </row>
    <row r="138" spans="9:10" ht="15">
      <c r="I138" s="167">
        <v>90</v>
      </c>
      <c r="J138" s="167">
        <v>0.33890946502057612</v>
      </c>
    </row>
    <row r="139" spans="9:10" ht="15">
      <c r="I139" s="167">
        <v>91</v>
      </c>
      <c r="J139" s="167">
        <v>0.33884796522159161</v>
      </c>
    </row>
    <row r="140" spans="9:10" ht="15">
      <c r="I140" s="167">
        <v>92</v>
      </c>
      <c r="J140" s="167">
        <v>0.33878780718336482</v>
      </c>
    </row>
    <row r="141" spans="9:10" ht="15">
      <c r="I141" s="167">
        <v>93</v>
      </c>
      <c r="J141" s="167">
        <v>0.33872894746984239</v>
      </c>
    </row>
    <row r="142" spans="9:10" ht="15">
      <c r="I142" s="167">
        <v>94</v>
      </c>
      <c r="J142" s="167">
        <v>0.33867134449977365</v>
      </c>
    </row>
    <row r="143" spans="9:10" ht="15">
      <c r="I143" s="167">
        <v>95</v>
      </c>
      <c r="J143" s="167">
        <v>0.33861495844875344</v>
      </c>
    </row>
    <row r="144" spans="9:10" ht="15">
      <c r="I144" s="167">
        <v>96</v>
      </c>
      <c r="J144" s="167">
        <v>0.33855975115740738</v>
      </c>
    </row>
    <row r="145" spans="9:10" ht="15">
      <c r="I145" s="167">
        <v>97</v>
      </c>
      <c r="J145" s="167">
        <v>0.33850568604527581</v>
      </c>
    </row>
    <row r="146" spans="9:10" ht="15">
      <c r="I146" s="167">
        <v>98</v>
      </c>
      <c r="J146" s="167">
        <v>0.33845272802998749</v>
      </c>
    </row>
    <row r="147" spans="9:10" ht="15">
      <c r="I147" s="167">
        <v>99</v>
      </c>
      <c r="J147" s="167">
        <v>0.33840084345134852</v>
      </c>
    </row>
    <row r="148" spans="9:10" ht="15">
      <c r="I148" s="167">
        <v>100</v>
      </c>
      <c r="J148" s="167">
        <v>0.33834999999999998</v>
      </c>
    </row>
  </sheetData>
  <pageMargins left="0.31496062992125984" right="0.11811023622047245" top="0.59055118110236227" bottom="0.35433070866141736" header="0.31496062992125984" footer="0.11811023622047245"/>
  <pageSetup paperSize="8" scale="98" orientation="landscape" r:id="rId1"/>
  <headerFooter>
    <oddHeader>&amp;R&amp;"Verdana,Bold"&amp;14&amp;A</oddHeader>
    <oddFooter>&amp;L&amp;D &amp;T&amp;C&amp;Z&amp;F&amp;R&amp;A</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E9" sqref="E9"/>
    </sheetView>
  </sheetViews>
  <sheetFormatPr defaultRowHeight="15"/>
  <cols>
    <col min="1" max="1" width="2.42578125" customWidth="1"/>
    <col min="2" max="2" width="29.28515625" customWidth="1"/>
    <col min="3" max="3" width="52.28515625" customWidth="1"/>
    <col min="4" max="4" width="12" customWidth="1"/>
    <col min="5" max="5" width="138.140625" customWidth="1"/>
  </cols>
  <sheetData>
    <row r="2" spans="1:5">
      <c r="B2" s="100" t="s">
        <v>227</v>
      </c>
      <c r="C2" s="100" t="s">
        <v>235</v>
      </c>
      <c r="D2" s="100" t="s">
        <v>234</v>
      </c>
      <c r="E2" s="100" t="s">
        <v>228</v>
      </c>
    </row>
    <row r="3" spans="1:5" s="99" customFormat="1" ht="62.25" customHeight="1">
      <c r="B3" s="101" t="s">
        <v>229</v>
      </c>
      <c r="C3" s="101" t="s">
        <v>232</v>
      </c>
      <c r="D3" s="101"/>
      <c r="E3" s="102" t="s">
        <v>233</v>
      </c>
    </row>
    <row r="4" spans="1:5" s="99" customFormat="1" ht="62.25" customHeight="1">
      <c r="B4" s="101" t="s">
        <v>230</v>
      </c>
      <c r="C4" s="101" t="s">
        <v>236</v>
      </c>
      <c r="D4" s="103">
        <v>41352</v>
      </c>
      <c r="E4" s="101" t="s">
        <v>237</v>
      </c>
    </row>
    <row r="5" spans="1:5" s="99" customFormat="1" ht="84" customHeight="1">
      <c r="B5" s="101" t="s">
        <v>231</v>
      </c>
      <c r="C5" s="101" t="s">
        <v>242</v>
      </c>
      <c r="D5" s="103" t="s">
        <v>238</v>
      </c>
      <c r="E5" s="101" t="s">
        <v>239</v>
      </c>
    </row>
    <row r="6" spans="1:5" ht="111" customHeight="1">
      <c r="A6" s="129"/>
      <c r="B6" s="130" t="s">
        <v>240</v>
      </c>
      <c r="C6" s="130" t="s">
        <v>241</v>
      </c>
      <c r="D6" s="131">
        <v>41380</v>
      </c>
      <c r="E6" s="130" t="s">
        <v>311</v>
      </c>
    </row>
    <row r="7" spans="1:5" ht="21.75" customHeight="1">
      <c r="B7" s="133"/>
      <c r="C7" s="133"/>
      <c r="D7" s="134">
        <v>41393</v>
      </c>
      <c r="E7" s="133" t="s">
        <v>335</v>
      </c>
    </row>
    <row r="8" spans="1:5" ht="21.75" customHeight="1">
      <c r="D8" s="134">
        <v>41649</v>
      </c>
      <c r="E8" s="136" t="s">
        <v>336</v>
      </c>
    </row>
    <row r="9" spans="1:5" ht="21.75" customHeight="1">
      <c r="D9" s="134">
        <v>41649</v>
      </c>
      <c r="E9" s="133" t="s">
        <v>339</v>
      </c>
    </row>
    <row r="10" spans="1:5" ht="21.75" customHeight="1">
      <c r="D10" s="134">
        <v>41649</v>
      </c>
      <c r="E10" s="133" t="s">
        <v>340</v>
      </c>
    </row>
    <row r="11" spans="1:5">
      <c r="B11" s="132"/>
      <c r="C11" s="132"/>
      <c r="D11" s="132"/>
      <c r="E11" s="13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C11" sqref="C11"/>
    </sheetView>
  </sheetViews>
  <sheetFormatPr defaultColWidth="9.140625" defaultRowHeight="15"/>
  <cols>
    <col min="1" max="1" width="2.140625" style="1" customWidth="1"/>
    <col min="2" max="2" width="35.85546875" style="1" customWidth="1"/>
    <col min="3" max="3" width="155.7109375" style="1" customWidth="1"/>
    <col min="4" max="4" width="10.140625" style="1" bestFit="1" customWidth="1"/>
    <col min="5" max="16384" width="9.140625" style="1"/>
  </cols>
  <sheetData>
    <row r="1" spans="2:3" ht="19.5">
      <c r="B1" s="98" t="s">
        <v>76</v>
      </c>
    </row>
    <row r="2" spans="2:3">
      <c r="B2" s="24"/>
    </row>
    <row r="3" spans="2:3">
      <c r="B3" s="24"/>
    </row>
    <row r="4" spans="2:3">
      <c r="B4" s="88" t="s">
        <v>14</v>
      </c>
      <c r="C4" s="88" t="s">
        <v>26</v>
      </c>
    </row>
    <row r="5" spans="2:3" ht="45">
      <c r="B5" s="95" t="s">
        <v>38</v>
      </c>
      <c r="C5" s="30" t="s">
        <v>94</v>
      </c>
    </row>
    <row r="6" spans="2:3">
      <c r="B6" s="95" t="s">
        <v>216</v>
      </c>
      <c r="C6" s="30" t="s">
        <v>217</v>
      </c>
    </row>
    <row r="7" spans="2:3" ht="56.25" customHeight="1">
      <c r="B7" s="96" t="s">
        <v>300</v>
      </c>
      <c r="C7" s="30" t="s">
        <v>334</v>
      </c>
    </row>
    <row r="8" spans="2:3">
      <c r="B8" s="97" t="s">
        <v>301</v>
      </c>
      <c r="C8" s="30" t="s">
        <v>302</v>
      </c>
    </row>
    <row r="9" spans="2:3" ht="30">
      <c r="B9" s="96" t="s">
        <v>223</v>
      </c>
      <c r="C9" s="30" t="s">
        <v>333</v>
      </c>
    </row>
    <row r="10" spans="2:3">
      <c r="B10" s="97" t="s">
        <v>214</v>
      </c>
      <c r="C10" s="30" t="s">
        <v>215</v>
      </c>
    </row>
    <row r="12" spans="2:3">
      <c r="B12" s="24" t="s">
        <v>24</v>
      </c>
    </row>
    <row r="13" spans="2:3">
      <c r="B13" s="92" t="s">
        <v>25</v>
      </c>
    </row>
    <row r="14" spans="2:3">
      <c r="B14" s="93" t="s">
        <v>216</v>
      </c>
    </row>
    <row r="15" spans="2:3">
      <c r="B15" s="87" t="s">
        <v>222</v>
      </c>
    </row>
    <row r="16" spans="2:3">
      <c r="B16" s="94" t="s">
        <v>218</v>
      </c>
    </row>
    <row r="17" spans="2:4">
      <c r="B17" s="24"/>
    </row>
    <row r="18" spans="2:4">
      <c r="B18" s="1" t="s">
        <v>64</v>
      </c>
    </row>
    <row r="19" spans="2:4" ht="19.5" customHeight="1">
      <c r="B19" s="1" t="s">
        <v>219</v>
      </c>
    </row>
    <row r="20" spans="2:4">
      <c r="B20" s="90" t="s">
        <v>224</v>
      </c>
    </row>
    <row r="21" spans="2:4">
      <c r="B21" s="90" t="s">
        <v>225</v>
      </c>
    </row>
    <row r="22" spans="2:4" ht="25.5" customHeight="1">
      <c r="B22" s="89" t="s">
        <v>96</v>
      </c>
    </row>
    <row r="23" spans="2:4" ht="10.5" customHeight="1"/>
    <row r="24" spans="2:4" ht="24.75" customHeight="1">
      <c r="B24" s="90" t="s">
        <v>220</v>
      </c>
      <c r="C24" s="90"/>
      <c r="D24" s="90"/>
    </row>
    <row r="25" spans="2:4" ht="26.25" customHeight="1">
      <c r="B25" s="90" t="s">
        <v>312</v>
      </c>
      <c r="C25" s="90"/>
      <c r="D25" s="90"/>
    </row>
    <row r="26" spans="2:4" ht="32.25" customHeight="1">
      <c r="B26" s="208" t="s">
        <v>221</v>
      </c>
      <c r="C26" s="208"/>
      <c r="D26" s="208"/>
    </row>
    <row r="28" spans="2:4">
      <c r="B28" s="1" t="s">
        <v>95</v>
      </c>
    </row>
    <row r="32" spans="2:4">
      <c r="B32" s="24"/>
    </row>
    <row r="33" spans="2:2">
      <c r="B33" s="91"/>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7"/>
  <sheetViews>
    <sheetView showGridLines="0" zoomScale="80" zoomScaleNormal="80" workbookViewId="0">
      <pane ySplit="3" topLeftCell="A4" activePane="bottomLeft" state="frozen"/>
      <selection pane="bottomLeft" activeCell="D12" sqref="D12:F12"/>
    </sheetView>
  </sheetViews>
  <sheetFormatPr defaultColWidth="9.140625" defaultRowHeight="15"/>
  <cols>
    <col min="1" max="1" width="4" style="1" customWidth="1"/>
    <col min="2" max="2" width="7.7109375" style="1" customWidth="1"/>
    <col min="3" max="3" width="31.85546875" style="1" customWidth="1"/>
    <col min="4" max="4" width="21" style="1" customWidth="1"/>
    <col min="5" max="5" width="54.42578125" style="1" customWidth="1"/>
    <col min="6" max="6" width="62.140625" style="1" customWidth="1"/>
    <col min="7" max="11" width="11.140625" style="1" customWidth="1"/>
    <col min="12" max="16384" width="9.140625" style="1"/>
  </cols>
  <sheetData>
    <row r="1" spans="2:26">
      <c r="B1" s="24" t="s">
        <v>337</v>
      </c>
      <c r="Z1" s="25" t="s">
        <v>29</v>
      </c>
    </row>
    <row r="2" spans="2:26">
      <c r="B2" s="220"/>
      <c r="C2" s="221"/>
      <c r="D2" s="221"/>
      <c r="E2" s="221"/>
      <c r="F2" s="222"/>
      <c r="Z2" s="25" t="s">
        <v>78</v>
      </c>
    </row>
    <row r="3" spans="2:26" ht="24.75" customHeight="1">
      <c r="B3" s="223"/>
      <c r="C3" s="224"/>
      <c r="D3" s="224"/>
      <c r="E3" s="224"/>
      <c r="F3" s="225"/>
    </row>
    <row r="4" spans="2:26" ht="18" customHeight="1">
      <c r="B4" s="24" t="s">
        <v>77</v>
      </c>
      <c r="C4" s="26"/>
      <c r="D4" s="26"/>
      <c r="E4" s="26"/>
      <c r="F4" s="26"/>
    </row>
    <row r="5" spans="2:26" ht="24.75" customHeight="1">
      <c r="B5" s="216"/>
      <c r="C5" s="217"/>
      <c r="D5" s="217"/>
      <c r="E5" s="217"/>
      <c r="F5" s="218"/>
    </row>
    <row r="6" spans="2:26" ht="13.5" customHeight="1">
      <c r="B6" s="26"/>
      <c r="C6" s="26"/>
      <c r="D6" s="26"/>
      <c r="E6" s="26"/>
      <c r="F6" s="26"/>
    </row>
    <row r="7" spans="2:26">
      <c r="B7" s="24" t="s">
        <v>48</v>
      </c>
    </row>
    <row r="8" spans="2:26">
      <c r="B8" s="228" t="s">
        <v>338</v>
      </c>
      <c r="C8" s="229"/>
      <c r="D8" s="226" t="s">
        <v>30</v>
      </c>
      <c r="E8" s="226"/>
      <c r="F8" s="226"/>
    </row>
    <row r="9" spans="2:26" ht="22.5" customHeight="1">
      <c r="B9" s="230" t="s">
        <v>349</v>
      </c>
      <c r="C9" s="231"/>
      <c r="D9" s="227"/>
      <c r="E9" s="227"/>
      <c r="F9" s="227"/>
    </row>
    <row r="10" spans="2:26" ht="22.5" customHeight="1">
      <c r="B10" s="214"/>
      <c r="C10" s="215"/>
      <c r="D10" s="216"/>
      <c r="E10" s="217"/>
      <c r="F10" s="218"/>
    </row>
    <row r="11" spans="2:26" ht="22.5" customHeight="1">
      <c r="B11" s="214"/>
      <c r="C11" s="215"/>
      <c r="D11" s="219"/>
      <c r="E11" s="219"/>
      <c r="F11" s="219"/>
    </row>
    <row r="12" spans="2:26" ht="22.5" customHeight="1">
      <c r="B12" s="214"/>
      <c r="C12" s="215"/>
      <c r="D12" s="219"/>
      <c r="E12" s="219"/>
      <c r="F12" s="219"/>
    </row>
    <row r="13" spans="2:26" ht="22.5" customHeight="1">
      <c r="B13" s="214"/>
      <c r="C13" s="215"/>
      <c r="D13" s="219"/>
      <c r="E13" s="219"/>
      <c r="F13" s="219"/>
    </row>
    <row r="14" spans="2:26" ht="22.5" customHeight="1">
      <c r="B14" s="214"/>
      <c r="C14" s="215"/>
      <c r="D14" s="219"/>
      <c r="E14" s="219"/>
      <c r="F14" s="219"/>
    </row>
    <row r="15" spans="2:26" ht="22.5" customHeight="1">
      <c r="B15" s="214"/>
      <c r="C15" s="215"/>
      <c r="D15" s="219"/>
      <c r="E15" s="219"/>
      <c r="F15" s="219"/>
    </row>
    <row r="16" spans="2:26" ht="22.5" customHeight="1">
      <c r="B16" s="214"/>
      <c r="C16" s="215"/>
      <c r="D16" s="219"/>
      <c r="E16" s="219"/>
      <c r="F16" s="219"/>
    </row>
    <row r="17" spans="2:11" ht="22.5" customHeight="1">
      <c r="B17" s="214"/>
      <c r="C17" s="215"/>
      <c r="D17" s="219"/>
      <c r="E17" s="219"/>
      <c r="F17" s="219"/>
    </row>
    <row r="18" spans="2:11" ht="22.5" customHeight="1">
      <c r="B18" s="214"/>
      <c r="C18" s="215"/>
      <c r="D18" s="219"/>
      <c r="E18" s="219"/>
      <c r="F18" s="219"/>
    </row>
    <row r="19" spans="2:11" ht="22.5" customHeight="1">
      <c r="B19" s="214"/>
      <c r="C19" s="215"/>
      <c r="D19" s="219"/>
      <c r="E19" s="219"/>
      <c r="F19" s="219"/>
    </row>
    <row r="20" spans="2:11" ht="22.5" customHeight="1">
      <c r="B20" s="214"/>
      <c r="C20" s="215"/>
      <c r="D20" s="219"/>
      <c r="E20" s="219"/>
      <c r="F20" s="219"/>
    </row>
    <row r="21" spans="2:11" ht="22.5" customHeight="1">
      <c r="B21" s="214"/>
      <c r="C21" s="215"/>
      <c r="D21" s="219"/>
      <c r="E21" s="219"/>
      <c r="F21" s="219"/>
    </row>
    <row r="22" spans="2:11" ht="22.5" customHeight="1">
      <c r="B22" s="214"/>
      <c r="C22" s="215"/>
      <c r="D22" s="219"/>
      <c r="E22" s="219"/>
      <c r="F22" s="219"/>
    </row>
    <row r="23" spans="2:11" ht="22.5" customHeight="1">
      <c r="B23" s="214"/>
      <c r="C23" s="215"/>
      <c r="D23" s="219"/>
      <c r="E23" s="219"/>
      <c r="F23" s="219"/>
    </row>
    <row r="24" spans="2:11" ht="12.75" customHeight="1">
      <c r="B24" s="27"/>
      <c r="C24" s="27"/>
      <c r="D24" s="28"/>
      <c r="E24" s="28"/>
      <c r="F24" s="28"/>
    </row>
    <row r="25" spans="2:11">
      <c r="B25" s="24" t="s">
        <v>49</v>
      </c>
    </row>
    <row r="26" spans="2:11" ht="38.25" customHeight="1">
      <c r="B26" s="210" t="s">
        <v>47</v>
      </c>
      <c r="C26" s="212" t="s">
        <v>27</v>
      </c>
      <c r="D26" s="212" t="s">
        <v>28</v>
      </c>
      <c r="E26" s="212" t="s">
        <v>30</v>
      </c>
      <c r="F26" s="210" t="s">
        <v>341</v>
      </c>
      <c r="G26" s="209" t="s">
        <v>98</v>
      </c>
      <c r="H26" s="209"/>
      <c r="I26" s="209"/>
      <c r="J26" s="209"/>
      <c r="K26" s="209"/>
    </row>
    <row r="27" spans="2:11" ht="36" customHeight="1">
      <c r="B27" s="211"/>
      <c r="C27" s="213"/>
      <c r="D27" s="213"/>
      <c r="E27" s="213"/>
      <c r="F27" s="211"/>
      <c r="G27" s="63" t="s">
        <v>99</v>
      </c>
      <c r="H27" s="63" t="s">
        <v>100</v>
      </c>
      <c r="I27" s="63" t="s">
        <v>101</v>
      </c>
      <c r="J27" s="63" t="s">
        <v>102</v>
      </c>
      <c r="K27" s="63" t="s">
        <v>103</v>
      </c>
    </row>
    <row r="28" spans="2:11" ht="27.75" customHeight="1">
      <c r="B28" s="29">
        <v>1</v>
      </c>
      <c r="C28" s="30"/>
      <c r="D28" s="29"/>
      <c r="E28" s="30"/>
      <c r="F28" s="30"/>
      <c r="G28" s="64">
        <f>'Ofgem CBA - Proposed'!$C$4</f>
        <v>-2.0493247290774368E-4</v>
      </c>
      <c r="H28" s="64">
        <f>'Ofgem CBA - Proposed'!$C$5</f>
        <v>-1.2933481042089792E-4</v>
      </c>
      <c r="I28" s="64">
        <f>'Ofgem CBA - Proposed'!$C$6</f>
        <v>8.746925345744443E-5</v>
      </c>
      <c r="J28" s="64">
        <f>'Ofgem CBA - Proposed'!C7</f>
        <v>2.3781039448779969E-4</v>
      </c>
      <c r="K28" s="65"/>
    </row>
    <row r="29" spans="2:11" ht="27.75" customHeight="1">
      <c r="B29" s="29">
        <v>2</v>
      </c>
      <c r="C29" s="29"/>
      <c r="D29" s="29"/>
      <c r="E29" s="30"/>
      <c r="F29" s="29"/>
      <c r="G29" s="64"/>
      <c r="H29" s="64"/>
      <c r="I29" s="64"/>
      <c r="J29" s="64"/>
      <c r="K29" s="29"/>
    </row>
    <row r="30" spans="2:11" ht="27.75" customHeight="1">
      <c r="B30" s="29">
        <v>3</v>
      </c>
      <c r="C30" s="29"/>
      <c r="D30" s="29"/>
      <c r="E30" s="30"/>
      <c r="F30" s="29"/>
      <c r="G30" s="64"/>
      <c r="H30" s="64"/>
      <c r="I30" s="64"/>
      <c r="J30" s="64"/>
      <c r="K30" s="29"/>
    </row>
    <row r="31" spans="2:11" ht="27.75" customHeight="1">
      <c r="B31" s="29">
        <v>4</v>
      </c>
      <c r="C31" s="29"/>
      <c r="D31" s="29"/>
      <c r="E31" s="30"/>
      <c r="F31" s="29"/>
      <c r="G31" s="64"/>
      <c r="H31" s="64"/>
      <c r="I31" s="64"/>
      <c r="J31" s="64"/>
      <c r="K31" s="29"/>
    </row>
    <row r="32" spans="2:11" ht="27.75" customHeight="1">
      <c r="B32" s="29">
        <v>5</v>
      </c>
      <c r="C32" s="29"/>
      <c r="D32" s="29"/>
      <c r="E32" s="30"/>
      <c r="F32" s="29"/>
      <c r="G32" s="64"/>
      <c r="H32" s="64"/>
      <c r="I32" s="64"/>
      <c r="J32" s="64"/>
      <c r="K32" s="29"/>
    </row>
    <row r="37" spans="2:2">
      <c r="B37" s="1" t="s">
        <v>104</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cfRule type="expression" dxfId="9" priority="10">
      <formula>$D28="adopted"</formula>
    </cfRule>
  </conditionalFormatting>
  <conditionalFormatting sqref="B29:F32">
    <cfRule type="expression" dxfId="8" priority="9">
      <formula>$D29="adopted"</formula>
    </cfRule>
  </conditionalFormatting>
  <conditionalFormatting sqref="D29:D32">
    <cfRule type="expression" dxfId="7" priority="8">
      <formula>$D29="adopted"</formula>
    </cfRule>
  </conditionalFormatting>
  <conditionalFormatting sqref="G28:K28">
    <cfRule type="expression" dxfId="6" priority="7">
      <formula>$D28="adopted"</formula>
    </cfRule>
  </conditionalFormatting>
  <conditionalFormatting sqref="G29:K32">
    <cfRule type="expression" dxfId="5" priority="6">
      <formula>$D29="adopted"</formula>
    </cfRule>
  </conditionalFormatting>
  <conditionalFormatting sqref="G29:J32">
    <cfRule type="expression" dxfId="4" priority="5">
      <formula>$D29="adopted"</formula>
    </cfRule>
  </conditionalFormatting>
  <conditionalFormatting sqref="G30:J30">
    <cfRule type="expression" dxfId="3" priority="4">
      <formula>$D30="adopted"</formula>
    </cfRule>
  </conditionalFormatting>
  <conditionalFormatting sqref="G31:J31">
    <cfRule type="expression" dxfId="2" priority="3">
      <formula>$D31="adopted"</formula>
    </cfRule>
  </conditionalFormatting>
  <conditionalFormatting sqref="G32:J32">
    <cfRule type="expression" dxfId="1" priority="2">
      <formula>$D32="adopted"</formula>
    </cfRule>
  </conditionalFormatting>
  <conditionalFormatting sqref="G29:J32">
    <cfRule type="expression" dxfId="0" priority="1">
      <formula>$D29="adopted"</formula>
    </cfRule>
  </conditionalFormatting>
  <dataValidations count="1">
    <dataValidation type="list" allowBlank="1" showInputMessage="1" showErrorMessage="1" sqref="D28:D32">
      <formula1>$Z$1:$Z$2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D8" sqref="D8"/>
    </sheetView>
  </sheetViews>
  <sheetFormatPr defaultColWidth="9.140625" defaultRowHeight="15"/>
  <cols>
    <col min="1" max="1" width="1.85546875" style="19" customWidth="1"/>
    <col min="2" max="2" width="25.7109375" style="19" customWidth="1"/>
    <col min="3" max="3" width="12.7109375" style="19" customWidth="1"/>
    <col min="4" max="4" width="12.140625" style="19" customWidth="1"/>
    <col min="5" max="5" width="11.140625" style="19" customWidth="1"/>
    <col min="6" max="6" width="47.85546875" style="19" customWidth="1"/>
    <col min="7" max="7" width="17.28515625" style="19" customWidth="1"/>
    <col min="8" max="11" width="11" style="19" customWidth="1"/>
    <col min="12" max="16384" width="9.140625" style="19"/>
  </cols>
  <sheetData>
    <row r="1" spans="1:59" ht="19.5">
      <c r="A1" s="20"/>
      <c r="B1" s="31" t="s">
        <v>82</v>
      </c>
      <c r="C1" s="20"/>
      <c r="D1" s="20"/>
      <c r="E1" s="20"/>
      <c r="F1" s="31" t="s">
        <v>83</v>
      </c>
      <c r="G1" s="20"/>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row>
    <row r="2" spans="1:59" ht="19.5">
      <c r="A2" s="20"/>
      <c r="B2" s="31"/>
      <c r="C2" s="20"/>
      <c r="D2" s="20"/>
      <c r="E2" s="20"/>
      <c r="F2" s="20"/>
      <c r="G2" s="20"/>
      <c r="H2" s="3">
        <v>1</v>
      </c>
      <c r="I2" s="3">
        <v>2</v>
      </c>
      <c r="J2" s="3">
        <v>3</v>
      </c>
      <c r="K2" s="3">
        <v>4</v>
      </c>
      <c r="L2" s="3">
        <v>5</v>
      </c>
      <c r="M2" s="3">
        <v>6</v>
      </c>
      <c r="N2" s="3">
        <v>7</v>
      </c>
      <c r="O2" s="3">
        <v>8</v>
      </c>
      <c r="P2" s="3">
        <v>9</v>
      </c>
      <c r="Q2" s="3">
        <v>10</v>
      </c>
      <c r="R2" s="3">
        <v>11</v>
      </c>
      <c r="S2" s="3">
        <v>12</v>
      </c>
      <c r="T2" s="3">
        <v>13</v>
      </c>
      <c r="U2" s="3">
        <v>14</v>
      </c>
      <c r="V2" s="3">
        <v>15</v>
      </c>
      <c r="W2" s="3">
        <v>16</v>
      </c>
      <c r="X2" s="3">
        <v>17</v>
      </c>
      <c r="Y2" s="3">
        <v>18</v>
      </c>
      <c r="Z2" s="3">
        <v>19</v>
      </c>
      <c r="AA2" s="3">
        <v>20</v>
      </c>
      <c r="AB2" s="3">
        <v>21</v>
      </c>
      <c r="AC2" s="3">
        <v>22</v>
      </c>
      <c r="AD2" s="3">
        <v>23</v>
      </c>
      <c r="AE2" s="3">
        <v>24</v>
      </c>
      <c r="AF2" s="3">
        <v>25</v>
      </c>
      <c r="AG2" s="3">
        <v>26</v>
      </c>
      <c r="AH2" s="3">
        <v>27</v>
      </c>
      <c r="AI2" s="3">
        <v>28</v>
      </c>
      <c r="AJ2" s="3">
        <v>29</v>
      </c>
      <c r="AK2" s="3">
        <v>30</v>
      </c>
      <c r="AL2" s="3">
        <v>31</v>
      </c>
      <c r="AM2" s="3">
        <v>32</v>
      </c>
      <c r="AN2" s="3">
        <v>33</v>
      </c>
      <c r="AO2" s="3">
        <v>34</v>
      </c>
      <c r="AP2" s="3">
        <v>35</v>
      </c>
      <c r="AQ2" s="3">
        <v>36</v>
      </c>
      <c r="AR2" s="3">
        <v>37</v>
      </c>
      <c r="AS2" s="3">
        <v>38</v>
      </c>
      <c r="AT2" s="3">
        <v>39</v>
      </c>
      <c r="AU2" s="3">
        <v>40</v>
      </c>
      <c r="AV2" s="3">
        <v>41</v>
      </c>
      <c r="AW2" s="3">
        <v>42</v>
      </c>
      <c r="AX2" s="3">
        <v>43</v>
      </c>
      <c r="AY2" s="3">
        <v>44</v>
      </c>
      <c r="AZ2" s="3">
        <v>45</v>
      </c>
      <c r="BA2" s="3">
        <v>46</v>
      </c>
      <c r="BB2" s="3">
        <v>47</v>
      </c>
      <c r="BC2" s="3">
        <v>48</v>
      </c>
      <c r="BD2" s="3">
        <v>49</v>
      </c>
      <c r="BE2" s="3">
        <v>50</v>
      </c>
      <c r="BF2" s="3">
        <v>51</v>
      </c>
      <c r="BG2" s="3">
        <v>52</v>
      </c>
    </row>
    <row r="3" spans="1:59">
      <c r="A3" s="20"/>
      <c r="B3" s="21" t="s">
        <v>61</v>
      </c>
      <c r="C3" s="32">
        <v>3.5999999999999997E-2</v>
      </c>
      <c r="D3" s="108" t="s">
        <v>293</v>
      </c>
      <c r="E3" s="20"/>
      <c r="F3" s="76"/>
      <c r="G3" s="126" t="s">
        <v>305</v>
      </c>
      <c r="H3" s="8">
        <v>2016</v>
      </c>
      <c r="I3" s="8">
        <v>2017</v>
      </c>
      <c r="J3" s="8">
        <v>2018</v>
      </c>
      <c r="K3" s="8">
        <v>2019</v>
      </c>
      <c r="L3" s="8">
        <v>2020</v>
      </c>
      <c r="M3" s="8">
        <v>2021</v>
      </c>
      <c r="N3" s="8">
        <v>2022</v>
      </c>
      <c r="O3" s="8">
        <v>2023</v>
      </c>
      <c r="P3" s="3">
        <v>2024</v>
      </c>
      <c r="Q3" s="3">
        <v>2025</v>
      </c>
      <c r="R3" s="3">
        <v>2026</v>
      </c>
      <c r="S3" s="3">
        <v>2027</v>
      </c>
      <c r="T3" s="3">
        <v>2028</v>
      </c>
      <c r="U3" s="3">
        <v>2029</v>
      </c>
      <c r="V3" s="3">
        <v>2030</v>
      </c>
      <c r="W3" s="3">
        <v>2031</v>
      </c>
      <c r="X3" s="3">
        <v>2032</v>
      </c>
      <c r="Y3" s="3">
        <v>2033</v>
      </c>
      <c r="Z3" s="3">
        <v>2034</v>
      </c>
      <c r="AA3" s="3">
        <v>2035</v>
      </c>
      <c r="AB3" s="3">
        <v>2036</v>
      </c>
      <c r="AC3" s="3">
        <v>2037</v>
      </c>
      <c r="AD3" s="3">
        <v>2038</v>
      </c>
      <c r="AE3" s="3">
        <v>2039</v>
      </c>
      <c r="AF3" s="3">
        <v>2040</v>
      </c>
      <c r="AG3" s="3">
        <v>2041</v>
      </c>
      <c r="AH3" s="3">
        <v>2042</v>
      </c>
      <c r="AI3" s="3">
        <v>2043</v>
      </c>
      <c r="AJ3" s="3">
        <v>2044</v>
      </c>
      <c r="AK3" s="3">
        <v>2045</v>
      </c>
      <c r="AL3" s="3">
        <v>2046</v>
      </c>
      <c r="AM3" s="3">
        <v>2047</v>
      </c>
      <c r="AN3" s="3">
        <v>2048</v>
      </c>
      <c r="AO3" s="3">
        <v>2049</v>
      </c>
      <c r="AP3" s="3">
        <v>2050</v>
      </c>
      <c r="AQ3" s="3">
        <v>2051</v>
      </c>
      <c r="AR3" s="3">
        <v>2052</v>
      </c>
      <c r="AS3" s="3">
        <v>2053</v>
      </c>
      <c r="AT3" s="3">
        <v>2054</v>
      </c>
      <c r="AU3" s="3">
        <v>2055</v>
      </c>
      <c r="AV3" s="3">
        <v>2056</v>
      </c>
      <c r="AW3" s="3">
        <v>2057</v>
      </c>
      <c r="AX3" s="3">
        <v>2058</v>
      </c>
      <c r="AY3" s="3">
        <v>2059</v>
      </c>
      <c r="AZ3" s="3">
        <v>2060</v>
      </c>
      <c r="BA3" s="3">
        <v>2061</v>
      </c>
      <c r="BB3" s="3">
        <v>2062</v>
      </c>
      <c r="BC3" s="3">
        <v>2063</v>
      </c>
      <c r="BD3" s="3">
        <v>2064</v>
      </c>
      <c r="BE3" s="3">
        <v>2065</v>
      </c>
      <c r="BF3" s="3">
        <v>2066</v>
      </c>
      <c r="BG3" s="3">
        <v>2067</v>
      </c>
    </row>
    <row r="4" spans="1:59" ht="16.5">
      <c r="A4" s="20"/>
      <c r="B4" s="21" t="s">
        <v>9</v>
      </c>
      <c r="C4" s="22">
        <v>3.5000000000000003E-2</v>
      </c>
      <c r="D4" s="20"/>
      <c r="E4" s="20"/>
      <c r="F4" s="3" t="s">
        <v>309</v>
      </c>
      <c r="G4" s="3"/>
      <c r="H4" s="77">
        <v>6.76</v>
      </c>
      <c r="I4" s="77">
        <v>7.1</v>
      </c>
      <c r="J4" s="77">
        <v>7.55</v>
      </c>
      <c r="K4" s="77">
        <v>8.0299999999999994</v>
      </c>
      <c r="L4" s="77">
        <v>8.5500000000000007</v>
      </c>
      <c r="M4" s="77">
        <v>15.26</v>
      </c>
      <c r="N4" s="77">
        <v>21.97</v>
      </c>
      <c r="O4" s="77">
        <v>28.68</v>
      </c>
      <c r="P4" s="77">
        <v>35.39</v>
      </c>
      <c r="Q4" s="77">
        <v>42.1</v>
      </c>
      <c r="R4" s="77">
        <v>48.81</v>
      </c>
      <c r="S4" s="77">
        <v>55.52</v>
      </c>
      <c r="T4" s="77">
        <v>62.23</v>
      </c>
      <c r="U4" s="77">
        <v>68.94</v>
      </c>
      <c r="V4" s="77">
        <v>75.650000000000006</v>
      </c>
      <c r="W4" s="77">
        <v>81</v>
      </c>
      <c r="X4" s="77">
        <v>88</v>
      </c>
      <c r="Y4" s="77">
        <v>95</v>
      </c>
      <c r="Z4" s="77">
        <v>102</v>
      </c>
      <c r="AA4" s="77">
        <v>109</v>
      </c>
      <c r="AB4" s="77">
        <v>116</v>
      </c>
      <c r="AC4" s="77">
        <v>122</v>
      </c>
      <c r="AD4" s="77">
        <v>129</v>
      </c>
      <c r="AE4" s="77">
        <v>136</v>
      </c>
      <c r="AF4" s="77">
        <v>143</v>
      </c>
      <c r="AG4" s="77">
        <v>150</v>
      </c>
      <c r="AH4" s="77">
        <v>157</v>
      </c>
      <c r="AI4" s="77">
        <v>164</v>
      </c>
      <c r="AJ4" s="77">
        <v>171</v>
      </c>
      <c r="AK4" s="77">
        <v>178</v>
      </c>
      <c r="AL4" s="77">
        <v>184</v>
      </c>
      <c r="AM4" s="77">
        <v>191</v>
      </c>
      <c r="AN4" s="77">
        <v>198</v>
      </c>
      <c r="AO4" s="77">
        <v>205</v>
      </c>
      <c r="AP4" s="77">
        <v>212</v>
      </c>
      <c r="AQ4" s="77">
        <v>220</v>
      </c>
      <c r="AR4" s="77">
        <v>227</v>
      </c>
      <c r="AS4" s="77">
        <v>234</v>
      </c>
      <c r="AT4" s="77">
        <v>241</v>
      </c>
      <c r="AU4" s="77">
        <v>248</v>
      </c>
      <c r="AV4" s="77">
        <v>256</v>
      </c>
      <c r="AW4" s="77">
        <v>262</v>
      </c>
      <c r="AX4" s="77">
        <v>269</v>
      </c>
      <c r="AY4" s="77">
        <v>276</v>
      </c>
      <c r="AZ4" s="77">
        <v>282</v>
      </c>
      <c r="BA4" s="77">
        <v>287</v>
      </c>
      <c r="BB4" s="77">
        <v>292</v>
      </c>
      <c r="BC4" s="77">
        <v>297</v>
      </c>
      <c r="BD4" s="77">
        <v>301</v>
      </c>
      <c r="BE4" s="77">
        <v>305</v>
      </c>
      <c r="BF4" s="77">
        <v>309</v>
      </c>
      <c r="BG4" s="77">
        <v>312</v>
      </c>
    </row>
    <row r="5" spans="1:59">
      <c r="A5" s="20"/>
      <c r="B5" s="21" t="s">
        <v>10</v>
      </c>
      <c r="C5" s="22">
        <v>0.03</v>
      </c>
      <c r="D5" s="20"/>
      <c r="E5" s="20"/>
      <c r="F5" s="50" t="s">
        <v>310</v>
      </c>
      <c r="G5" s="38"/>
      <c r="H5" s="77">
        <f>H4*$D$22</f>
        <v>7.303247599072745</v>
      </c>
      <c r="I5" s="77">
        <f t="shared" ref="I5:BG5" si="0">I4*$D$22</f>
        <v>7.6705707031681198</v>
      </c>
      <c r="J5" s="77">
        <f t="shared" si="0"/>
        <v>8.1567336350590569</v>
      </c>
      <c r="K5" s="77">
        <f t="shared" si="0"/>
        <v>8.6753074290760566</v>
      </c>
      <c r="L5" s="77">
        <f t="shared" si="0"/>
        <v>9.2370957059278069</v>
      </c>
      <c r="M5" s="77">
        <f t="shared" si="0"/>
        <v>16.486325201457117</v>
      </c>
      <c r="N5" s="77">
        <f t="shared" si="0"/>
        <v>23.735554696986423</v>
      </c>
      <c r="O5" s="77">
        <f t="shared" si="0"/>
        <v>30.984784192515733</v>
      </c>
      <c r="P5" s="77">
        <f t="shared" si="0"/>
        <v>38.234013688045039</v>
      </c>
      <c r="Q5" s="77">
        <f t="shared" si="0"/>
        <v>45.483243183574352</v>
      </c>
      <c r="R5" s="77">
        <f t="shared" si="0"/>
        <v>52.732472679103658</v>
      </c>
      <c r="S5" s="77">
        <f t="shared" si="0"/>
        <v>59.981702174632964</v>
      </c>
      <c r="T5" s="77">
        <f t="shared" si="0"/>
        <v>67.230931670162263</v>
      </c>
      <c r="U5" s="77">
        <f t="shared" si="0"/>
        <v>74.480161165691584</v>
      </c>
      <c r="V5" s="77">
        <f t="shared" si="0"/>
        <v>81.72939066122089</v>
      </c>
      <c r="W5" s="77">
        <f t="shared" si="0"/>
        <v>87.509327740368704</v>
      </c>
      <c r="X5" s="77">
        <f t="shared" si="0"/>
        <v>95.071862236449945</v>
      </c>
      <c r="Y5" s="77">
        <f t="shared" si="0"/>
        <v>102.63439673253119</v>
      </c>
      <c r="Z5" s="77">
        <f t="shared" si="0"/>
        <v>110.19693122861243</v>
      </c>
      <c r="AA5" s="77">
        <f t="shared" si="0"/>
        <v>117.75946572469368</v>
      </c>
      <c r="AB5" s="77">
        <f t="shared" si="0"/>
        <v>125.32200022077492</v>
      </c>
      <c r="AC5" s="77">
        <f t="shared" si="0"/>
        <v>131.80417264598742</v>
      </c>
      <c r="AD5" s="77">
        <f t="shared" si="0"/>
        <v>139.36670714206866</v>
      </c>
      <c r="AE5" s="77">
        <f t="shared" si="0"/>
        <v>146.9292416381499</v>
      </c>
      <c r="AF5" s="77">
        <f t="shared" si="0"/>
        <v>154.49177613423115</v>
      </c>
      <c r="AG5" s="77">
        <f t="shared" si="0"/>
        <v>162.05431063031241</v>
      </c>
      <c r="AH5" s="77">
        <f t="shared" si="0"/>
        <v>169.61684512639366</v>
      </c>
      <c r="AI5" s="77">
        <f t="shared" si="0"/>
        <v>177.1793796224749</v>
      </c>
      <c r="AJ5" s="77">
        <f t="shared" si="0"/>
        <v>184.74191411855614</v>
      </c>
      <c r="AK5" s="77">
        <f t="shared" si="0"/>
        <v>192.30444861463738</v>
      </c>
      <c r="AL5" s="77">
        <f t="shared" si="0"/>
        <v>198.78662103984988</v>
      </c>
      <c r="AM5" s="77">
        <f t="shared" si="0"/>
        <v>206.34915553593112</v>
      </c>
      <c r="AN5" s="77">
        <f t="shared" si="0"/>
        <v>213.91169003201236</v>
      </c>
      <c r="AO5" s="77">
        <f t="shared" si="0"/>
        <v>221.47422452809363</v>
      </c>
      <c r="AP5" s="77">
        <f t="shared" si="0"/>
        <v>229.03675902417487</v>
      </c>
      <c r="AQ5" s="77">
        <f t="shared" si="0"/>
        <v>237.67965559112486</v>
      </c>
      <c r="AR5" s="77">
        <f t="shared" si="0"/>
        <v>245.2421900872061</v>
      </c>
      <c r="AS5" s="77">
        <f t="shared" si="0"/>
        <v>252.80472458328734</v>
      </c>
      <c r="AT5" s="77">
        <f t="shared" si="0"/>
        <v>260.36725907936858</v>
      </c>
      <c r="AU5" s="77">
        <f t="shared" si="0"/>
        <v>267.92979357544982</v>
      </c>
      <c r="AV5" s="77">
        <f t="shared" si="0"/>
        <v>276.57269014239984</v>
      </c>
      <c r="AW5" s="77">
        <f t="shared" si="0"/>
        <v>283.0548625676123</v>
      </c>
      <c r="AX5" s="77">
        <f t="shared" si="0"/>
        <v>290.6173970636936</v>
      </c>
      <c r="AY5" s="77">
        <f t="shared" si="0"/>
        <v>298.17993155977484</v>
      </c>
      <c r="AZ5" s="77">
        <f t="shared" si="0"/>
        <v>304.66210398498731</v>
      </c>
      <c r="BA5" s="77">
        <f t="shared" si="0"/>
        <v>310.06391433933106</v>
      </c>
      <c r="BB5" s="77">
        <f t="shared" si="0"/>
        <v>315.46572469367482</v>
      </c>
      <c r="BC5" s="77">
        <f t="shared" si="0"/>
        <v>320.86753504801857</v>
      </c>
      <c r="BD5" s="77">
        <f t="shared" si="0"/>
        <v>325.18898333149355</v>
      </c>
      <c r="BE5" s="77">
        <f t="shared" si="0"/>
        <v>329.51043161496858</v>
      </c>
      <c r="BF5" s="77">
        <f t="shared" si="0"/>
        <v>333.83187989844356</v>
      </c>
      <c r="BG5" s="77">
        <f t="shared" si="0"/>
        <v>337.07296611104982</v>
      </c>
    </row>
    <row r="6" spans="1:59">
      <c r="A6" s="20"/>
      <c r="B6" s="21" t="s">
        <v>65</v>
      </c>
      <c r="C6" s="22">
        <v>1.4999999999999999E-2</v>
      </c>
      <c r="D6" s="20"/>
      <c r="E6" s="20"/>
      <c r="F6" s="50" t="s">
        <v>201</v>
      </c>
      <c r="G6" s="49">
        <f>46.97*$D$23</f>
        <v>48.421269267230777</v>
      </c>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row>
    <row r="7" spans="1:59">
      <c r="A7" s="20"/>
      <c r="B7" s="21" t="s">
        <v>0</v>
      </c>
      <c r="C7" s="23">
        <v>45</v>
      </c>
      <c r="D7" s="20"/>
      <c r="E7" s="20"/>
      <c r="F7" s="50" t="s">
        <v>204</v>
      </c>
      <c r="G7" s="49">
        <v>10.47</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row>
    <row r="8" spans="1:59">
      <c r="A8" s="20"/>
      <c r="B8" s="20"/>
      <c r="C8" s="20"/>
      <c r="D8" s="20"/>
      <c r="E8" s="21"/>
      <c r="F8" s="50" t="s">
        <v>202</v>
      </c>
      <c r="G8" s="49">
        <v>0.26</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row>
    <row r="9" spans="1:59" ht="16.5">
      <c r="A9" s="20"/>
      <c r="B9" s="20"/>
      <c r="C9" s="20"/>
      <c r="D9" s="20"/>
      <c r="E9" s="21"/>
      <c r="F9" s="50" t="s">
        <v>306</v>
      </c>
      <c r="G9" s="49">
        <f>1.3368*$D$15</f>
        <v>1.792473160706946</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row>
    <row r="10" spans="1:59" ht="16.5">
      <c r="A10" s="20"/>
      <c r="B10" s="20"/>
      <c r="C10" s="20"/>
      <c r="D10" s="20"/>
      <c r="E10" s="20"/>
      <c r="F10" s="50" t="s">
        <v>307</v>
      </c>
      <c r="G10" s="49">
        <f>(20500/1000000)*$D$15</f>
        <v>2.7487806548842308E-2</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row>
    <row r="11" spans="1:59">
      <c r="A11" s="20"/>
      <c r="B11" s="83" t="s">
        <v>70</v>
      </c>
      <c r="C11" s="20"/>
      <c r="D11" s="20"/>
      <c r="E11" s="20"/>
      <c r="F11" s="50" t="s">
        <v>203</v>
      </c>
      <c r="G11" s="80">
        <f>35*$D$23</f>
        <v>36.081422702854532</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row>
    <row r="12" spans="1:59" ht="16.5">
      <c r="A12" s="20"/>
      <c r="B12" s="20" t="s">
        <v>71</v>
      </c>
      <c r="C12" s="20"/>
      <c r="D12" s="20"/>
      <c r="E12" s="20"/>
      <c r="F12" s="50" t="s">
        <v>308</v>
      </c>
      <c r="G12" s="107"/>
      <c r="H12" s="109">
        <f>$D$40/1000</f>
        <v>0.50284700000000004</v>
      </c>
      <c r="I12" s="109">
        <f>$D$41/1000</f>
        <v>0.4883515000000001</v>
      </c>
      <c r="J12" s="109">
        <f>$D$42/1000</f>
        <v>0.47385600000000011</v>
      </c>
      <c r="K12" s="109">
        <f>$D$43/1000</f>
        <v>0.45936050000000012</v>
      </c>
      <c r="L12" s="109">
        <f>$D$44/1000</f>
        <v>0.44486500000000012</v>
      </c>
      <c r="M12" s="109">
        <f>$D$45/1000</f>
        <v>0.43036950000000013</v>
      </c>
      <c r="N12" s="109">
        <f>$D$46/1000</f>
        <v>0.41587400000000013</v>
      </c>
      <c r="O12" s="109">
        <f>$D$47/1000</f>
        <v>0.40137850000000014</v>
      </c>
      <c r="P12" s="109">
        <f>$D$48/1000</f>
        <v>0.38688300000000014</v>
      </c>
      <c r="Q12" s="109">
        <f>$D$49/1000</f>
        <v>0.37238750000000015</v>
      </c>
      <c r="R12" s="109">
        <f>$D$50/1000</f>
        <v>0.35789200000000015</v>
      </c>
      <c r="S12" s="109">
        <f>$D$51/1000</f>
        <v>0.34339650000000016</v>
      </c>
      <c r="T12" s="109">
        <f>$D$52/1000</f>
        <v>0.32890100000000017</v>
      </c>
      <c r="U12" s="109">
        <f>$D$53/1000</f>
        <v>0.31440550000000017</v>
      </c>
      <c r="V12" s="109">
        <f>$D$54/1000</f>
        <v>0.29991000000000018</v>
      </c>
      <c r="W12" s="109">
        <f>$D$55/1000</f>
        <v>0.28541450000000018</v>
      </c>
      <c r="X12" s="109">
        <f>$D$56/1000</f>
        <v>0.27091900000000019</v>
      </c>
      <c r="Y12" s="109">
        <f>$D$57/1000</f>
        <v>0.25642350000000019</v>
      </c>
      <c r="Z12" s="109">
        <f>$D$58/1000</f>
        <v>0.24192800000000023</v>
      </c>
      <c r="AA12" s="109">
        <f>$D$59/1000</f>
        <v>0.22743250000000023</v>
      </c>
      <c r="AB12" s="109">
        <f>$D$60/1000</f>
        <v>0.21293700000000024</v>
      </c>
      <c r="AC12" s="109">
        <f>$D$61/1000</f>
        <v>0.19844150000000024</v>
      </c>
      <c r="AD12" s="109">
        <f>$D$62/1000</f>
        <v>0.18394600000000025</v>
      </c>
      <c r="AE12" s="109">
        <f>$D$63/1000</f>
        <v>0.16945050000000025</v>
      </c>
      <c r="AF12" s="109">
        <f>$D$64/1000</f>
        <v>0.15495500000000026</v>
      </c>
      <c r="AG12" s="109">
        <f>$D$65/1000</f>
        <v>0.14045950000000026</v>
      </c>
      <c r="AH12" s="109">
        <f>$D$66/1000</f>
        <v>0.12596400000000027</v>
      </c>
      <c r="AI12" s="109">
        <f>$D$67/1000</f>
        <v>0.11146850000000026</v>
      </c>
      <c r="AJ12" s="109">
        <f>$D$68/1000</f>
        <v>9.6973000000000253E-2</v>
      </c>
      <c r="AK12" s="109">
        <f>$D$69/1000</f>
        <v>8.2477500000000245E-2</v>
      </c>
      <c r="AL12" s="109">
        <f>$D$70/1000</f>
        <v>6.7982000000000237E-2</v>
      </c>
      <c r="AM12" s="109">
        <f>$D$71/1000</f>
        <v>5.3486500000000242E-2</v>
      </c>
      <c r="AN12" s="109">
        <f>$D$72/1000</f>
        <v>3.8991000000000241E-2</v>
      </c>
      <c r="AO12" s="109">
        <f>$D$73/1000</f>
        <v>2.4495500000000243E-2</v>
      </c>
      <c r="AP12" s="109">
        <f>$D$74/1000</f>
        <v>0.01</v>
      </c>
      <c r="AQ12" s="109">
        <f>$AP$12</f>
        <v>0.01</v>
      </c>
      <c r="AR12" s="109">
        <f t="shared" ref="AR12:BG12" si="1">$AP$12</f>
        <v>0.01</v>
      </c>
      <c r="AS12" s="109">
        <f t="shared" si="1"/>
        <v>0.01</v>
      </c>
      <c r="AT12" s="109">
        <f t="shared" si="1"/>
        <v>0.01</v>
      </c>
      <c r="AU12" s="109">
        <f t="shared" si="1"/>
        <v>0.01</v>
      </c>
      <c r="AV12" s="109">
        <f t="shared" si="1"/>
        <v>0.01</v>
      </c>
      <c r="AW12" s="109">
        <f t="shared" si="1"/>
        <v>0.01</v>
      </c>
      <c r="AX12" s="109">
        <f t="shared" si="1"/>
        <v>0.01</v>
      </c>
      <c r="AY12" s="109">
        <f t="shared" si="1"/>
        <v>0.01</v>
      </c>
      <c r="AZ12" s="109">
        <f t="shared" si="1"/>
        <v>0.01</v>
      </c>
      <c r="BA12" s="109">
        <f t="shared" si="1"/>
        <v>0.01</v>
      </c>
      <c r="BB12" s="109">
        <f t="shared" si="1"/>
        <v>0.01</v>
      </c>
      <c r="BC12" s="109">
        <f t="shared" si="1"/>
        <v>0.01</v>
      </c>
      <c r="BD12" s="109">
        <f t="shared" si="1"/>
        <v>0.01</v>
      </c>
      <c r="BE12" s="109">
        <f t="shared" si="1"/>
        <v>0.01</v>
      </c>
      <c r="BF12" s="109">
        <f t="shared" si="1"/>
        <v>0.01</v>
      </c>
      <c r="BG12" s="109">
        <f t="shared" si="1"/>
        <v>0.01</v>
      </c>
    </row>
    <row r="13" spans="1:59">
      <c r="A13" s="20"/>
      <c r="B13" s="232" t="s">
        <v>73</v>
      </c>
      <c r="C13" s="233"/>
      <c r="D13" s="125" t="s">
        <v>324</v>
      </c>
      <c r="E13" s="20"/>
      <c r="F13" s="38"/>
      <c r="G13" s="38"/>
      <c r="H13" s="38"/>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row>
    <row r="14" spans="1:59" ht="15.75">
      <c r="A14" s="20"/>
      <c r="B14" s="234"/>
      <c r="C14" s="235"/>
      <c r="D14" s="42" t="s">
        <v>105</v>
      </c>
      <c r="E14" s="20"/>
      <c r="F14" s="66"/>
      <c r="G14" s="38"/>
      <c r="H14" s="38"/>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row>
    <row r="15" spans="1:59" ht="15.75">
      <c r="A15" s="20"/>
      <c r="B15" s="236" t="s">
        <v>325</v>
      </c>
      <c r="C15" s="41" t="s">
        <v>318</v>
      </c>
      <c r="D15" s="124">
        <v>1.3408686121386491</v>
      </c>
      <c r="E15" s="20"/>
      <c r="F15" s="69" t="s">
        <v>88</v>
      </c>
      <c r="G15" s="38"/>
      <c r="H15" s="38"/>
      <c r="I15" s="75" t="s">
        <v>152</v>
      </c>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row>
    <row r="16" spans="1:59" ht="15" customHeight="1">
      <c r="A16" s="20"/>
      <c r="B16" s="236"/>
      <c r="C16" s="41" t="s">
        <v>319</v>
      </c>
      <c r="D16" s="124">
        <v>1.3004251926654264</v>
      </c>
      <c r="E16" s="82"/>
      <c r="F16" s="70" t="s">
        <v>153</v>
      </c>
      <c r="G16" s="38"/>
      <c r="H16" s="38"/>
      <c r="I16" s="75" t="s">
        <v>326</v>
      </c>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row>
    <row r="17" spans="1:59" ht="15" customHeight="1">
      <c r="A17" s="20"/>
      <c r="B17" s="236"/>
      <c r="C17" s="41" t="s">
        <v>320</v>
      </c>
      <c r="D17" s="124">
        <v>1.2670349113192076</v>
      </c>
      <c r="E17" s="82"/>
      <c r="F17" s="69" t="s">
        <v>206</v>
      </c>
      <c r="G17" s="71"/>
      <c r="H17" s="71"/>
      <c r="I17" s="78" t="s">
        <v>200</v>
      </c>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row>
    <row r="18" spans="1:59" ht="15.75">
      <c r="A18" s="20"/>
      <c r="B18" s="236"/>
      <c r="C18" s="41" t="s">
        <v>321</v>
      </c>
      <c r="D18" s="124">
        <v>1.2214410516681917</v>
      </c>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row>
    <row r="19" spans="1:59" ht="15" customHeight="1">
      <c r="A19" s="20"/>
      <c r="B19" s="236"/>
      <c r="C19" s="41" t="s">
        <v>322</v>
      </c>
      <c r="D19" s="124">
        <v>1.1729854979825014</v>
      </c>
      <c r="E19" s="20"/>
      <c r="F19" s="20"/>
      <c r="G19" s="84" t="b">
        <v>0</v>
      </c>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row>
    <row r="20" spans="1:59" ht="15.75">
      <c r="A20" s="20"/>
      <c r="B20" s="236"/>
      <c r="C20" s="41" t="s">
        <v>323</v>
      </c>
      <c r="D20" s="124">
        <v>1.1391712578567545</v>
      </c>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row>
    <row r="21" spans="1:59" ht="15.75">
      <c r="A21" s="20"/>
      <c r="B21" s="236"/>
      <c r="C21" s="41" t="s">
        <v>249</v>
      </c>
      <c r="D21" s="124">
        <v>1.1339796076008035</v>
      </c>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row>
    <row r="22" spans="1:59" ht="15.75">
      <c r="A22" s="20"/>
      <c r="B22" s="236"/>
      <c r="C22" s="41" t="s">
        <v>250</v>
      </c>
      <c r="D22" s="124">
        <v>1.0803620708687494</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row>
    <row r="23" spans="1:59" ht="15.75">
      <c r="A23" s="20"/>
      <c r="B23" s="236"/>
      <c r="C23" s="41" t="s">
        <v>72</v>
      </c>
      <c r="D23" s="124">
        <v>1.0308977915101294</v>
      </c>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row>
    <row r="24" spans="1:59" ht="15.75">
      <c r="A24" s="20"/>
      <c r="B24" s="236"/>
      <c r="C24" s="41" t="s">
        <v>105</v>
      </c>
      <c r="D24" s="124">
        <v>1</v>
      </c>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row>
    <row r="25" spans="1:59">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row>
    <row r="26" spans="1:59">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row>
    <row r="27" spans="1:59">
      <c r="B27" s="104" t="s">
        <v>313</v>
      </c>
    </row>
    <row r="28" spans="1:59">
      <c r="B28" s="19" t="s">
        <v>246</v>
      </c>
      <c r="E28" s="73"/>
    </row>
    <row r="29" spans="1:59">
      <c r="B29" s="19" t="s">
        <v>247</v>
      </c>
    </row>
    <row r="31" spans="1:59">
      <c r="B31" s="19" t="str">
        <f>"Power sector emissions reduce by"&amp;" "&amp;ROUND($D$78,2)&amp;" g/kWh p.a. between now and 2030."</f>
        <v>Power sector emissions reduce by 14.5 g/kWh p.a. between now and 2030.</v>
      </c>
    </row>
    <row r="32" spans="1:59">
      <c r="B32" s="19" t="s">
        <v>248</v>
      </c>
      <c r="H32" s="72"/>
    </row>
    <row r="33" spans="2:5" ht="47.25" customHeight="1">
      <c r="D33" s="105" t="s">
        <v>289</v>
      </c>
    </row>
    <row r="34" spans="2:5">
      <c r="B34" s="110" t="s">
        <v>243</v>
      </c>
      <c r="C34" s="19" t="s">
        <v>249</v>
      </c>
      <c r="D34" s="19">
        <f>0.58982*1000</f>
        <v>589.82000000000005</v>
      </c>
      <c r="E34" s="19" t="s">
        <v>290</v>
      </c>
    </row>
    <row r="35" spans="2:5">
      <c r="B35" s="110" t="s">
        <v>244</v>
      </c>
      <c r="C35" s="19" t="s">
        <v>250</v>
      </c>
      <c r="D35" s="72">
        <f>D34-$D$78</f>
        <v>575.32450000000006</v>
      </c>
    </row>
    <row r="36" spans="2:5">
      <c r="B36" s="110" t="s">
        <v>245</v>
      </c>
      <c r="C36" s="19" t="s">
        <v>72</v>
      </c>
      <c r="D36" s="72">
        <f t="shared" ref="D36:D73" si="2">D35-$D$78</f>
        <v>560.82900000000006</v>
      </c>
    </row>
    <row r="37" spans="2:5">
      <c r="C37" s="19" t="s">
        <v>105</v>
      </c>
      <c r="D37" s="72">
        <f t="shared" si="2"/>
        <v>546.33350000000007</v>
      </c>
    </row>
    <row r="38" spans="2:5">
      <c r="C38" s="19" t="s">
        <v>251</v>
      </c>
      <c r="D38" s="72">
        <f t="shared" si="2"/>
        <v>531.83800000000008</v>
      </c>
    </row>
    <row r="39" spans="2:5">
      <c r="C39" s="19" t="s">
        <v>252</v>
      </c>
      <c r="D39" s="72">
        <f t="shared" si="2"/>
        <v>517.34250000000009</v>
      </c>
    </row>
    <row r="40" spans="2:5">
      <c r="C40" s="19" t="s">
        <v>253</v>
      </c>
      <c r="D40" s="72">
        <f t="shared" si="2"/>
        <v>502.84700000000009</v>
      </c>
    </row>
    <row r="41" spans="2:5">
      <c r="C41" s="19" t="s">
        <v>254</v>
      </c>
      <c r="D41" s="72">
        <f t="shared" si="2"/>
        <v>488.3515000000001</v>
      </c>
    </row>
    <row r="42" spans="2:5">
      <c r="C42" s="19" t="s">
        <v>255</v>
      </c>
      <c r="D42" s="72">
        <f t="shared" si="2"/>
        <v>473.85600000000011</v>
      </c>
    </row>
    <row r="43" spans="2:5">
      <c r="C43" s="19" t="s">
        <v>256</v>
      </c>
      <c r="D43" s="72">
        <f t="shared" si="2"/>
        <v>459.36050000000012</v>
      </c>
    </row>
    <row r="44" spans="2:5">
      <c r="C44" s="19" t="s">
        <v>257</v>
      </c>
      <c r="D44" s="72">
        <f t="shared" si="2"/>
        <v>444.86500000000012</v>
      </c>
    </row>
    <row r="45" spans="2:5">
      <c r="C45" s="19" t="s">
        <v>258</v>
      </c>
      <c r="D45" s="72">
        <f t="shared" si="2"/>
        <v>430.36950000000013</v>
      </c>
    </row>
    <row r="46" spans="2:5">
      <c r="C46" s="19" t="s">
        <v>259</v>
      </c>
      <c r="D46" s="72">
        <f t="shared" si="2"/>
        <v>415.87400000000014</v>
      </c>
    </row>
    <row r="47" spans="2:5">
      <c r="C47" s="19" t="s">
        <v>260</v>
      </c>
      <c r="D47" s="72">
        <f t="shared" si="2"/>
        <v>401.37850000000014</v>
      </c>
    </row>
    <row r="48" spans="2:5">
      <c r="C48" s="19" t="s">
        <v>261</v>
      </c>
      <c r="D48" s="72">
        <f t="shared" si="2"/>
        <v>386.88300000000015</v>
      </c>
    </row>
    <row r="49" spans="3:4">
      <c r="C49" s="19" t="s">
        <v>262</v>
      </c>
      <c r="D49" s="72">
        <f t="shared" si="2"/>
        <v>372.38750000000016</v>
      </c>
    </row>
    <row r="50" spans="3:4">
      <c r="C50" s="19" t="s">
        <v>263</v>
      </c>
      <c r="D50" s="72">
        <f t="shared" si="2"/>
        <v>357.89200000000017</v>
      </c>
    </row>
    <row r="51" spans="3:4">
      <c r="C51" s="19" t="s">
        <v>264</v>
      </c>
      <c r="D51" s="72">
        <f t="shared" si="2"/>
        <v>343.39650000000017</v>
      </c>
    </row>
    <row r="52" spans="3:4">
      <c r="C52" s="19" t="s">
        <v>265</v>
      </c>
      <c r="D52" s="72">
        <f t="shared" si="2"/>
        <v>328.90100000000018</v>
      </c>
    </row>
    <row r="53" spans="3:4">
      <c r="C53" s="19" t="s">
        <v>266</v>
      </c>
      <c r="D53" s="72">
        <f t="shared" si="2"/>
        <v>314.40550000000019</v>
      </c>
    </row>
    <row r="54" spans="3:4">
      <c r="C54" s="19" t="s">
        <v>267</v>
      </c>
      <c r="D54" s="72">
        <f t="shared" si="2"/>
        <v>299.9100000000002</v>
      </c>
    </row>
    <row r="55" spans="3:4">
      <c r="C55" s="19" t="s">
        <v>268</v>
      </c>
      <c r="D55" s="72">
        <f t="shared" si="2"/>
        <v>285.4145000000002</v>
      </c>
    </row>
    <row r="56" spans="3:4">
      <c r="C56" s="19" t="s">
        <v>269</v>
      </c>
      <c r="D56" s="72">
        <f t="shared" si="2"/>
        <v>270.91900000000021</v>
      </c>
    </row>
    <row r="57" spans="3:4">
      <c r="C57" s="19" t="s">
        <v>270</v>
      </c>
      <c r="D57" s="72">
        <f t="shared" si="2"/>
        <v>256.42350000000022</v>
      </c>
    </row>
    <row r="58" spans="3:4">
      <c r="C58" s="19" t="s">
        <v>271</v>
      </c>
      <c r="D58" s="72">
        <f t="shared" si="2"/>
        <v>241.92800000000022</v>
      </c>
    </row>
    <row r="59" spans="3:4">
      <c r="C59" s="19" t="s">
        <v>272</v>
      </c>
      <c r="D59" s="72">
        <f t="shared" si="2"/>
        <v>227.43250000000023</v>
      </c>
    </row>
    <row r="60" spans="3:4">
      <c r="C60" s="19" t="s">
        <v>273</v>
      </c>
      <c r="D60" s="72">
        <f t="shared" si="2"/>
        <v>212.93700000000024</v>
      </c>
    </row>
    <row r="61" spans="3:4">
      <c r="C61" s="19" t="s">
        <v>274</v>
      </c>
      <c r="D61" s="72">
        <f t="shared" si="2"/>
        <v>198.44150000000025</v>
      </c>
    </row>
    <row r="62" spans="3:4">
      <c r="C62" s="19" t="s">
        <v>275</v>
      </c>
      <c r="D62" s="72">
        <f t="shared" si="2"/>
        <v>183.94600000000025</v>
      </c>
    </row>
    <row r="63" spans="3:4">
      <c r="C63" s="19" t="s">
        <v>276</v>
      </c>
      <c r="D63" s="72">
        <f t="shared" si="2"/>
        <v>169.45050000000026</v>
      </c>
    </row>
    <row r="64" spans="3:4">
      <c r="C64" s="19" t="s">
        <v>277</v>
      </c>
      <c r="D64" s="72">
        <f t="shared" si="2"/>
        <v>154.95500000000027</v>
      </c>
    </row>
    <row r="65" spans="3:5">
      <c r="C65" s="19" t="s">
        <v>278</v>
      </c>
      <c r="D65" s="72">
        <f t="shared" si="2"/>
        <v>140.45950000000028</v>
      </c>
    </row>
    <row r="66" spans="3:5">
      <c r="C66" s="19" t="s">
        <v>279</v>
      </c>
      <c r="D66" s="72">
        <f t="shared" si="2"/>
        <v>125.96400000000027</v>
      </c>
    </row>
    <row r="67" spans="3:5">
      <c r="C67" s="19" t="s">
        <v>280</v>
      </c>
      <c r="D67" s="72">
        <f t="shared" si="2"/>
        <v>111.46850000000026</v>
      </c>
    </row>
    <row r="68" spans="3:5">
      <c r="C68" s="19" t="s">
        <v>281</v>
      </c>
      <c r="D68" s="72">
        <f t="shared" si="2"/>
        <v>96.973000000000255</v>
      </c>
    </row>
    <row r="69" spans="3:5">
      <c r="C69" s="19" t="s">
        <v>282</v>
      </c>
      <c r="D69" s="72">
        <f t="shared" si="2"/>
        <v>82.477500000000248</v>
      </c>
    </row>
    <row r="70" spans="3:5">
      <c r="C70" s="19" t="s">
        <v>283</v>
      </c>
      <c r="D70" s="72">
        <f t="shared" si="2"/>
        <v>67.982000000000241</v>
      </c>
    </row>
    <row r="71" spans="3:5">
      <c r="C71" s="19" t="s">
        <v>284</v>
      </c>
      <c r="D71" s="72">
        <f t="shared" si="2"/>
        <v>53.486500000000241</v>
      </c>
    </row>
    <row r="72" spans="3:5">
      <c r="C72" s="19" t="s">
        <v>285</v>
      </c>
      <c r="D72" s="72">
        <f t="shared" si="2"/>
        <v>38.991000000000241</v>
      </c>
    </row>
    <row r="73" spans="3:5">
      <c r="C73" s="19" t="s">
        <v>286</v>
      </c>
      <c r="D73" s="72">
        <f t="shared" si="2"/>
        <v>24.495500000000241</v>
      </c>
    </row>
    <row r="74" spans="3:5">
      <c r="C74" s="19" t="s">
        <v>287</v>
      </c>
      <c r="D74" s="72">
        <v>10</v>
      </c>
    </row>
    <row r="75" spans="3:5">
      <c r="C75" s="19" t="s">
        <v>288</v>
      </c>
      <c r="D75" s="72">
        <f>D73-D78</f>
        <v>10.00000000000024</v>
      </c>
      <c r="E75" s="19" t="s">
        <v>291</v>
      </c>
    </row>
    <row r="78" spans="3:5">
      <c r="D78" s="106">
        <f>(D34-D74)/40</f>
        <v>14.495500000000002</v>
      </c>
      <c r="E78" s="19" t="s">
        <v>292</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D157"/>
  <sheetViews>
    <sheetView zoomScale="80" zoomScaleNormal="80" zoomScaleSheetLayoutView="75" workbookViewId="0">
      <pane xSplit="2" ySplit="6" topLeftCell="C13" activePane="bottomRight" state="frozen"/>
      <selection activeCell="E44" sqref="E44"/>
      <selection pane="topRight" activeCell="E44" sqref="E44"/>
      <selection pane="bottomLeft" activeCell="E44" sqref="E44"/>
      <selection pane="bottomRight" activeCell="H19" sqref="H19"/>
    </sheetView>
  </sheetViews>
  <sheetFormatPr defaultColWidth="9.140625" defaultRowHeight="15"/>
  <cols>
    <col min="1" max="1" width="11.28515625" style="3" customWidth="1"/>
    <col min="2" max="2" width="37" style="3" customWidth="1"/>
    <col min="3" max="3" width="18.7109375" style="3" customWidth="1"/>
    <col min="4" max="4" width="7" style="3" bestFit="1" customWidth="1"/>
    <col min="5" max="5" width="9.7109375" style="3" customWidth="1"/>
    <col min="6" max="6" width="11" style="3" customWidth="1"/>
    <col min="7" max="7" width="10.42578125" style="3" customWidth="1"/>
    <col min="8" max="8" width="8.7109375" style="3" customWidth="1"/>
    <col min="9" max="9" width="9.85546875" style="3" customWidth="1"/>
    <col min="10" max="49" width="8.7109375" style="3" customWidth="1"/>
    <col min="50" max="50" width="9.85546875" style="3" bestFit="1" customWidth="1"/>
    <col min="51" max="53" width="9.28515625" style="3" bestFit="1" customWidth="1"/>
    <col min="54" max="56" width="9.85546875" style="3" bestFit="1" customWidth="1"/>
    <col min="57" max="16384" width="9.140625" style="21"/>
  </cols>
  <sheetData>
    <row r="1" spans="1:56">
      <c r="A1" s="1"/>
      <c r="B1" s="2" t="s">
        <v>298</v>
      </c>
      <c r="C1" s="2" t="s">
        <v>299</v>
      </c>
      <c r="D1" s="2"/>
      <c r="E1" s="2"/>
      <c r="F1" s="2"/>
      <c r="G1" s="2"/>
      <c r="H1" s="2"/>
      <c r="I1" s="2"/>
      <c r="J1" s="2"/>
      <c r="K1" s="2"/>
      <c r="AQ1" s="21"/>
      <c r="AR1" s="21"/>
      <c r="AS1" s="21"/>
      <c r="AT1" s="21"/>
      <c r="AU1" s="21"/>
      <c r="AV1" s="21"/>
      <c r="AW1" s="21"/>
      <c r="AX1" s="21"/>
      <c r="AY1" s="21"/>
      <c r="AZ1" s="21"/>
      <c r="BA1" s="21"/>
      <c r="BB1" s="21"/>
      <c r="BC1" s="21"/>
      <c r="BD1" s="21"/>
    </row>
    <row r="2" spans="1:56">
      <c r="AQ2" s="21"/>
      <c r="AR2" s="21"/>
      <c r="AS2" s="21"/>
      <c r="AT2" s="21"/>
      <c r="AU2" s="21"/>
      <c r="AV2" s="21"/>
      <c r="AW2" s="21"/>
      <c r="AX2" s="21"/>
      <c r="AY2" s="21"/>
      <c r="AZ2" s="21"/>
      <c r="BA2" s="21"/>
      <c r="BB2" s="21"/>
      <c r="BC2" s="21"/>
      <c r="BD2" s="21"/>
    </row>
    <row r="3" spans="1:56">
      <c r="B3" s="8"/>
      <c r="C3" s="8"/>
      <c r="D3" s="8"/>
      <c r="E3" s="8"/>
      <c r="F3" s="8"/>
      <c r="G3" s="8"/>
      <c r="AQ3" s="21"/>
      <c r="AR3" s="21"/>
      <c r="AS3" s="21"/>
      <c r="AT3" s="21"/>
      <c r="AU3" s="21"/>
      <c r="AV3" s="21"/>
      <c r="AW3" s="21"/>
      <c r="AX3" s="21"/>
      <c r="AY3" s="21"/>
      <c r="AZ3" s="21"/>
      <c r="BA3" s="21"/>
      <c r="BB3" s="21"/>
      <c r="BC3" s="21"/>
      <c r="BD3" s="21"/>
    </row>
    <row r="4" spans="1:56">
      <c r="E4" s="4" t="s">
        <v>15</v>
      </c>
      <c r="F4" s="5"/>
      <c r="G4" s="5"/>
      <c r="H4" s="5"/>
      <c r="I4" s="5"/>
      <c r="J4" s="5"/>
      <c r="K4" s="5"/>
      <c r="L4" s="6"/>
      <c r="M4" s="4" t="s">
        <v>19</v>
      </c>
      <c r="N4" s="5"/>
      <c r="O4" s="5"/>
      <c r="P4" s="5"/>
      <c r="Q4" s="5"/>
      <c r="R4" s="5"/>
      <c r="S4" s="5"/>
      <c r="T4" s="6"/>
      <c r="U4" s="4" t="s">
        <v>20</v>
      </c>
      <c r="V4" s="5"/>
      <c r="W4" s="5"/>
      <c r="X4" s="5"/>
      <c r="Y4" s="5"/>
      <c r="Z4" s="5"/>
      <c r="AA4" s="5"/>
      <c r="AB4" s="6"/>
      <c r="AC4" s="4" t="s">
        <v>21</v>
      </c>
      <c r="AD4" s="5"/>
      <c r="AE4" s="5"/>
      <c r="AF4" s="5"/>
      <c r="AG4" s="5"/>
      <c r="AH4" s="5"/>
      <c r="AI4" s="5"/>
      <c r="AJ4" s="6"/>
      <c r="AK4" s="4" t="s">
        <v>22</v>
      </c>
      <c r="AL4" s="5"/>
      <c r="AM4" s="5"/>
      <c r="AN4" s="5"/>
      <c r="AO4" s="5"/>
      <c r="AP4" s="5"/>
      <c r="AQ4" s="5"/>
      <c r="AR4" s="6"/>
      <c r="AS4" s="4" t="s">
        <v>23</v>
      </c>
      <c r="AT4" s="5"/>
      <c r="AU4" s="5"/>
      <c r="AV4" s="5"/>
      <c r="AW4" s="6"/>
      <c r="AX4" s="4"/>
      <c r="AY4" s="5"/>
      <c r="AZ4" s="5"/>
      <c r="BA4" s="4" t="s">
        <v>50</v>
      </c>
      <c r="BB4" s="5"/>
      <c r="BC4" s="5"/>
      <c r="BD4" s="6"/>
    </row>
    <row r="5" spans="1:56">
      <c r="E5" s="3">
        <v>1</v>
      </c>
      <c r="F5" s="3">
        <v>2</v>
      </c>
      <c r="G5" s="3">
        <v>3</v>
      </c>
      <c r="H5" s="3">
        <v>4</v>
      </c>
      <c r="I5" s="3">
        <v>5</v>
      </c>
      <c r="J5" s="3">
        <v>6</v>
      </c>
      <c r="K5" s="3">
        <v>7</v>
      </c>
      <c r="L5" s="3">
        <v>8</v>
      </c>
      <c r="M5" s="3">
        <v>9</v>
      </c>
      <c r="N5" s="3">
        <v>10</v>
      </c>
      <c r="O5" s="3">
        <v>11</v>
      </c>
      <c r="P5" s="3">
        <v>12</v>
      </c>
      <c r="Q5" s="3">
        <v>13</v>
      </c>
      <c r="R5" s="3">
        <v>14</v>
      </c>
      <c r="S5" s="3">
        <v>15</v>
      </c>
      <c r="T5" s="3">
        <v>16</v>
      </c>
      <c r="U5" s="3">
        <v>17</v>
      </c>
      <c r="V5" s="3">
        <v>18</v>
      </c>
      <c r="W5" s="3">
        <v>19</v>
      </c>
      <c r="X5" s="3">
        <v>20</v>
      </c>
      <c r="Y5" s="3">
        <v>21</v>
      </c>
      <c r="Z5" s="3">
        <v>22</v>
      </c>
      <c r="AA5" s="3">
        <v>23</v>
      </c>
      <c r="AB5" s="3">
        <v>24</v>
      </c>
      <c r="AC5" s="3">
        <v>25</v>
      </c>
      <c r="AD5" s="3">
        <v>26</v>
      </c>
      <c r="AE5" s="3">
        <v>27</v>
      </c>
      <c r="AF5" s="3">
        <v>28</v>
      </c>
      <c r="AG5" s="3">
        <v>29</v>
      </c>
      <c r="AH5" s="3">
        <v>30</v>
      </c>
      <c r="AI5" s="3">
        <v>31</v>
      </c>
      <c r="AJ5" s="3">
        <v>32</v>
      </c>
      <c r="AK5" s="3">
        <v>33</v>
      </c>
      <c r="AL5" s="3">
        <v>34</v>
      </c>
      <c r="AM5" s="3">
        <v>35</v>
      </c>
      <c r="AN5" s="3">
        <v>36</v>
      </c>
      <c r="AO5" s="3">
        <v>37</v>
      </c>
      <c r="AP5" s="3">
        <v>38</v>
      </c>
      <c r="AQ5" s="3">
        <v>39</v>
      </c>
      <c r="AR5" s="3">
        <v>40</v>
      </c>
      <c r="AS5" s="3">
        <v>41</v>
      </c>
      <c r="AT5" s="3">
        <v>42</v>
      </c>
      <c r="AU5" s="3">
        <v>43</v>
      </c>
      <c r="AV5" s="3">
        <v>44</v>
      </c>
      <c r="AW5" s="3">
        <v>45</v>
      </c>
      <c r="AX5" s="3">
        <v>46</v>
      </c>
      <c r="AY5" s="3">
        <v>47</v>
      </c>
      <c r="AZ5" s="3">
        <v>48</v>
      </c>
      <c r="BA5" s="3">
        <v>49</v>
      </c>
      <c r="BB5" s="3">
        <v>50</v>
      </c>
      <c r="BC5" s="3">
        <v>51</v>
      </c>
      <c r="BD5" s="3">
        <v>52</v>
      </c>
    </row>
    <row r="6" spans="1:56">
      <c r="C6" s="3" t="s">
        <v>45</v>
      </c>
      <c r="D6" s="3" t="s">
        <v>46</v>
      </c>
      <c r="E6" s="8">
        <v>2016</v>
      </c>
      <c r="F6" s="8">
        <v>2017</v>
      </c>
      <c r="G6" s="8">
        <v>2018</v>
      </c>
      <c r="H6" s="8">
        <v>2019</v>
      </c>
      <c r="I6" s="8">
        <v>2020</v>
      </c>
      <c r="J6" s="8">
        <v>2021</v>
      </c>
      <c r="K6" s="8">
        <v>2022</v>
      </c>
      <c r="L6" s="8">
        <v>2023</v>
      </c>
      <c r="M6" s="3">
        <v>2024</v>
      </c>
      <c r="N6" s="3">
        <v>2025</v>
      </c>
      <c r="O6" s="3">
        <v>2026</v>
      </c>
      <c r="P6" s="3">
        <v>2027</v>
      </c>
      <c r="Q6" s="3">
        <v>2028</v>
      </c>
      <c r="R6" s="3">
        <v>2029</v>
      </c>
      <c r="S6" s="3">
        <v>2030</v>
      </c>
      <c r="T6" s="3">
        <v>2031</v>
      </c>
      <c r="U6" s="3">
        <v>2032</v>
      </c>
      <c r="V6" s="3">
        <v>2033</v>
      </c>
      <c r="W6" s="3">
        <v>2034</v>
      </c>
      <c r="X6" s="3">
        <v>2035</v>
      </c>
      <c r="Y6" s="3">
        <v>2036</v>
      </c>
      <c r="Z6" s="3">
        <v>2037</v>
      </c>
      <c r="AA6" s="3">
        <v>2038</v>
      </c>
      <c r="AB6" s="3">
        <v>2039</v>
      </c>
      <c r="AC6" s="3">
        <v>2040</v>
      </c>
      <c r="AD6" s="3">
        <v>2041</v>
      </c>
      <c r="AE6" s="3">
        <v>2042</v>
      </c>
      <c r="AF6" s="3">
        <v>2043</v>
      </c>
      <c r="AG6" s="3">
        <v>2044</v>
      </c>
      <c r="AH6" s="3">
        <v>2045</v>
      </c>
      <c r="AI6" s="3">
        <v>2046</v>
      </c>
      <c r="AJ6" s="3">
        <v>2047</v>
      </c>
      <c r="AK6" s="3">
        <v>2048</v>
      </c>
      <c r="AL6" s="3">
        <v>2049</v>
      </c>
      <c r="AM6" s="3">
        <v>2050</v>
      </c>
      <c r="AN6" s="3">
        <v>2051</v>
      </c>
      <c r="AO6" s="3">
        <v>2052</v>
      </c>
      <c r="AP6" s="3">
        <v>2053</v>
      </c>
      <c r="AQ6" s="3">
        <v>2054</v>
      </c>
      <c r="AR6" s="3">
        <v>2055</v>
      </c>
      <c r="AS6" s="3">
        <v>2056</v>
      </c>
      <c r="AT6" s="3">
        <v>2057</v>
      </c>
      <c r="AU6" s="3">
        <v>2058</v>
      </c>
      <c r="AV6" s="3">
        <v>2059</v>
      </c>
      <c r="AW6" s="3">
        <v>2060</v>
      </c>
      <c r="AX6" s="3">
        <v>2061</v>
      </c>
      <c r="AY6" s="3">
        <v>2062</v>
      </c>
      <c r="AZ6" s="3">
        <v>2063</v>
      </c>
      <c r="BA6" s="3">
        <v>2064</v>
      </c>
      <c r="BB6" s="3">
        <v>2065</v>
      </c>
      <c r="BC6" s="3">
        <v>2066</v>
      </c>
      <c r="BD6" s="3">
        <v>2067</v>
      </c>
    </row>
    <row r="7" spans="1:56">
      <c r="A7" s="241" t="s">
        <v>11</v>
      </c>
      <c r="B7" s="60" t="s">
        <v>172</v>
      </c>
      <c r="C7" s="59"/>
      <c r="D7" s="60" t="s">
        <v>39</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0"/>
      <c r="AY7" s="60"/>
      <c r="AZ7" s="60"/>
      <c r="BA7" s="60"/>
      <c r="BB7" s="60"/>
      <c r="BC7" s="60"/>
      <c r="BD7" s="60"/>
    </row>
    <row r="8" spans="1:56">
      <c r="A8" s="242"/>
      <c r="B8" s="60" t="s">
        <v>157</v>
      </c>
      <c r="C8" s="59"/>
      <c r="D8" s="60" t="s">
        <v>39</v>
      </c>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0"/>
      <c r="AY8" s="60"/>
      <c r="AZ8" s="60"/>
      <c r="BA8" s="60"/>
      <c r="BB8" s="60"/>
      <c r="BC8" s="60"/>
      <c r="BD8" s="60"/>
    </row>
    <row r="9" spans="1:56">
      <c r="A9" s="242"/>
      <c r="B9" s="60" t="s">
        <v>194</v>
      </c>
      <c r="C9" s="59"/>
      <c r="D9" s="60" t="s">
        <v>39</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0"/>
      <c r="AY9" s="60"/>
      <c r="AZ9" s="60"/>
      <c r="BA9" s="60"/>
      <c r="BB9" s="60"/>
      <c r="BC9" s="60"/>
      <c r="BD9" s="60"/>
    </row>
    <row r="10" spans="1:56">
      <c r="A10" s="242"/>
      <c r="B10" s="60" t="s">
        <v>194</v>
      </c>
      <c r="C10" s="59"/>
      <c r="D10" s="60" t="s">
        <v>39</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0"/>
      <c r="AY10" s="60"/>
      <c r="AZ10" s="60"/>
      <c r="BA10" s="60"/>
      <c r="BB10" s="60"/>
      <c r="BC10" s="60"/>
      <c r="BD10" s="60"/>
    </row>
    <row r="11" spans="1:56">
      <c r="A11" s="242"/>
      <c r="B11" s="60" t="s">
        <v>194</v>
      </c>
      <c r="C11" s="59"/>
      <c r="D11" s="60" t="s">
        <v>39</v>
      </c>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0"/>
      <c r="AY11" s="60"/>
      <c r="AZ11" s="60"/>
      <c r="BA11" s="60"/>
      <c r="BB11" s="60"/>
      <c r="BC11" s="60"/>
      <c r="BD11" s="60"/>
    </row>
    <row r="12" spans="1:56" ht="15.75" thickBot="1">
      <c r="A12" s="243"/>
      <c r="B12" s="122" t="s">
        <v>193</v>
      </c>
      <c r="C12" s="57"/>
      <c r="D12" s="123" t="s">
        <v>39</v>
      </c>
      <c r="E12" s="58">
        <f>SUM(E7:E11)</f>
        <v>0</v>
      </c>
      <c r="F12" s="58">
        <f t="shared" ref="F12:AW12" si="0">SUM(F7:F11)</f>
        <v>0</v>
      </c>
      <c r="G12" s="58">
        <f t="shared" si="0"/>
        <v>0</v>
      </c>
      <c r="H12" s="58">
        <f t="shared" si="0"/>
        <v>0</v>
      </c>
      <c r="I12" s="58">
        <f t="shared" si="0"/>
        <v>0</v>
      </c>
      <c r="J12" s="58">
        <f t="shared" si="0"/>
        <v>0</v>
      </c>
      <c r="K12" s="58">
        <f t="shared" si="0"/>
        <v>0</v>
      </c>
      <c r="L12" s="58">
        <f t="shared" si="0"/>
        <v>0</v>
      </c>
      <c r="M12" s="58">
        <f t="shared" si="0"/>
        <v>0</v>
      </c>
      <c r="N12" s="58">
        <f t="shared" si="0"/>
        <v>0</v>
      </c>
      <c r="O12" s="58">
        <f t="shared" si="0"/>
        <v>0</v>
      </c>
      <c r="P12" s="58">
        <f t="shared" si="0"/>
        <v>0</v>
      </c>
      <c r="Q12" s="58">
        <f t="shared" si="0"/>
        <v>0</v>
      </c>
      <c r="R12" s="58">
        <f t="shared" si="0"/>
        <v>0</v>
      </c>
      <c r="S12" s="58">
        <f t="shared" si="0"/>
        <v>0</v>
      </c>
      <c r="T12" s="58">
        <f t="shared" si="0"/>
        <v>0</v>
      </c>
      <c r="U12" s="58">
        <f t="shared" si="0"/>
        <v>0</v>
      </c>
      <c r="V12" s="58">
        <f t="shared" si="0"/>
        <v>0</v>
      </c>
      <c r="W12" s="58">
        <f t="shared" si="0"/>
        <v>0</v>
      </c>
      <c r="X12" s="58">
        <f t="shared" si="0"/>
        <v>0</v>
      </c>
      <c r="Y12" s="58">
        <f t="shared" si="0"/>
        <v>0</v>
      </c>
      <c r="Z12" s="58">
        <f t="shared" si="0"/>
        <v>0</v>
      </c>
      <c r="AA12" s="58">
        <f t="shared" si="0"/>
        <v>0</v>
      </c>
      <c r="AB12" s="58">
        <f t="shared" si="0"/>
        <v>0</v>
      </c>
      <c r="AC12" s="58">
        <f t="shared" si="0"/>
        <v>0</v>
      </c>
      <c r="AD12" s="58">
        <f t="shared" si="0"/>
        <v>0</v>
      </c>
      <c r="AE12" s="58">
        <f t="shared" si="0"/>
        <v>0</v>
      </c>
      <c r="AF12" s="58">
        <f t="shared" si="0"/>
        <v>0</v>
      </c>
      <c r="AG12" s="58">
        <f t="shared" si="0"/>
        <v>0</v>
      </c>
      <c r="AH12" s="58">
        <f t="shared" si="0"/>
        <v>0</v>
      </c>
      <c r="AI12" s="58">
        <f t="shared" si="0"/>
        <v>0</v>
      </c>
      <c r="AJ12" s="58">
        <f t="shared" si="0"/>
        <v>0</v>
      </c>
      <c r="AK12" s="58">
        <f t="shared" si="0"/>
        <v>0</v>
      </c>
      <c r="AL12" s="58">
        <f t="shared" si="0"/>
        <v>0</v>
      </c>
      <c r="AM12" s="58">
        <f t="shared" si="0"/>
        <v>0</v>
      </c>
      <c r="AN12" s="58">
        <f t="shared" si="0"/>
        <v>0</v>
      </c>
      <c r="AO12" s="58">
        <f t="shared" si="0"/>
        <v>0</v>
      </c>
      <c r="AP12" s="58">
        <f t="shared" si="0"/>
        <v>0</v>
      </c>
      <c r="AQ12" s="58">
        <f t="shared" si="0"/>
        <v>0</v>
      </c>
      <c r="AR12" s="58">
        <f t="shared" si="0"/>
        <v>0</v>
      </c>
      <c r="AS12" s="58">
        <f t="shared" si="0"/>
        <v>0</v>
      </c>
      <c r="AT12" s="58">
        <f t="shared" si="0"/>
        <v>0</v>
      </c>
      <c r="AU12" s="58">
        <f t="shared" si="0"/>
        <v>0</v>
      </c>
      <c r="AV12" s="58">
        <f t="shared" si="0"/>
        <v>0</v>
      </c>
      <c r="AW12" s="58">
        <f t="shared" si="0"/>
        <v>0</v>
      </c>
      <c r="AX12" s="60"/>
      <c r="AY12" s="60"/>
      <c r="AZ12" s="60"/>
      <c r="BA12" s="60"/>
      <c r="BB12" s="60"/>
      <c r="BC12" s="60"/>
      <c r="BD12" s="60"/>
    </row>
    <row r="13" spans="1:56" ht="12.75" customHeight="1">
      <c r="A13" s="237" t="s">
        <v>304</v>
      </c>
      <c r="B13" s="8" t="s">
        <v>35</v>
      </c>
      <c r="D13" s="3" t="s">
        <v>39</v>
      </c>
      <c r="E13" s="34">
        <f>'Fixed data'!$G$6*E29/1000000</f>
        <v>0</v>
      </c>
      <c r="F13" s="34">
        <f>'Fixed data'!$G$6*F29/1000000</f>
        <v>0</v>
      </c>
      <c r="G13" s="34">
        <f>'Fixed data'!$G$6*G29/1000000</f>
        <v>0</v>
      </c>
      <c r="H13" s="34">
        <f>'Fixed data'!$G$6*H29/1000000</f>
        <v>0</v>
      </c>
      <c r="I13" s="34">
        <f>'Fixed data'!$G$6*I29/1000000</f>
        <v>0</v>
      </c>
      <c r="J13" s="34">
        <f>'Fixed data'!$G$6*J29/1000000</f>
        <v>0</v>
      </c>
      <c r="K13" s="34">
        <f>'Fixed data'!$G$6*K29/1000000</f>
        <v>0</v>
      </c>
      <c r="L13" s="34">
        <f>'Fixed data'!$G$6*L29/1000000</f>
        <v>0</v>
      </c>
      <c r="M13" s="34">
        <f>'Fixed data'!$G$6*M29/1000000</f>
        <v>0</v>
      </c>
      <c r="N13" s="34">
        <f>'Fixed data'!$G$6*N29/1000000</f>
        <v>0</v>
      </c>
      <c r="O13" s="34">
        <f>'Fixed data'!$G$6*O29/1000000</f>
        <v>0</v>
      </c>
      <c r="P13" s="34">
        <f>'Fixed data'!$G$6*P29/1000000</f>
        <v>0</v>
      </c>
      <c r="Q13" s="34">
        <f>'Fixed data'!$G$6*Q29/1000000</f>
        <v>0</v>
      </c>
      <c r="R13" s="34">
        <f>'Fixed data'!$G$6*R29/1000000</f>
        <v>0</v>
      </c>
      <c r="S13" s="34">
        <f>'Fixed data'!$G$6*S29/1000000</f>
        <v>0</v>
      </c>
      <c r="T13" s="34">
        <f>'Fixed data'!$G$6*T29/1000000</f>
        <v>0</v>
      </c>
      <c r="U13" s="34">
        <f>'Fixed data'!$G$6*U29/1000000</f>
        <v>0</v>
      </c>
      <c r="V13" s="34">
        <f>'Fixed data'!$G$6*V29/1000000</f>
        <v>0</v>
      </c>
      <c r="W13" s="34">
        <f>'Fixed data'!$G$6*W29/1000000</f>
        <v>0</v>
      </c>
      <c r="X13" s="34">
        <f>'Fixed data'!$G$6*X29/1000000</f>
        <v>0</v>
      </c>
      <c r="Y13" s="34">
        <f>'Fixed data'!$G$6*Y29/1000000</f>
        <v>0</v>
      </c>
      <c r="Z13" s="34">
        <f>'Fixed data'!$G$6*Z29/1000000</f>
        <v>0</v>
      </c>
      <c r="AA13" s="34">
        <f>'Fixed data'!$G$6*AA29/1000000</f>
        <v>0</v>
      </c>
      <c r="AB13" s="34">
        <f>'Fixed data'!$G$6*AB29/1000000</f>
        <v>0</v>
      </c>
      <c r="AC13" s="34">
        <f>'Fixed data'!$G$6*AC29/1000000</f>
        <v>0</v>
      </c>
      <c r="AD13" s="34">
        <f>'Fixed data'!$G$6*AD29/1000000</f>
        <v>0</v>
      </c>
      <c r="AE13" s="34">
        <f>'Fixed data'!$G$6*AE29/1000000</f>
        <v>0</v>
      </c>
      <c r="AF13" s="34">
        <f>'Fixed data'!$G$6*AF29/1000000</f>
        <v>0</v>
      </c>
      <c r="AG13" s="34">
        <f>'Fixed data'!$G$6*AG29/1000000</f>
        <v>0</v>
      </c>
      <c r="AH13" s="34">
        <f>'Fixed data'!$G$6*AH29/1000000</f>
        <v>0</v>
      </c>
      <c r="AI13" s="34">
        <f>'Fixed data'!$G$6*AI29/1000000</f>
        <v>0</v>
      </c>
      <c r="AJ13" s="34">
        <f>'Fixed data'!$G$6*AJ29/1000000</f>
        <v>0</v>
      </c>
      <c r="AK13" s="34">
        <f>'Fixed data'!$G$6*AK29/1000000</f>
        <v>0</v>
      </c>
      <c r="AL13" s="34">
        <f>'Fixed data'!$G$6*AL29/1000000</f>
        <v>0</v>
      </c>
      <c r="AM13" s="34">
        <f>'Fixed data'!$G$6*AM29/1000000</f>
        <v>0</v>
      </c>
      <c r="AN13" s="34">
        <f>'Fixed data'!$G$6*AN29/1000000</f>
        <v>0</v>
      </c>
      <c r="AO13" s="34">
        <f>'Fixed data'!$G$6*AO29/1000000</f>
        <v>0</v>
      </c>
      <c r="AP13" s="34">
        <f>'Fixed data'!$G$6*AP29/1000000</f>
        <v>0</v>
      </c>
      <c r="AQ13" s="34">
        <f>'Fixed data'!$G$6*AQ29/1000000</f>
        <v>0</v>
      </c>
      <c r="AR13" s="34">
        <f>'Fixed data'!$G$6*AR29/1000000</f>
        <v>0</v>
      </c>
      <c r="AS13" s="34">
        <f>'Fixed data'!$G$6*AS29/1000000</f>
        <v>0</v>
      </c>
      <c r="AT13" s="34">
        <f>'Fixed data'!$G$6*AT29/1000000</f>
        <v>0</v>
      </c>
      <c r="AU13" s="34">
        <f>'Fixed data'!$G$6*AU29/1000000</f>
        <v>0</v>
      </c>
      <c r="AV13" s="34">
        <f>'Fixed data'!$G$6*AV29/1000000</f>
        <v>0</v>
      </c>
      <c r="AW13" s="34">
        <f>'Fixed data'!$G$6*AW29/1000000</f>
        <v>0</v>
      </c>
      <c r="AX13" s="34">
        <f>'Fixed data'!$G$6*AX29/1000000</f>
        <v>0</v>
      </c>
      <c r="AY13" s="34">
        <f>'Fixed data'!$G$6*AY29/1000000</f>
        <v>0</v>
      </c>
      <c r="AZ13" s="34">
        <f>'Fixed data'!$G$6*AZ29/1000000</f>
        <v>0</v>
      </c>
      <c r="BA13" s="34">
        <f>'Fixed data'!$G$6*BA29/1000000</f>
        <v>0</v>
      </c>
      <c r="BB13" s="34">
        <f>'Fixed data'!$G$6*BB29/1000000</f>
        <v>0</v>
      </c>
      <c r="BC13" s="34">
        <f>'Fixed data'!$G$6*BC29/1000000</f>
        <v>0</v>
      </c>
      <c r="BD13" s="34">
        <f>'Fixed data'!$G$6*BD29/1000000</f>
        <v>0</v>
      </c>
    </row>
    <row r="14" spans="1:56" ht="15" customHeight="1">
      <c r="A14" s="238"/>
      <c r="B14" s="8" t="s">
        <v>198</v>
      </c>
      <c r="D14" s="3" t="s">
        <v>39</v>
      </c>
      <c r="E14" s="34">
        <f>E30*'Fixed data'!H$5/1000000</f>
        <v>0</v>
      </c>
      <c r="F14" s="34">
        <f>F30*'Fixed data'!I$5/1000000</f>
        <v>0</v>
      </c>
      <c r="G14" s="34">
        <f>G30*'Fixed data'!J$5/1000000</f>
        <v>0</v>
      </c>
      <c r="H14" s="34">
        <f>H30*'Fixed data'!K$5/1000000</f>
        <v>0</v>
      </c>
      <c r="I14" s="34">
        <f>I30*'Fixed data'!L$5/1000000</f>
        <v>0</v>
      </c>
      <c r="J14" s="34">
        <f>J30*'Fixed data'!M$5/1000000</f>
        <v>0</v>
      </c>
      <c r="K14" s="34">
        <f>K30*'Fixed data'!N$5/1000000</f>
        <v>0</v>
      </c>
      <c r="L14" s="34">
        <f>L30*'Fixed data'!O$5/1000000</f>
        <v>0</v>
      </c>
      <c r="M14" s="34">
        <f>M30*'Fixed data'!P$5/1000000</f>
        <v>0</v>
      </c>
      <c r="N14" s="34">
        <f>N30*'Fixed data'!Q$5/1000000</f>
        <v>0</v>
      </c>
      <c r="O14" s="34">
        <f>O30*'Fixed data'!R$5/1000000</f>
        <v>0</v>
      </c>
      <c r="P14" s="34">
        <f>P30*'Fixed data'!S$5/1000000</f>
        <v>0</v>
      </c>
      <c r="Q14" s="34">
        <f>Q30*'Fixed data'!T$5/1000000</f>
        <v>0</v>
      </c>
      <c r="R14" s="34">
        <f>R30*'Fixed data'!U$5/1000000</f>
        <v>0</v>
      </c>
      <c r="S14" s="34">
        <f>S30*'Fixed data'!V$5/1000000</f>
        <v>0</v>
      </c>
      <c r="T14" s="34">
        <f>T30*'Fixed data'!W$5/1000000</f>
        <v>0</v>
      </c>
      <c r="U14" s="34">
        <f>U30*'Fixed data'!X$5/1000000</f>
        <v>0</v>
      </c>
      <c r="V14" s="34">
        <f>V30*'Fixed data'!Y$5/1000000</f>
        <v>0</v>
      </c>
      <c r="W14" s="34">
        <f>W30*'Fixed data'!Z$5/1000000</f>
        <v>0</v>
      </c>
      <c r="X14" s="34">
        <f>X30*'Fixed data'!AA$5/1000000</f>
        <v>0</v>
      </c>
      <c r="Y14" s="34">
        <f>Y30*'Fixed data'!AB$5/1000000</f>
        <v>0</v>
      </c>
      <c r="Z14" s="34">
        <f>Z30*'Fixed data'!AC$5/1000000</f>
        <v>0</v>
      </c>
      <c r="AA14" s="34">
        <f>AA30*'Fixed data'!AD$5/1000000</f>
        <v>0</v>
      </c>
      <c r="AB14" s="34">
        <f>AB30*'Fixed data'!AE$5/1000000</f>
        <v>0</v>
      </c>
      <c r="AC14" s="34">
        <f>AC30*'Fixed data'!AF$5/1000000</f>
        <v>0</v>
      </c>
      <c r="AD14" s="34">
        <f>AD30*'Fixed data'!AG$5/1000000</f>
        <v>0</v>
      </c>
      <c r="AE14" s="34">
        <f>AE30*'Fixed data'!AH$5/1000000</f>
        <v>0</v>
      </c>
      <c r="AF14" s="34">
        <f>AF30*'Fixed data'!AI$5/1000000</f>
        <v>0</v>
      </c>
      <c r="AG14" s="34">
        <f>AG30*'Fixed data'!AJ$5/1000000</f>
        <v>0</v>
      </c>
      <c r="AH14" s="34">
        <f>AH30*'Fixed data'!AK$5/1000000</f>
        <v>0</v>
      </c>
      <c r="AI14" s="34">
        <f>AI30*'Fixed data'!AL$5/1000000</f>
        <v>0</v>
      </c>
      <c r="AJ14" s="34">
        <f>AJ30*'Fixed data'!AM$5/1000000</f>
        <v>0</v>
      </c>
      <c r="AK14" s="34">
        <f>AK30*'Fixed data'!AN$5/1000000</f>
        <v>0</v>
      </c>
      <c r="AL14" s="34">
        <f>AL30*'Fixed data'!AO$5/1000000</f>
        <v>0</v>
      </c>
      <c r="AM14" s="34">
        <f>AM30*'Fixed data'!AP$5/1000000</f>
        <v>0</v>
      </c>
      <c r="AN14" s="34">
        <f>AN30*'Fixed data'!AQ$5/1000000</f>
        <v>0</v>
      </c>
      <c r="AO14" s="34">
        <f>AO30*'Fixed data'!AR$5/1000000</f>
        <v>0</v>
      </c>
      <c r="AP14" s="34">
        <f>AP30*'Fixed data'!AS$5/1000000</f>
        <v>0</v>
      </c>
      <c r="AQ14" s="34">
        <f>AQ30*'Fixed data'!AT$5/1000000</f>
        <v>0</v>
      </c>
      <c r="AR14" s="34">
        <f>AR30*'Fixed data'!AU$5/1000000</f>
        <v>0</v>
      </c>
      <c r="AS14" s="34">
        <f>AS30*'Fixed data'!AV$5/1000000</f>
        <v>0</v>
      </c>
      <c r="AT14" s="34">
        <f>AT30*'Fixed data'!AW$5/1000000</f>
        <v>0</v>
      </c>
      <c r="AU14" s="34">
        <f>AU30*'Fixed data'!AX$5/1000000</f>
        <v>0</v>
      </c>
      <c r="AV14" s="34">
        <f>AV30*'Fixed data'!AY$5/1000000</f>
        <v>0</v>
      </c>
      <c r="AW14" s="34">
        <f>AW30*'Fixed data'!AZ$5/1000000</f>
        <v>0</v>
      </c>
      <c r="AX14" s="34">
        <f>AX30*'Fixed data'!BA$5/1000000</f>
        <v>0</v>
      </c>
      <c r="AY14" s="34">
        <f>AY30*'Fixed data'!BB$5/1000000</f>
        <v>0</v>
      </c>
      <c r="AZ14" s="34">
        <f>AZ30*'Fixed data'!BC$5/1000000</f>
        <v>0</v>
      </c>
      <c r="BA14" s="34">
        <f>BA30*'Fixed data'!BD$5/1000000</f>
        <v>0</v>
      </c>
      <c r="BB14" s="34">
        <f>BB30*'Fixed data'!BE$5/1000000</f>
        <v>0</v>
      </c>
      <c r="BC14" s="34">
        <f>BC30*'Fixed data'!BF$5/1000000</f>
        <v>0</v>
      </c>
      <c r="BD14" s="34">
        <f>BD30*'Fixed data'!BG$5/1000000</f>
        <v>0</v>
      </c>
    </row>
    <row r="15" spans="1:56" ht="15" customHeight="1">
      <c r="A15" s="238"/>
      <c r="B15" s="8" t="s">
        <v>294</v>
      </c>
      <c r="C15" s="10"/>
      <c r="D15" s="10" t="s">
        <v>39</v>
      </c>
      <c r="E15" s="81">
        <f>'Fixed data'!$G$7*E$31/1000000</f>
        <v>0</v>
      </c>
      <c r="F15" s="81">
        <f>'Fixed data'!$G$7*F$31/1000000</f>
        <v>0</v>
      </c>
      <c r="G15" s="81">
        <f>'Fixed data'!$G$7*G$31/1000000</f>
        <v>0</v>
      </c>
      <c r="H15" s="81">
        <f>'Fixed data'!$G$7*H$31/1000000</f>
        <v>0</v>
      </c>
      <c r="I15" s="81">
        <f>'Fixed data'!$G$7*I$31/1000000</f>
        <v>0</v>
      </c>
      <c r="J15" s="81">
        <f>'Fixed data'!$G$7*J$31/1000000</f>
        <v>0</v>
      </c>
      <c r="K15" s="81">
        <f>'Fixed data'!$G$7*K$31/1000000</f>
        <v>0</v>
      </c>
      <c r="L15" s="81">
        <f>'Fixed data'!$G$7*L$31/1000000</f>
        <v>0</v>
      </c>
      <c r="M15" s="81">
        <f>'Fixed data'!$G$7*M$31/1000000</f>
        <v>0</v>
      </c>
      <c r="N15" s="81">
        <f>'Fixed data'!$G$7*N$31/1000000</f>
        <v>0</v>
      </c>
      <c r="O15" s="81">
        <f>'Fixed data'!$G$7*O$31/1000000</f>
        <v>0</v>
      </c>
      <c r="P15" s="81">
        <f>'Fixed data'!$G$7*P$31/1000000</f>
        <v>0</v>
      </c>
      <c r="Q15" s="81">
        <f>'Fixed data'!$G$7*Q$31/1000000</f>
        <v>0</v>
      </c>
      <c r="R15" s="81">
        <f>'Fixed data'!$G$7*R$31/1000000</f>
        <v>0</v>
      </c>
      <c r="S15" s="81">
        <f>'Fixed data'!$G$7*S$31/1000000</f>
        <v>0</v>
      </c>
      <c r="T15" s="81">
        <f>'Fixed data'!$G$7*T$31/1000000</f>
        <v>0</v>
      </c>
      <c r="U15" s="81">
        <f>'Fixed data'!$G$7*U$31/1000000</f>
        <v>0</v>
      </c>
      <c r="V15" s="81">
        <f>'Fixed data'!$G$7*V$31/1000000</f>
        <v>0</v>
      </c>
      <c r="W15" s="81">
        <f>'Fixed data'!$G$7*W$31/1000000</f>
        <v>0</v>
      </c>
      <c r="X15" s="81">
        <f>'Fixed data'!$G$7*X$31/1000000</f>
        <v>0</v>
      </c>
      <c r="Y15" s="81">
        <f>'Fixed data'!$G$7*Y$31/1000000</f>
        <v>0</v>
      </c>
      <c r="Z15" s="81">
        <f>'Fixed data'!$G$7*Z$31/1000000</f>
        <v>0</v>
      </c>
      <c r="AA15" s="81">
        <f>'Fixed data'!$G$7*AA$31/1000000</f>
        <v>0</v>
      </c>
      <c r="AB15" s="81">
        <f>'Fixed data'!$G$7*AB$31/1000000</f>
        <v>0</v>
      </c>
      <c r="AC15" s="81">
        <f>'Fixed data'!$G$7*AC$31/1000000</f>
        <v>0</v>
      </c>
      <c r="AD15" s="81">
        <f>'Fixed data'!$G$7*AD$31/1000000</f>
        <v>0</v>
      </c>
      <c r="AE15" s="81">
        <f>'Fixed data'!$G$7*AE$31/1000000</f>
        <v>0</v>
      </c>
      <c r="AF15" s="81">
        <f>'Fixed data'!$G$7*AF$31/1000000</f>
        <v>0</v>
      </c>
      <c r="AG15" s="81">
        <f>'Fixed data'!$G$7*AG$31/1000000</f>
        <v>0</v>
      </c>
      <c r="AH15" s="81">
        <f>'Fixed data'!$G$7*AH$31/1000000</f>
        <v>0</v>
      </c>
      <c r="AI15" s="81">
        <f>'Fixed data'!$G$7*AI$31/1000000</f>
        <v>0</v>
      </c>
      <c r="AJ15" s="81">
        <f>'Fixed data'!$G$7*AJ$31/1000000</f>
        <v>0</v>
      </c>
      <c r="AK15" s="81">
        <f>'Fixed data'!$G$7*AK$31/1000000</f>
        <v>0</v>
      </c>
      <c r="AL15" s="81">
        <f>'Fixed data'!$G$7*AL$31/1000000</f>
        <v>0</v>
      </c>
      <c r="AM15" s="81">
        <f>'Fixed data'!$G$7*AM$31/1000000</f>
        <v>0</v>
      </c>
      <c r="AN15" s="81">
        <f>'Fixed data'!$G$7*AN$31/1000000</f>
        <v>0</v>
      </c>
      <c r="AO15" s="81">
        <f>'Fixed data'!$G$7*AO$31/1000000</f>
        <v>0</v>
      </c>
      <c r="AP15" s="81">
        <f>'Fixed data'!$G$7*AP$31/1000000</f>
        <v>0</v>
      </c>
      <c r="AQ15" s="81">
        <f>'Fixed data'!$G$7*AQ$31/1000000</f>
        <v>0</v>
      </c>
      <c r="AR15" s="81">
        <f>'Fixed data'!$G$7*AR$31/1000000</f>
        <v>0</v>
      </c>
      <c r="AS15" s="81">
        <f>'Fixed data'!$G$7*AS$31/1000000</f>
        <v>0</v>
      </c>
      <c r="AT15" s="81">
        <f>'Fixed data'!$G$7*AT$31/1000000</f>
        <v>0</v>
      </c>
      <c r="AU15" s="81">
        <f>'Fixed data'!$G$7*AU$31/1000000</f>
        <v>0</v>
      </c>
      <c r="AV15" s="81">
        <f>'Fixed data'!$G$7*AV$31/1000000</f>
        <v>0</v>
      </c>
      <c r="AW15" s="81">
        <f>'Fixed data'!$G$7*AW$31/1000000</f>
        <v>0</v>
      </c>
      <c r="AX15" s="81">
        <f>'Fixed data'!$G$7*AX$31/1000000</f>
        <v>0</v>
      </c>
      <c r="AY15" s="81">
        <f>'Fixed data'!$G$7*AY$31/1000000</f>
        <v>0</v>
      </c>
      <c r="AZ15" s="81">
        <f>'Fixed data'!$G$7*AZ$31/1000000</f>
        <v>0</v>
      </c>
      <c r="BA15" s="81">
        <f>'Fixed data'!$G$7*BA$31/1000000</f>
        <v>0</v>
      </c>
      <c r="BB15" s="81">
        <f>'Fixed data'!$G$7*BB$31/1000000</f>
        <v>0</v>
      </c>
      <c r="BC15" s="81">
        <f>'Fixed data'!$G$7*BC$31/1000000</f>
        <v>0</v>
      </c>
      <c r="BD15" s="81">
        <f>'Fixed data'!$G$7*BD$31/1000000</f>
        <v>0</v>
      </c>
    </row>
    <row r="16" spans="1:56" ht="15" customHeight="1">
      <c r="A16" s="238"/>
      <c r="B16" s="8" t="s">
        <v>295</v>
      </c>
      <c r="C16" s="8"/>
      <c r="D16" s="8" t="s">
        <v>39</v>
      </c>
      <c r="E16" s="81">
        <f>'Fixed data'!$G$8*E32/1000000</f>
        <v>0</v>
      </c>
      <c r="F16" s="81">
        <f>'Fixed data'!$G$8*F32/1000000</f>
        <v>0</v>
      </c>
      <c r="G16" s="81">
        <f>'Fixed data'!$G$8*G32/1000000</f>
        <v>0</v>
      </c>
      <c r="H16" s="81">
        <f>'Fixed data'!$G$8*H32/1000000</f>
        <v>0</v>
      </c>
      <c r="I16" s="81">
        <f>'Fixed data'!$G$8*I32/1000000</f>
        <v>0</v>
      </c>
      <c r="J16" s="81">
        <f>'Fixed data'!$G$8*J32/1000000</f>
        <v>0</v>
      </c>
      <c r="K16" s="81">
        <f>'Fixed data'!$G$8*K32/1000000</f>
        <v>0</v>
      </c>
      <c r="L16" s="81">
        <f>'Fixed data'!$G$8*L32/1000000</f>
        <v>0</v>
      </c>
      <c r="M16" s="81">
        <f>'Fixed data'!$G$8*M32/1000000</f>
        <v>0</v>
      </c>
      <c r="N16" s="81">
        <f>'Fixed data'!$G$8*N32/1000000</f>
        <v>0</v>
      </c>
      <c r="O16" s="81">
        <f>'Fixed data'!$G$8*O32/1000000</f>
        <v>0</v>
      </c>
      <c r="P16" s="81">
        <f>'Fixed data'!$G$8*P32/1000000</f>
        <v>0</v>
      </c>
      <c r="Q16" s="81">
        <f>'Fixed data'!$G$8*Q32/1000000</f>
        <v>0</v>
      </c>
      <c r="R16" s="81">
        <f>'Fixed data'!$G$8*R32/1000000</f>
        <v>0</v>
      </c>
      <c r="S16" s="81">
        <f>'Fixed data'!$G$8*S32/1000000</f>
        <v>0</v>
      </c>
      <c r="T16" s="81">
        <f>'Fixed data'!$G$8*T32/1000000</f>
        <v>0</v>
      </c>
      <c r="U16" s="81">
        <f>'Fixed data'!$G$8*U32/1000000</f>
        <v>0</v>
      </c>
      <c r="V16" s="81">
        <f>'Fixed data'!$G$8*V32/1000000</f>
        <v>0</v>
      </c>
      <c r="W16" s="81">
        <f>'Fixed data'!$G$8*W32/1000000</f>
        <v>0</v>
      </c>
      <c r="X16" s="81">
        <f>'Fixed data'!$G$8*X32/1000000</f>
        <v>0</v>
      </c>
      <c r="Y16" s="81">
        <f>'Fixed data'!$G$8*Y32/1000000</f>
        <v>0</v>
      </c>
      <c r="Z16" s="81">
        <f>'Fixed data'!$G$8*Z32/1000000</f>
        <v>0</v>
      </c>
      <c r="AA16" s="81">
        <f>'Fixed data'!$G$8*AA32/1000000</f>
        <v>0</v>
      </c>
      <c r="AB16" s="81">
        <f>'Fixed data'!$G$8*AB32/1000000</f>
        <v>0</v>
      </c>
      <c r="AC16" s="81">
        <f>'Fixed data'!$G$8*AC32/1000000</f>
        <v>0</v>
      </c>
      <c r="AD16" s="81">
        <f>'Fixed data'!$G$8*AD32/1000000</f>
        <v>0</v>
      </c>
      <c r="AE16" s="81">
        <f>'Fixed data'!$G$8*AE32/1000000</f>
        <v>0</v>
      </c>
      <c r="AF16" s="81">
        <f>'Fixed data'!$G$8*AF32/1000000</f>
        <v>0</v>
      </c>
      <c r="AG16" s="81">
        <f>'Fixed data'!$G$8*AG32/1000000</f>
        <v>0</v>
      </c>
      <c r="AH16" s="81">
        <f>'Fixed data'!$G$8*AH32/1000000</f>
        <v>0</v>
      </c>
      <c r="AI16" s="81">
        <f>'Fixed data'!$G$8*AI32/1000000</f>
        <v>0</v>
      </c>
      <c r="AJ16" s="81">
        <f>'Fixed data'!$G$8*AJ32/1000000</f>
        <v>0</v>
      </c>
      <c r="AK16" s="81">
        <f>'Fixed data'!$G$8*AK32/1000000</f>
        <v>0</v>
      </c>
      <c r="AL16" s="81">
        <f>'Fixed data'!$G$8*AL32/1000000</f>
        <v>0</v>
      </c>
      <c r="AM16" s="81">
        <f>'Fixed data'!$G$8*AM32/1000000</f>
        <v>0</v>
      </c>
      <c r="AN16" s="81">
        <f>'Fixed data'!$G$8*AN32/1000000</f>
        <v>0</v>
      </c>
      <c r="AO16" s="81">
        <f>'Fixed data'!$G$8*AO32/1000000</f>
        <v>0</v>
      </c>
      <c r="AP16" s="81">
        <f>'Fixed data'!$G$8*AP32/1000000</f>
        <v>0</v>
      </c>
      <c r="AQ16" s="81">
        <f>'Fixed data'!$G$8*AQ32/1000000</f>
        <v>0</v>
      </c>
      <c r="AR16" s="81">
        <f>'Fixed data'!$G$8*AR32/1000000</f>
        <v>0</v>
      </c>
      <c r="AS16" s="81">
        <f>'Fixed data'!$G$8*AS32/1000000</f>
        <v>0</v>
      </c>
      <c r="AT16" s="81">
        <f>'Fixed data'!$G$8*AT32/1000000</f>
        <v>0</v>
      </c>
      <c r="AU16" s="81">
        <f>'Fixed data'!$G$8*AU32/1000000</f>
        <v>0</v>
      </c>
      <c r="AV16" s="81">
        <f>'Fixed data'!$G$8*AV32/1000000</f>
        <v>0</v>
      </c>
      <c r="AW16" s="81">
        <f>'Fixed data'!$G$8*AW32/1000000</f>
        <v>0</v>
      </c>
      <c r="AX16" s="81">
        <f>'Fixed data'!$G$8*AX32/1000000</f>
        <v>0</v>
      </c>
      <c r="AY16" s="81">
        <f>'Fixed data'!$G$8*AY32/1000000</f>
        <v>0</v>
      </c>
      <c r="AZ16" s="81">
        <f>'Fixed data'!$G$8*AZ32/1000000</f>
        <v>0</v>
      </c>
      <c r="BA16" s="81">
        <f>'Fixed data'!$G$8*BA32/1000000</f>
        <v>0</v>
      </c>
      <c r="BB16" s="81">
        <f>'Fixed data'!$G$8*BB32/1000000</f>
        <v>0</v>
      </c>
      <c r="BC16" s="81">
        <f>'Fixed data'!$G$8*BC32/1000000</f>
        <v>0</v>
      </c>
      <c r="BD16" s="81">
        <f>'Fixed data'!$G$8*BD32/1000000</f>
        <v>0</v>
      </c>
    </row>
    <row r="17" spans="1:56" ht="15" customHeight="1">
      <c r="A17" s="238"/>
      <c r="B17" s="3" t="s">
        <v>199</v>
      </c>
      <c r="D17" s="8" t="s">
        <v>39</v>
      </c>
      <c r="E17" s="34">
        <f>E33*'Fixed data'!H$5/1000000</f>
        <v>0</v>
      </c>
      <c r="F17" s="34">
        <f>F33*'Fixed data'!I$5/1000000</f>
        <v>0</v>
      </c>
      <c r="G17" s="34">
        <f>G33*'Fixed data'!J$5/1000000</f>
        <v>0</v>
      </c>
      <c r="H17" s="34">
        <f>H33*'Fixed data'!K$5/1000000</f>
        <v>0</v>
      </c>
      <c r="I17" s="34">
        <f>I33*'Fixed data'!L$5/1000000</f>
        <v>0</v>
      </c>
      <c r="J17" s="34">
        <f>J33*'Fixed data'!M$5/1000000</f>
        <v>0</v>
      </c>
      <c r="K17" s="34">
        <f>K33*'Fixed data'!N$5/1000000</f>
        <v>0</v>
      </c>
      <c r="L17" s="34">
        <f>L33*'Fixed data'!O$5/1000000</f>
        <v>0</v>
      </c>
      <c r="M17" s="34">
        <f>M33*'Fixed data'!P$5/1000000</f>
        <v>0</v>
      </c>
      <c r="N17" s="34">
        <f>N33*'Fixed data'!Q$5/1000000</f>
        <v>0</v>
      </c>
      <c r="O17" s="34">
        <f>O33*'Fixed data'!R$5/1000000</f>
        <v>0</v>
      </c>
      <c r="P17" s="34">
        <f>P33*'Fixed data'!S$5/1000000</f>
        <v>0</v>
      </c>
      <c r="Q17" s="34">
        <f>Q33*'Fixed data'!T$5/1000000</f>
        <v>0</v>
      </c>
      <c r="R17" s="34">
        <f>R33*'Fixed data'!U$5/1000000</f>
        <v>0</v>
      </c>
      <c r="S17" s="34">
        <f>S33*'Fixed data'!V$5/1000000</f>
        <v>0</v>
      </c>
      <c r="T17" s="34">
        <f>T33*'Fixed data'!W$5/1000000</f>
        <v>0</v>
      </c>
      <c r="U17" s="34">
        <f>U33*'Fixed data'!X$5/1000000</f>
        <v>0</v>
      </c>
      <c r="V17" s="34">
        <f>V33*'Fixed data'!Y$5/1000000</f>
        <v>0</v>
      </c>
      <c r="W17" s="34">
        <f>W33*'Fixed data'!Z$5/1000000</f>
        <v>0</v>
      </c>
      <c r="X17" s="34">
        <f>X33*'Fixed data'!AA$5/1000000</f>
        <v>0</v>
      </c>
      <c r="Y17" s="34">
        <f>Y33*'Fixed data'!AB$5/1000000</f>
        <v>0</v>
      </c>
      <c r="Z17" s="34">
        <f>Z33*'Fixed data'!AC$5/1000000</f>
        <v>0</v>
      </c>
      <c r="AA17" s="34">
        <f>AA33*'Fixed data'!AD$5/1000000</f>
        <v>0</v>
      </c>
      <c r="AB17" s="34">
        <f>AB33*'Fixed data'!AE$5/1000000</f>
        <v>0</v>
      </c>
      <c r="AC17" s="34">
        <f>AC33*'Fixed data'!AF$5/1000000</f>
        <v>0</v>
      </c>
      <c r="AD17" s="34">
        <f>AD33*'Fixed data'!AG$5/1000000</f>
        <v>0</v>
      </c>
      <c r="AE17" s="34">
        <f>AE33*'Fixed data'!AH$5/1000000</f>
        <v>0</v>
      </c>
      <c r="AF17" s="34">
        <f>AF33*'Fixed data'!AI$5/1000000</f>
        <v>0</v>
      </c>
      <c r="AG17" s="34">
        <f>AG33*'Fixed data'!AJ$5/1000000</f>
        <v>0</v>
      </c>
      <c r="AH17" s="34">
        <f>AH33*'Fixed data'!AK$5/1000000</f>
        <v>0</v>
      </c>
      <c r="AI17" s="34">
        <f>AI33*'Fixed data'!AL$5/1000000</f>
        <v>0</v>
      </c>
      <c r="AJ17" s="34">
        <f>AJ33*'Fixed data'!AM$5/1000000</f>
        <v>0</v>
      </c>
      <c r="AK17" s="34">
        <f>AK33*'Fixed data'!AN$5/1000000</f>
        <v>0</v>
      </c>
      <c r="AL17" s="34">
        <f>AL33*'Fixed data'!AO$5/1000000</f>
        <v>0</v>
      </c>
      <c r="AM17" s="34">
        <f>AM33*'Fixed data'!AP$5/1000000</f>
        <v>0</v>
      </c>
      <c r="AN17" s="34">
        <f>AN33*'Fixed data'!AQ$5/1000000</f>
        <v>0</v>
      </c>
      <c r="AO17" s="34">
        <f>AO33*'Fixed data'!AR$5/1000000</f>
        <v>0</v>
      </c>
      <c r="AP17" s="34">
        <f>AP33*'Fixed data'!AS$5/1000000</f>
        <v>0</v>
      </c>
      <c r="AQ17" s="34">
        <f>AQ33*'Fixed data'!AT$5/1000000</f>
        <v>0</v>
      </c>
      <c r="AR17" s="34">
        <f>AR33*'Fixed data'!AU$5/1000000</f>
        <v>0</v>
      </c>
      <c r="AS17" s="34">
        <f>AS33*'Fixed data'!AV$5/1000000</f>
        <v>0</v>
      </c>
      <c r="AT17" s="34">
        <f>AT33*'Fixed data'!AW$5/1000000</f>
        <v>0</v>
      </c>
      <c r="AU17" s="34">
        <f>AU33*'Fixed data'!AX$5/1000000</f>
        <v>0</v>
      </c>
      <c r="AV17" s="34">
        <f>AV33*'Fixed data'!AY$5/1000000</f>
        <v>0</v>
      </c>
      <c r="AW17" s="34">
        <f>AW33*'Fixed data'!AZ$5/1000000</f>
        <v>0</v>
      </c>
      <c r="AX17" s="34">
        <f>AX33*'Fixed data'!BA$5/1000000</f>
        <v>0</v>
      </c>
      <c r="AY17" s="34">
        <f>AY33*'Fixed data'!BB$5/1000000</f>
        <v>0</v>
      </c>
      <c r="AZ17" s="34">
        <f>AZ33*'Fixed data'!BC$5/1000000</f>
        <v>0</v>
      </c>
      <c r="BA17" s="34">
        <f>BA33*'Fixed data'!BD$5/1000000</f>
        <v>0</v>
      </c>
      <c r="BB17" s="34">
        <f>BB33*'Fixed data'!BE$5/1000000</f>
        <v>0</v>
      </c>
      <c r="BC17" s="34">
        <f>BC33*'Fixed data'!BF$5/1000000</f>
        <v>0</v>
      </c>
      <c r="BD17" s="34">
        <f>BD33*'Fixed data'!BG$5/1000000</f>
        <v>0</v>
      </c>
    </row>
    <row r="18" spans="1:56" ht="15" customHeight="1">
      <c r="A18" s="238"/>
      <c r="B18" s="8" t="s">
        <v>68</v>
      </c>
      <c r="C18" s="8"/>
      <c r="D18" s="3" t="s">
        <v>39</v>
      </c>
      <c r="E18" s="34">
        <f>E34*'Fixed data'!$G$9</f>
        <v>0</v>
      </c>
      <c r="F18" s="34">
        <f>F34*'Fixed data'!$G$9</f>
        <v>0</v>
      </c>
      <c r="G18" s="34">
        <f>G34*'Fixed data'!$G$9</f>
        <v>0</v>
      </c>
      <c r="H18" s="34">
        <f>H34*'Fixed data'!$G$9</f>
        <v>0</v>
      </c>
      <c r="I18" s="34">
        <f>I34*'Fixed data'!$G$9</f>
        <v>0</v>
      </c>
      <c r="J18" s="34">
        <f>J34*'Fixed data'!$G$9</f>
        <v>0</v>
      </c>
      <c r="K18" s="34">
        <f>K34*'Fixed data'!$G$9</f>
        <v>0</v>
      </c>
      <c r="L18" s="34">
        <f>L34*'Fixed data'!$G$9</f>
        <v>0</v>
      </c>
      <c r="M18" s="34">
        <f>M34*'Fixed data'!$G$9</f>
        <v>0</v>
      </c>
      <c r="N18" s="34">
        <f>N34*'Fixed data'!$G$9</f>
        <v>0</v>
      </c>
      <c r="O18" s="34">
        <f>O34*'Fixed data'!$G$9</f>
        <v>0</v>
      </c>
      <c r="P18" s="34">
        <f>P34*'Fixed data'!$G$9</f>
        <v>0</v>
      </c>
      <c r="Q18" s="34">
        <f>Q34*'Fixed data'!$G$9</f>
        <v>0</v>
      </c>
      <c r="R18" s="34">
        <f>R34*'Fixed data'!$G$9</f>
        <v>0</v>
      </c>
      <c r="S18" s="34">
        <f>S34*'Fixed data'!$G$9</f>
        <v>0</v>
      </c>
      <c r="T18" s="34">
        <f>T34*'Fixed data'!$G$9</f>
        <v>0</v>
      </c>
      <c r="U18" s="34">
        <f>U34*'Fixed data'!$G$9</f>
        <v>0</v>
      </c>
      <c r="V18" s="34">
        <f>V34*'Fixed data'!$G$9</f>
        <v>0</v>
      </c>
      <c r="W18" s="34">
        <f>W34*'Fixed data'!$G$9</f>
        <v>0</v>
      </c>
      <c r="X18" s="34">
        <f>X34*'Fixed data'!$G$9</f>
        <v>0</v>
      </c>
      <c r="Y18" s="34">
        <f>Y34*'Fixed data'!$G$9</f>
        <v>0</v>
      </c>
      <c r="Z18" s="34">
        <f>Z34*'Fixed data'!$G$9</f>
        <v>0</v>
      </c>
      <c r="AA18" s="34">
        <f>AA34*'Fixed data'!$G$9</f>
        <v>0</v>
      </c>
      <c r="AB18" s="34">
        <f>AB34*'Fixed data'!$G$9</f>
        <v>0</v>
      </c>
      <c r="AC18" s="34">
        <f>AC34*'Fixed data'!$G$9</f>
        <v>0</v>
      </c>
      <c r="AD18" s="34">
        <f>AD34*'Fixed data'!$G$9</f>
        <v>0</v>
      </c>
      <c r="AE18" s="34">
        <f>AE34*'Fixed data'!$G$9</f>
        <v>0</v>
      </c>
      <c r="AF18" s="34">
        <f>AF34*'Fixed data'!$G$9</f>
        <v>0</v>
      </c>
      <c r="AG18" s="34">
        <f>AG34*'Fixed data'!$G$9</f>
        <v>0</v>
      </c>
      <c r="AH18" s="34">
        <f>AH34*'Fixed data'!$G$9</f>
        <v>0</v>
      </c>
      <c r="AI18" s="34">
        <f>AI34*'Fixed data'!$G$9</f>
        <v>0</v>
      </c>
      <c r="AJ18" s="34">
        <f>AJ34*'Fixed data'!$G$9</f>
        <v>0</v>
      </c>
      <c r="AK18" s="34">
        <f>AK34*'Fixed data'!$G$9</f>
        <v>0</v>
      </c>
      <c r="AL18" s="34">
        <f>AL34*'Fixed data'!$G$9</f>
        <v>0</v>
      </c>
      <c r="AM18" s="34">
        <f>AM34*'Fixed data'!$G$9</f>
        <v>0</v>
      </c>
      <c r="AN18" s="34">
        <f>AN34*'Fixed data'!$G$9</f>
        <v>0</v>
      </c>
      <c r="AO18" s="34">
        <f>AO34*'Fixed data'!$G$9</f>
        <v>0</v>
      </c>
      <c r="AP18" s="34">
        <f>AP34*'Fixed data'!$G$9</f>
        <v>0</v>
      </c>
      <c r="AQ18" s="34">
        <f>AQ34*'Fixed data'!$G$9</f>
        <v>0</v>
      </c>
      <c r="AR18" s="34">
        <f>AR34*'Fixed data'!$G$9</f>
        <v>0</v>
      </c>
      <c r="AS18" s="34">
        <f>AS34*'Fixed data'!$G$9</f>
        <v>0</v>
      </c>
      <c r="AT18" s="34">
        <f>AT34*'Fixed data'!$G$9</f>
        <v>0</v>
      </c>
      <c r="AU18" s="34">
        <f>AU34*'Fixed data'!$G$9</f>
        <v>0</v>
      </c>
      <c r="AV18" s="34">
        <f>AV34*'Fixed data'!$G$9</f>
        <v>0</v>
      </c>
      <c r="AW18" s="34">
        <f>AW34*'Fixed data'!$G$9</f>
        <v>0</v>
      </c>
      <c r="AX18" s="34">
        <f>AX34*'Fixed data'!$G$9</f>
        <v>0</v>
      </c>
      <c r="AY18" s="34">
        <f>AY34*'Fixed data'!$G$9</f>
        <v>0</v>
      </c>
      <c r="AZ18" s="34">
        <f>AZ34*'Fixed data'!$G$9</f>
        <v>0</v>
      </c>
      <c r="BA18" s="34">
        <f>BA34*'Fixed data'!$G$9</f>
        <v>0</v>
      </c>
      <c r="BB18" s="34">
        <f>BB34*'Fixed data'!$G$9</f>
        <v>0</v>
      </c>
      <c r="BC18" s="34">
        <f>BC34*'Fixed data'!$G$9</f>
        <v>0</v>
      </c>
      <c r="BD18" s="34">
        <f>BD34*'Fixed data'!$G$9</f>
        <v>0</v>
      </c>
    </row>
    <row r="19" spans="1:56" ht="15" customHeight="1">
      <c r="A19" s="238"/>
      <c r="B19" s="8" t="s">
        <v>69</v>
      </c>
      <c r="C19" s="8"/>
      <c r="D19" s="3" t="s">
        <v>39</v>
      </c>
      <c r="E19" s="34">
        <f>E35*'Fixed data'!$G$10</f>
        <v>0</v>
      </c>
      <c r="F19" s="34">
        <f>F35*'Fixed data'!$G$10</f>
        <v>0</v>
      </c>
      <c r="G19" s="34">
        <f>G35*'Fixed data'!$G$10</f>
        <v>0</v>
      </c>
      <c r="H19" s="34">
        <f>H35*'Fixed data'!$G$10</f>
        <v>0</v>
      </c>
      <c r="I19" s="34">
        <f>I35*'Fixed data'!$G$10</f>
        <v>0</v>
      </c>
      <c r="J19" s="34">
        <f>J35*'Fixed data'!$G$10</f>
        <v>0</v>
      </c>
      <c r="K19" s="34">
        <f>K35*'Fixed data'!$G$10</f>
        <v>0</v>
      </c>
      <c r="L19" s="34">
        <f>L35*'Fixed data'!$G$10</f>
        <v>0</v>
      </c>
      <c r="M19" s="34">
        <f>M35*'Fixed data'!$G$10</f>
        <v>0</v>
      </c>
      <c r="N19" s="34">
        <f>N35*'Fixed data'!$G$10</f>
        <v>0</v>
      </c>
      <c r="O19" s="34">
        <f>O35*'Fixed data'!$G$10</f>
        <v>0</v>
      </c>
      <c r="P19" s="34">
        <f>P35*'Fixed data'!$G$10</f>
        <v>0</v>
      </c>
      <c r="Q19" s="34">
        <f>Q35*'Fixed data'!$G$10</f>
        <v>0</v>
      </c>
      <c r="R19" s="34">
        <f>R35*'Fixed data'!$G$10</f>
        <v>0</v>
      </c>
      <c r="S19" s="34">
        <f>S35*'Fixed data'!$G$10</f>
        <v>0</v>
      </c>
      <c r="T19" s="34">
        <f>T35*'Fixed data'!$G$10</f>
        <v>0</v>
      </c>
      <c r="U19" s="34">
        <f>U35*'Fixed data'!$G$10</f>
        <v>0</v>
      </c>
      <c r="V19" s="34">
        <f>V35*'Fixed data'!$G$10</f>
        <v>0</v>
      </c>
      <c r="W19" s="34">
        <f>W35*'Fixed data'!$G$10</f>
        <v>0</v>
      </c>
      <c r="X19" s="34">
        <f>X35*'Fixed data'!$G$10</f>
        <v>0</v>
      </c>
      <c r="Y19" s="34">
        <f>Y35*'Fixed data'!$G$10</f>
        <v>0</v>
      </c>
      <c r="Z19" s="34">
        <f>Z35*'Fixed data'!$G$10</f>
        <v>0</v>
      </c>
      <c r="AA19" s="34">
        <f>AA35*'Fixed data'!$G$10</f>
        <v>0</v>
      </c>
      <c r="AB19" s="34">
        <f>AB35*'Fixed data'!$G$10</f>
        <v>0</v>
      </c>
      <c r="AC19" s="34">
        <f>AC35*'Fixed data'!$G$10</f>
        <v>0</v>
      </c>
      <c r="AD19" s="34">
        <f>AD35*'Fixed data'!$G$10</f>
        <v>0</v>
      </c>
      <c r="AE19" s="34">
        <f>AE35*'Fixed data'!$G$10</f>
        <v>0</v>
      </c>
      <c r="AF19" s="34">
        <f>AF35*'Fixed data'!$G$10</f>
        <v>0</v>
      </c>
      <c r="AG19" s="34">
        <f>AG35*'Fixed data'!$G$10</f>
        <v>0</v>
      </c>
      <c r="AH19" s="34">
        <f>AH35*'Fixed data'!$G$10</f>
        <v>0</v>
      </c>
      <c r="AI19" s="34">
        <f>AI35*'Fixed data'!$G$10</f>
        <v>0</v>
      </c>
      <c r="AJ19" s="34">
        <f>AJ35*'Fixed data'!$G$10</f>
        <v>0</v>
      </c>
      <c r="AK19" s="34">
        <f>AK35*'Fixed data'!$G$10</f>
        <v>0</v>
      </c>
      <c r="AL19" s="34">
        <f>AL35*'Fixed data'!$G$10</f>
        <v>0</v>
      </c>
      <c r="AM19" s="34">
        <f>AM35*'Fixed data'!$G$10</f>
        <v>0</v>
      </c>
      <c r="AN19" s="34">
        <f>AN35*'Fixed data'!$G$10</f>
        <v>0</v>
      </c>
      <c r="AO19" s="34">
        <f>AO35*'Fixed data'!$G$10</f>
        <v>0</v>
      </c>
      <c r="AP19" s="34">
        <f>AP35*'Fixed data'!$G$10</f>
        <v>0</v>
      </c>
      <c r="AQ19" s="34">
        <f>AQ35*'Fixed data'!$G$10</f>
        <v>0</v>
      </c>
      <c r="AR19" s="34">
        <f>AR35*'Fixed data'!$G$10</f>
        <v>0</v>
      </c>
      <c r="AS19" s="34">
        <f>AS35*'Fixed data'!$G$10</f>
        <v>0</v>
      </c>
      <c r="AT19" s="34">
        <f>AT35*'Fixed data'!$G$10</f>
        <v>0</v>
      </c>
      <c r="AU19" s="34">
        <f>AU35*'Fixed data'!$G$10</f>
        <v>0</v>
      </c>
      <c r="AV19" s="34">
        <f>AV35*'Fixed data'!$G$10</f>
        <v>0</v>
      </c>
      <c r="AW19" s="34">
        <f>AW35*'Fixed data'!$G$10</f>
        <v>0</v>
      </c>
      <c r="AX19" s="34">
        <f>AX35*'Fixed data'!$G$10</f>
        <v>0</v>
      </c>
      <c r="AY19" s="34">
        <f>AY35*'Fixed data'!$G$10</f>
        <v>0</v>
      </c>
      <c r="AZ19" s="34">
        <f>AZ35*'Fixed data'!$G$10</f>
        <v>0</v>
      </c>
      <c r="BA19" s="34">
        <f>BA35*'Fixed data'!$G$10</f>
        <v>0</v>
      </c>
      <c r="BB19" s="34">
        <f>BB35*'Fixed data'!$G$10</f>
        <v>0</v>
      </c>
      <c r="BC19" s="34">
        <f>BC35*'Fixed data'!$G$10</f>
        <v>0</v>
      </c>
      <c r="BD19" s="34">
        <f>BD35*'Fixed data'!$G$10</f>
        <v>0</v>
      </c>
    </row>
    <row r="20" spans="1:56" ht="15" customHeight="1">
      <c r="A20" s="238"/>
      <c r="B20" s="3" t="s">
        <v>80</v>
      </c>
      <c r="D20" s="8" t="s">
        <v>39</v>
      </c>
      <c r="E20" s="34">
        <f>'Fixed data'!$G$11*E36/1000000</f>
        <v>0</v>
      </c>
      <c r="F20" s="34">
        <f>'Fixed data'!$G$11*F36/1000000</f>
        <v>0</v>
      </c>
      <c r="G20" s="34">
        <f>'Fixed data'!$G$11*G36/1000000</f>
        <v>0</v>
      </c>
      <c r="H20" s="34">
        <f>'Fixed data'!$G$11*H36/1000000</f>
        <v>0</v>
      </c>
      <c r="I20" s="34">
        <f>'Fixed data'!$G$11*I36/1000000</f>
        <v>0</v>
      </c>
      <c r="J20" s="34">
        <f>'Fixed data'!$G$11*J36/1000000</f>
        <v>0</v>
      </c>
      <c r="K20" s="34">
        <f>'Fixed data'!$G$11*K36/1000000</f>
        <v>0</v>
      </c>
      <c r="L20" s="34">
        <f>'Fixed data'!$G$11*L36/1000000</f>
        <v>0</v>
      </c>
      <c r="M20" s="34">
        <f>'Fixed data'!$G$11*M36/1000000</f>
        <v>0</v>
      </c>
      <c r="N20" s="34">
        <f>'Fixed data'!$G$11*N36/1000000</f>
        <v>0</v>
      </c>
      <c r="O20" s="34">
        <f>'Fixed data'!$G$11*O36/1000000</f>
        <v>0</v>
      </c>
      <c r="P20" s="34">
        <f>'Fixed data'!$G$11*P36/1000000</f>
        <v>0</v>
      </c>
      <c r="Q20" s="34">
        <f>'Fixed data'!$G$11*Q36/1000000</f>
        <v>0</v>
      </c>
      <c r="R20" s="34">
        <f>'Fixed data'!$G$11*R36/1000000</f>
        <v>0</v>
      </c>
      <c r="S20" s="34">
        <f>'Fixed data'!$G$11*S36/1000000</f>
        <v>0</v>
      </c>
      <c r="T20" s="34">
        <f>'Fixed data'!$G$11*T36/1000000</f>
        <v>0</v>
      </c>
      <c r="U20" s="34">
        <f>'Fixed data'!$G$11*U36/1000000</f>
        <v>0</v>
      </c>
      <c r="V20" s="34">
        <f>'Fixed data'!$G$11*V36/1000000</f>
        <v>0</v>
      </c>
      <c r="W20" s="34">
        <f>'Fixed data'!$G$11*W36/1000000</f>
        <v>0</v>
      </c>
      <c r="X20" s="34">
        <f>'Fixed data'!$G$11*X36/1000000</f>
        <v>0</v>
      </c>
      <c r="Y20" s="34">
        <f>'Fixed data'!$G$11*Y36/1000000</f>
        <v>0</v>
      </c>
      <c r="Z20" s="34">
        <f>'Fixed data'!$G$11*Z36/1000000</f>
        <v>0</v>
      </c>
      <c r="AA20" s="34">
        <f>'Fixed data'!$G$11*AA36/1000000</f>
        <v>0</v>
      </c>
      <c r="AB20" s="34">
        <f>'Fixed data'!$G$11*AB36/1000000</f>
        <v>0</v>
      </c>
      <c r="AC20" s="34">
        <f>'Fixed data'!$G$11*AC36/1000000</f>
        <v>0</v>
      </c>
      <c r="AD20" s="34">
        <f>'Fixed data'!$G$11*AD36/1000000</f>
        <v>0</v>
      </c>
      <c r="AE20" s="34">
        <f>'Fixed data'!$G$11*AE36/1000000</f>
        <v>0</v>
      </c>
      <c r="AF20" s="34">
        <f>'Fixed data'!$G$11*AF36/1000000</f>
        <v>0</v>
      </c>
      <c r="AG20" s="34">
        <f>'Fixed data'!$G$11*AG36/1000000</f>
        <v>0</v>
      </c>
      <c r="AH20" s="34">
        <f>'Fixed data'!$G$11*AH36/1000000</f>
        <v>0</v>
      </c>
      <c r="AI20" s="34">
        <f>'Fixed data'!$G$11*AI36/1000000</f>
        <v>0</v>
      </c>
      <c r="AJ20" s="34">
        <f>'Fixed data'!$G$11*AJ36/1000000</f>
        <v>0</v>
      </c>
      <c r="AK20" s="34">
        <f>'Fixed data'!$G$11*AK36/1000000</f>
        <v>0</v>
      </c>
      <c r="AL20" s="34">
        <f>'Fixed data'!$G$11*AL36/1000000</f>
        <v>0</v>
      </c>
      <c r="AM20" s="34">
        <f>'Fixed data'!$G$11*AM36/1000000</f>
        <v>0</v>
      </c>
      <c r="AN20" s="34">
        <f>'Fixed data'!$G$11*AN36/1000000</f>
        <v>0</v>
      </c>
      <c r="AO20" s="34">
        <f>'Fixed data'!$G$11*AO36/1000000</f>
        <v>0</v>
      </c>
      <c r="AP20" s="34">
        <f>'Fixed data'!$G$11*AP36/1000000</f>
        <v>0</v>
      </c>
      <c r="AQ20" s="34">
        <f>'Fixed data'!$G$11*AQ36/1000000</f>
        <v>0</v>
      </c>
      <c r="AR20" s="34">
        <f>'Fixed data'!$G$11*AR36/1000000</f>
        <v>0</v>
      </c>
      <c r="AS20" s="34">
        <f>'Fixed data'!$G$11*AS36/1000000</f>
        <v>0</v>
      </c>
      <c r="AT20" s="34">
        <f>'Fixed data'!$G$11*AT36/1000000</f>
        <v>0</v>
      </c>
      <c r="AU20" s="34">
        <f>'Fixed data'!$G$11*AU36/1000000</f>
        <v>0</v>
      </c>
      <c r="AV20" s="34">
        <f>'Fixed data'!$G$11*AV36/1000000</f>
        <v>0</v>
      </c>
      <c r="AW20" s="34">
        <f>'Fixed data'!$G$11*AW36/1000000</f>
        <v>0</v>
      </c>
      <c r="AX20" s="34">
        <f>'Fixed data'!$G$11*AX36/1000000</f>
        <v>0</v>
      </c>
      <c r="AY20" s="34">
        <f>'Fixed data'!$G$11*AY36/1000000</f>
        <v>0</v>
      </c>
      <c r="AZ20" s="34">
        <f>'Fixed data'!$G$11*AZ36/1000000</f>
        <v>0</v>
      </c>
      <c r="BA20" s="34">
        <f>'Fixed data'!$G$11*BA36/1000000</f>
        <v>0</v>
      </c>
      <c r="BB20" s="34">
        <f>'Fixed data'!$G$11*BB36/1000000</f>
        <v>0</v>
      </c>
      <c r="BC20" s="34">
        <f>'Fixed data'!$G$11*BC36/1000000</f>
        <v>0</v>
      </c>
      <c r="BD20" s="34">
        <f>'Fixed data'!$G$11*BD36/1000000</f>
        <v>0</v>
      </c>
    </row>
    <row r="21" spans="1:56" ht="15" customHeight="1">
      <c r="A21" s="238"/>
      <c r="B21" s="8" t="s">
        <v>36</v>
      </c>
      <c r="C21" s="8"/>
      <c r="D21" s="8" t="s">
        <v>39</v>
      </c>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row>
    <row r="22" spans="1:56" ht="15" customHeight="1">
      <c r="A22" s="238"/>
      <c r="B22" s="8" t="s">
        <v>37</v>
      </c>
      <c r="C22" s="8"/>
      <c r="D22" s="8" t="s">
        <v>39</v>
      </c>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row>
    <row r="23" spans="1:56" ht="15" customHeight="1">
      <c r="A23" s="238"/>
      <c r="B23" s="8" t="s">
        <v>207</v>
      </c>
      <c r="C23" s="8"/>
      <c r="D23" s="8" t="s">
        <v>39</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row>
    <row r="24" spans="1:56" ht="15.75" customHeight="1" thickBot="1">
      <c r="A24" s="239"/>
      <c r="B24" s="12" t="s">
        <v>97</v>
      </c>
      <c r="C24" s="12"/>
      <c r="D24" s="12" t="s">
        <v>39</v>
      </c>
      <c r="E24" s="52">
        <f>SUM(E13:E23)</f>
        <v>0</v>
      </c>
      <c r="F24" s="52">
        <f t="shared" ref="F24:BD24" si="1">SUM(F13:F23)</f>
        <v>0</v>
      </c>
      <c r="G24" s="52">
        <f t="shared" si="1"/>
        <v>0</v>
      </c>
      <c r="H24" s="52">
        <f t="shared" si="1"/>
        <v>0</v>
      </c>
      <c r="I24" s="52">
        <f t="shared" si="1"/>
        <v>0</v>
      </c>
      <c r="J24" s="52">
        <f t="shared" si="1"/>
        <v>0</v>
      </c>
      <c r="K24" s="52">
        <f t="shared" si="1"/>
        <v>0</v>
      </c>
      <c r="L24" s="52">
        <f t="shared" si="1"/>
        <v>0</v>
      </c>
      <c r="M24" s="52">
        <f t="shared" si="1"/>
        <v>0</v>
      </c>
      <c r="N24" s="52">
        <f t="shared" si="1"/>
        <v>0</v>
      </c>
      <c r="O24" s="52">
        <f t="shared" si="1"/>
        <v>0</v>
      </c>
      <c r="P24" s="52">
        <f t="shared" si="1"/>
        <v>0</v>
      </c>
      <c r="Q24" s="52">
        <f t="shared" si="1"/>
        <v>0</v>
      </c>
      <c r="R24" s="52">
        <f t="shared" si="1"/>
        <v>0</v>
      </c>
      <c r="S24" s="52">
        <f t="shared" si="1"/>
        <v>0</v>
      </c>
      <c r="T24" s="52">
        <f t="shared" si="1"/>
        <v>0</v>
      </c>
      <c r="U24" s="52">
        <f t="shared" si="1"/>
        <v>0</v>
      </c>
      <c r="V24" s="52">
        <f t="shared" si="1"/>
        <v>0</v>
      </c>
      <c r="W24" s="52">
        <f t="shared" si="1"/>
        <v>0</v>
      </c>
      <c r="X24" s="52">
        <f t="shared" si="1"/>
        <v>0</v>
      </c>
      <c r="Y24" s="52">
        <f t="shared" si="1"/>
        <v>0</v>
      </c>
      <c r="Z24" s="52">
        <f t="shared" si="1"/>
        <v>0</v>
      </c>
      <c r="AA24" s="52">
        <f t="shared" si="1"/>
        <v>0</v>
      </c>
      <c r="AB24" s="52">
        <f t="shared" si="1"/>
        <v>0</v>
      </c>
      <c r="AC24" s="52">
        <f t="shared" si="1"/>
        <v>0</v>
      </c>
      <c r="AD24" s="52">
        <f t="shared" si="1"/>
        <v>0</v>
      </c>
      <c r="AE24" s="52">
        <f t="shared" si="1"/>
        <v>0</v>
      </c>
      <c r="AF24" s="52">
        <f t="shared" si="1"/>
        <v>0</v>
      </c>
      <c r="AG24" s="52">
        <f t="shared" si="1"/>
        <v>0</v>
      </c>
      <c r="AH24" s="52">
        <f t="shared" si="1"/>
        <v>0</v>
      </c>
      <c r="AI24" s="52">
        <f t="shared" si="1"/>
        <v>0</v>
      </c>
      <c r="AJ24" s="52">
        <f t="shared" si="1"/>
        <v>0</v>
      </c>
      <c r="AK24" s="52">
        <f t="shared" si="1"/>
        <v>0</v>
      </c>
      <c r="AL24" s="52">
        <f t="shared" si="1"/>
        <v>0</v>
      </c>
      <c r="AM24" s="52">
        <f t="shared" si="1"/>
        <v>0</v>
      </c>
      <c r="AN24" s="52">
        <f t="shared" si="1"/>
        <v>0</v>
      </c>
      <c r="AO24" s="52">
        <f t="shared" si="1"/>
        <v>0</v>
      </c>
      <c r="AP24" s="52">
        <f t="shared" si="1"/>
        <v>0</v>
      </c>
      <c r="AQ24" s="52">
        <f t="shared" si="1"/>
        <v>0</v>
      </c>
      <c r="AR24" s="52">
        <f t="shared" si="1"/>
        <v>0</v>
      </c>
      <c r="AS24" s="52">
        <f t="shared" si="1"/>
        <v>0</v>
      </c>
      <c r="AT24" s="52">
        <f t="shared" si="1"/>
        <v>0</v>
      </c>
      <c r="AU24" s="52">
        <f t="shared" si="1"/>
        <v>0</v>
      </c>
      <c r="AV24" s="52">
        <f t="shared" si="1"/>
        <v>0</v>
      </c>
      <c r="AW24" s="52">
        <f t="shared" si="1"/>
        <v>0</v>
      </c>
      <c r="AX24" s="52">
        <f t="shared" si="1"/>
        <v>0</v>
      </c>
      <c r="AY24" s="52">
        <f t="shared" si="1"/>
        <v>0</v>
      </c>
      <c r="AZ24" s="52">
        <f t="shared" si="1"/>
        <v>0</v>
      </c>
      <c r="BA24" s="52">
        <f t="shared" si="1"/>
        <v>0</v>
      </c>
      <c r="BB24" s="52">
        <f t="shared" si="1"/>
        <v>0</v>
      </c>
      <c r="BC24" s="52">
        <f t="shared" si="1"/>
        <v>0</v>
      </c>
      <c r="BD24" s="52">
        <f t="shared" si="1"/>
        <v>0</v>
      </c>
    </row>
    <row r="25" spans="1:56">
      <c r="A25" s="74"/>
      <c r="B25" s="13"/>
    </row>
    <row r="26" spans="1:56">
      <c r="A26" s="74"/>
    </row>
    <row r="27" spans="1:56">
      <c r="A27" s="114"/>
      <c r="B27" s="121" t="s">
        <v>213</v>
      </c>
      <c r="C27" s="115"/>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row>
    <row r="28" spans="1:56">
      <c r="A28" s="117"/>
      <c r="B28" s="118"/>
      <c r="C28" s="119"/>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row>
    <row r="29" spans="1:56" ht="12.75" customHeight="1">
      <c r="A29" s="240" t="s">
        <v>303</v>
      </c>
      <c r="B29" s="3" t="s">
        <v>208</v>
      </c>
      <c r="D29" s="3" t="s">
        <v>84</v>
      </c>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row>
    <row r="30" spans="1:56">
      <c r="A30" s="240"/>
      <c r="B30" s="3" t="s">
        <v>209</v>
      </c>
      <c r="D30" s="3" t="s">
        <v>86</v>
      </c>
      <c r="E30" s="34">
        <f>E29*'Fixed data'!H$12</f>
        <v>0</v>
      </c>
      <c r="F30" s="34">
        <f>F29*'Fixed data'!I$12</f>
        <v>0</v>
      </c>
      <c r="G30" s="34">
        <f>G29*'Fixed data'!J$12</f>
        <v>0</v>
      </c>
      <c r="H30" s="34">
        <f>H29*'Fixed data'!K$12</f>
        <v>0</v>
      </c>
      <c r="I30" s="34">
        <f>I29*'Fixed data'!L$12</f>
        <v>0</v>
      </c>
      <c r="J30" s="34">
        <f>J29*'Fixed data'!M$12</f>
        <v>0</v>
      </c>
      <c r="K30" s="34">
        <f>K29*'Fixed data'!N$12</f>
        <v>0</v>
      </c>
      <c r="L30" s="34">
        <f>L29*'Fixed data'!O$12</f>
        <v>0</v>
      </c>
      <c r="M30" s="34">
        <f>M29*'Fixed data'!P$12</f>
        <v>0</v>
      </c>
      <c r="N30" s="34">
        <f>N29*'Fixed data'!Q$12</f>
        <v>0</v>
      </c>
      <c r="O30" s="34">
        <f>O29*'Fixed data'!R$12</f>
        <v>0</v>
      </c>
      <c r="P30" s="34">
        <f>P29*'Fixed data'!S$12</f>
        <v>0</v>
      </c>
      <c r="Q30" s="34">
        <f>Q29*'Fixed data'!T$12</f>
        <v>0</v>
      </c>
      <c r="R30" s="34">
        <f>R29*'Fixed data'!U$12</f>
        <v>0</v>
      </c>
      <c r="S30" s="34">
        <f>S29*'Fixed data'!V$12</f>
        <v>0</v>
      </c>
      <c r="T30" s="34">
        <f>T29*'Fixed data'!W$12</f>
        <v>0</v>
      </c>
      <c r="U30" s="34">
        <f>U29*'Fixed data'!X$12</f>
        <v>0</v>
      </c>
      <c r="V30" s="34">
        <f>V29*'Fixed data'!Y$12</f>
        <v>0</v>
      </c>
      <c r="W30" s="34">
        <f>W29*'Fixed data'!Z$12</f>
        <v>0</v>
      </c>
      <c r="X30" s="34">
        <f>X29*'Fixed data'!AA$12</f>
        <v>0</v>
      </c>
      <c r="Y30" s="34">
        <f>Y29*'Fixed data'!AB$12</f>
        <v>0</v>
      </c>
      <c r="Z30" s="34">
        <f>Z29*'Fixed data'!AC$12</f>
        <v>0</v>
      </c>
      <c r="AA30" s="34">
        <f>AA29*'Fixed data'!AD$12</f>
        <v>0</v>
      </c>
      <c r="AB30" s="34">
        <f>AB29*'Fixed data'!AE$12</f>
        <v>0</v>
      </c>
      <c r="AC30" s="34">
        <f>AC29*'Fixed data'!AF$12</f>
        <v>0</v>
      </c>
      <c r="AD30" s="34">
        <f>AD29*'Fixed data'!AG$12</f>
        <v>0</v>
      </c>
      <c r="AE30" s="34">
        <f>AE29*'Fixed data'!AH$12</f>
        <v>0</v>
      </c>
      <c r="AF30" s="34">
        <f>AF29*'Fixed data'!AI$12</f>
        <v>0</v>
      </c>
      <c r="AG30" s="34">
        <f>AG29*'Fixed data'!AJ$12</f>
        <v>0</v>
      </c>
      <c r="AH30" s="34">
        <f>AH29*'Fixed data'!AK$12</f>
        <v>0</v>
      </c>
      <c r="AI30" s="34">
        <f>AI29*'Fixed data'!AL$12</f>
        <v>0</v>
      </c>
      <c r="AJ30" s="34">
        <f>AJ29*'Fixed data'!AM$12</f>
        <v>0</v>
      </c>
      <c r="AK30" s="34">
        <f>AK29*'Fixed data'!AN$12</f>
        <v>0</v>
      </c>
      <c r="AL30" s="34">
        <f>AL29*'Fixed data'!AO$12</f>
        <v>0</v>
      </c>
      <c r="AM30" s="34">
        <f>AM29*'Fixed data'!AP$12</f>
        <v>0</v>
      </c>
      <c r="AN30" s="34">
        <f>AN29*'Fixed data'!AQ$12</f>
        <v>0</v>
      </c>
      <c r="AO30" s="34">
        <f>AO29*'Fixed data'!AR$12</f>
        <v>0</v>
      </c>
      <c r="AP30" s="34">
        <f>AP29*'Fixed data'!AS$12</f>
        <v>0</v>
      </c>
      <c r="AQ30" s="34">
        <f>AQ29*'Fixed data'!AT$12</f>
        <v>0</v>
      </c>
      <c r="AR30" s="34">
        <f>AR29*'Fixed data'!AU$12</f>
        <v>0</v>
      </c>
      <c r="AS30" s="34">
        <f>AS29*'Fixed data'!AV$12</f>
        <v>0</v>
      </c>
      <c r="AT30" s="34">
        <f>AT29*'Fixed data'!AW$12</f>
        <v>0</v>
      </c>
      <c r="AU30" s="34">
        <f>AU29*'Fixed data'!AX$12</f>
        <v>0</v>
      </c>
      <c r="AV30" s="34">
        <f>AV29*'Fixed data'!AY$12</f>
        <v>0</v>
      </c>
      <c r="AW30" s="34">
        <f>AW29*'Fixed data'!AZ$12</f>
        <v>0</v>
      </c>
      <c r="AX30" s="34">
        <f>AX29*'Fixed data'!BA$12</f>
        <v>0</v>
      </c>
      <c r="AY30" s="34">
        <f>AY29*'Fixed data'!BB$12</f>
        <v>0</v>
      </c>
      <c r="AZ30" s="34">
        <f>AZ29*'Fixed data'!BC$12</f>
        <v>0</v>
      </c>
      <c r="BA30" s="34">
        <f>BA29*'Fixed data'!BD$12</f>
        <v>0</v>
      </c>
      <c r="BB30" s="34">
        <f>BB29*'Fixed data'!BE$12</f>
        <v>0</v>
      </c>
      <c r="BC30" s="34">
        <f>BC29*'Fixed data'!BF$12</f>
        <v>0</v>
      </c>
      <c r="BD30" s="34">
        <f>BD29*'Fixed data'!BG$12</f>
        <v>0</v>
      </c>
    </row>
    <row r="31" spans="1:56" ht="12.75" customHeight="1">
      <c r="A31" s="240"/>
      <c r="B31" s="3" t="s">
        <v>210</v>
      </c>
      <c r="D31" s="3" t="s">
        <v>205</v>
      </c>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row>
    <row r="32" spans="1:56">
      <c r="A32" s="240"/>
      <c r="B32" s="3" t="s">
        <v>211</v>
      </c>
      <c r="D32" s="3" t="s">
        <v>85</v>
      </c>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row>
    <row r="33" spans="1:56" ht="16.5">
      <c r="A33" s="240"/>
      <c r="B33" s="3" t="s">
        <v>327</v>
      </c>
      <c r="D33" s="3" t="s">
        <v>86</v>
      </c>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row>
    <row r="34" spans="1:56" ht="16.5">
      <c r="A34" s="240"/>
      <c r="B34" s="3" t="s">
        <v>328</v>
      </c>
      <c r="D34" s="3" t="s">
        <v>41</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row>
    <row r="35" spans="1:56" ht="16.5">
      <c r="A35" s="240"/>
      <c r="B35" s="3" t="s">
        <v>329</v>
      </c>
      <c r="D35" s="3" t="s">
        <v>41</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row>
    <row r="36" spans="1:56">
      <c r="A36" s="240"/>
      <c r="B36" s="3" t="s">
        <v>212</v>
      </c>
      <c r="D36" s="3" t="s">
        <v>87</v>
      </c>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row>
    <row r="37" spans="1:56">
      <c r="C37" s="36"/>
    </row>
    <row r="38" spans="1:56" ht="16.5">
      <c r="A38" s="85"/>
      <c r="C38" s="36"/>
    </row>
    <row r="39" spans="1:56" ht="16.5">
      <c r="A39" s="85">
        <v>1</v>
      </c>
      <c r="B39" s="3" t="s">
        <v>330</v>
      </c>
    </row>
    <row r="40" spans="1:56">
      <c r="B40" s="127" t="s">
        <v>151</v>
      </c>
    </row>
    <row r="41" spans="1:56">
      <c r="B41" s="3" t="s">
        <v>314</v>
      </c>
    </row>
    <row r="42" spans="1:56">
      <c r="B42" s="3" t="s">
        <v>331</v>
      </c>
    </row>
    <row r="43" spans="1:56" ht="16.5">
      <c r="A43" s="85">
        <v>2</v>
      </c>
      <c r="B43" s="69" t="s">
        <v>150</v>
      </c>
    </row>
    <row r="48" spans="1:56">
      <c r="C48" s="36"/>
    </row>
    <row r="113" spans="2:2">
      <c r="B113" s="3" t="s">
        <v>194</v>
      </c>
    </row>
    <row r="114" spans="2:2">
      <c r="B114" s="3" t="s">
        <v>193</v>
      </c>
    </row>
    <row r="115" spans="2:2">
      <c r="B115" s="3" t="s">
        <v>315</v>
      </c>
    </row>
    <row r="116" spans="2:2">
      <c r="B116" s="3" t="s">
        <v>154</v>
      </c>
    </row>
    <row r="117" spans="2:2">
      <c r="B117" s="3" t="s">
        <v>155</v>
      </c>
    </row>
    <row r="118" spans="2:2">
      <c r="B118" s="3" t="s">
        <v>156</v>
      </c>
    </row>
    <row r="119" spans="2:2">
      <c r="B119" s="3" t="s">
        <v>157</v>
      </c>
    </row>
    <row r="120" spans="2:2">
      <c r="B120" s="3" t="s">
        <v>158</v>
      </c>
    </row>
    <row r="121" spans="2:2">
      <c r="B121" s="3" t="s">
        <v>159</v>
      </c>
    </row>
    <row r="122" spans="2:2">
      <c r="B122" s="3" t="s">
        <v>160</v>
      </c>
    </row>
    <row r="123" spans="2:2">
      <c r="B123" s="3" t="s">
        <v>161</v>
      </c>
    </row>
    <row r="124" spans="2:2">
      <c r="B124" s="3" t="s">
        <v>162</v>
      </c>
    </row>
    <row r="125" spans="2:2">
      <c r="B125" s="3" t="s">
        <v>195</v>
      </c>
    </row>
    <row r="126" spans="2:2">
      <c r="B126" s="3" t="s">
        <v>163</v>
      </c>
    </row>
    <row r="127" spans="2:2">
      <c r="B127" s="3" t="s">
        <v>164</v>
      </c>
    </row>
    <row r="128" spans="2:2">
      <c r="B128" s="3" t="s">
        <v>165</v>
      </c>
    </row>
    <row r="129" spans="2:2">
      <c r="B129" s="3" t="s">
        <v>166</v>
      </c>
    </row>
    <row r="130" spans="2:2">
      <c r="B130" s="3" t="s">
        <v>167</v>
      </c>
    </row>
    <row r="131" spans="2:2">
      <c r="B131" s="3" t="s">
        <v>168</v>
      </c>
    </row>
    <row r="132" spans="2:2">
      <c r="B132" s="3" t="s">
        <v>169</v>
      </c>
    </row>
    <row r="133" spans="2:2">
      <c r="B133" s="3" t="s">
        <v>170</v>
      </c>
    </row>
    <row r="134" spans="2:2">
      <c r="B134" s="3" t="s">
        <v>171</v>
      </c>
    </row>
    <row r="135" spans="2:2">
      <c r="B135" s="3" t="s">
        <v>196</v>
      </c>
    </row>
    <row r="136" spans="2:2">
      <c r="B136" s="3" t="s">
        <v>197</v>
      </c>
    </row>
    <row r="137" spans="2:2">
      <c r="B137" s="3" t="s">
        <v>172</v>
      </c>
    </row>
    <row r="138" spans="2:2">
      <c r="B138" s="3" t="s">
        <v>173</v>
      </c>
    </row>
    <row r="139" spans="2:2">
      <c r="B139" s="3" t="s">
        <v>174</v>
      </c>
    </row>
    <row r="140" spans="2:2">
      <c r="B140" s="3" t="s">
        <v>175</v>
      </c>
    </row>
    <row r="141" spans="2:2">
      <c r="B141" s="3" t="s">
        <v>176</v>
      </c>
    </row>
    <row r="142" spans="2:2">
      <c r="B142" s="3" t="s">
        <v>177</v>
      </c>
    </row>
    <row r="143" spans="2:2">
      <c r="B143" s="3" t="s">
        <v>178</v>
      </c>
    </row>
    <row r="144" spans="2:2">
      <c r="B144" s="3" t="s">
        <v>179</v>
      </c>
    </row>
    <row r="145" spans="2:2">
      <c r="B145" s="3" t="s">
        <v>180</v>
      </c>
    </row>
    <row r="146" spans="2:2">
      <c r="B146" s="3" t="s">
        <v>181</v>
      </c>
    </row>
    <row r="147" spans="2:2">
      <c r="B147" s="3" t="s">
        <v>182</v>
      </c>
    </row>
    <row r="148" spans="2:2">
      <c r="B148" s="3" t="s">
        <v>183</v>
      </c>
    </row>
    <row r="149" spans="2:2">
      <c r="B149" s="3" t="s">
        <v>184</v>
      </c>
    </row>
    <row r="150" spans="2:2">
      <c r="B150" s="3" t="s">
        <v>185</v>
      </c>
    </row>
    <row r="151" spans="2:2">
      <c r="B151" s="3" t="s">
        <v>186</v>
      </c>
    </row>
    <row r="152" spans="2:2">
      <c r="B152" s="3" t="s">
        <v>187</v>
      </c>
    </row>
    <row r="153" spans="2:2">
      <c r="B153" s="3" t="s">
        <v>188</v>
      </c>
    </row>
    <row r="154" spans="2:2">
      <c r="B154" s="3" t="s">
        <v>189</v>
      </c>
    </row>
    <row r="155" spans="2:2">
      <c r="B155" s="3" t="s">
        <v>190</v>
      </c>
    </row>
    <row r="156" spans="2:2">
      <c r="B156" s="3" t="s">
        <v>191</v>
      </c>
    </row>
    <row r="157" spans="2:2">
      <c r="B157" s="3" t="s">
        <v>192</v>
      </c>
    </row>
  </sheetData>
  <mergeCells count="3">
    <mergeCell ref="A13:A24"/>
    <mergeCell ref="A29:A36"/>
    <mergeCell ref="A7:A12"/>
  </mergeCells>
  <dataValidations count="2">
    <dataValidation type="list" allowBlank="1" showInputMessage="1" showErrorMessage="1" sqref="B8:B12">
      <formula1>$B$113:$B$159</formula1>
    </dataValidation>
    <dataValidation type="list" allowBlank="1" showInputMessage="1" showErrorMessage="1" sqref="B7">
      <formula1>$B$113:$B$157</formula1>
    </dataValidation>
  </dataValidations>
  <hyperlinks>
    <hyperlink ref="B40" r:id="rId1"/>
    <hyperlink ref="B43" r:id="rId2"/>
  </hyperlinks>
  <pageMargins left="0.70866141732283472" right="0.70866141732283472" top="0.74803149606299213" bottom="0.74803149606299213" header="0.31496062992125984" footer="0.31496062992125984"/>
  <pageSetup paperSize="8" scale="32" orientation="landscap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80" zoomScaleNormal="80" zoomScaleSheetLayoutView="75" workbookViewId="0">
      <pane xSplit="2" ySplit="12" topLeftCell="C13" activePane="bottomRight" state="frozen"/>
      <selection activeCell="E44" sqref="E44"/>
      <selection pane="topRight" activeCell="E44" sqref="E44"/>
      <selection pane="bottomLeft" activeCell="E44" sqref="E44"/>
      <selection pane="bottomRight" activeCell="C7" sqref="C7"/>
    </sheetView>
  </sheetViews>
  <sheetFormatPr defaultColWidth="9.140625" defaultRowHeight="15" outlineLevelRow="1"/>
  <cols>
    <col min="1" max="1" width="11.28515625" style="3" customWidth="1"/>
    <col min="2" max="2" width="37" style="3" customWidth="1"/>
    <col min="3" max="3" width="31.28515625" style="3" customWidth="1"/>
    <col min="4" max="4" width="7" style="3" bestFit="1" customWidth="1"/>
    <col min="5" max="5" width="9.7109375" style="3" customWidth="1"/>
    <col min="6" max="6" width="11" style="3" customWidth="1"/>
    <col min="7" max="7" width="10.42578125" style="3" customWidth="1"/>
    <col min="8" max="8" width="8.7109375" style="3" customWidth="1"/>
    <col min="9" max="9" width="9.85546875" style="3" customWidth="1"/>
    <col min="10" max="49" width="8.7109375" style="3" customWidth="1"/>
    <col min="50" max="50" width="9.85546875" style="3" bestFit="1" customWidth="1"/>
    <col min="51" max="53" width="9.28515625" style="3" bestFit="1" customWidth="1"/>
    <col min="54" max="56" width="9.85546875" style="3" bestFit="1" customWidth="1"/>
    <col min="57" max="16384" width="9.140625" style="21"/>
  </cols>
  <sheetData>
    <row r="1" spans="1:56">
      <c r="A1" s="1"/>
      <c r="B1" s="2" t="s">
        <v>350</v>
      </c>
      <c r="C1" s="2" t="s">
        <v>356</v>
      </c>
      <c r="D1" s="2"/>
      <c r="E1" s="2"/>
      <c r="F1" s="2"/>
      <c r="G1" s="2"/>
      <c r="H1" s="2"/>
      <c r="I1" s="2"/>
      <c r="J1" s="2"/>
      <c r="K1" s="2"/>
      <c r="AQ1" s="21"/>
      <c r="AR1" s="21"/>
      <c r="AS1" s="21"/>
      <c r="AT1" s="21"/>
      <c r="AU1" s="21"/>
      <c r="AV1" s="21"/>
      <c r="AW1" s="21"/>
      <c r="AX1" s="21"/>
      <c r="AY1" s="21"/>
      <c r="AZ1" s="21"/>
      <c r="BA1" s="21"/>
      <c r="BB1" s="21"/>
      <c r="BC1" s="21"/>
      <c r="BD1" s="21"/>
    </row>
    <row r="2" spans="1:56" ht="15.75" thickBot="1">
      <c r="AQ2" s="21"/>
      <c r="AR2" s="21"/>
      <c r="AS2" s="21"/>
      <c r="AT2" s="21"/>
      <c r="AU2" s="21"/>
      <c r="AV2" s="21"/>
      <c r="AW2" s="21"/>
      <c r="AX2" s="21"/>
      <c r="AY2" s="21"/>
      <c r="AZ2" s="21"/>
      <c r="BA2" s="21"/>
      <c r="BB2" s="21"/>
      <c r="BC2" s="21"/>
      <c r="BD2" s="21"/>
    </row>
    <row r="3" spans="1:56">
      <c r="B3" s="45" t="s">
        <v>81</v>
      </c>
      <c r="C3" s="46" t="s">
        <v>93</v>
      </c>
      <c r="D3" s="15"/>
      <c r="E3" s="8"/>
      <c r="F3" s="8"/>
      <c r="G3" s="8"/>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79"/>
      <c r="AR3" s="79"/>
      <c r="AS3" s="79"/>
      <c r="AT3" s="79"/>
      <c r="AU3" s="79"/>
      <c r="AV3" s="79"/>
      <c r="AW3" s="79"/>
      <c r="AX3" s="21"/>
      <c r="AY3" s="21"/>
      <c r="AZ3" s="21"/>
      <c r="BA3" s="21"/>
      <c r="BB3" s="21"/>
      <c r="BC3" s="21"/>
      <c r="BD3" s="21"/>
    </row>
    <row r="4" spans="1:56">
      <c r="B4" s="47">
        <f>'NPg Data Input'!H15</f>
        <v>10</v>
      </c>
      <c r="C4" s="44">
        <f>INDEX($E$81:$BD$81,1,$C$9+$B4-1)</f>
        <v>-2.0493247290774368E-4</v>
      </c>
      <c r="D4" s="8"/>
      <c r="E4" s="8"/>
      <c r="F4" s="86"/>
      <c r="G4" s="8"/>
      <c r="I4" s="40"/>
      <c r="U4" s="16"/>
      <c r="AQ4" s="21"/>
      <c r="AR4" s="21"/>
      <c r="AS4" s="21"/>
      <c r="AT4" s="21"/>
      <c r="AU4" s="21"/>
      <c r="AV4" s="21"/>
      <c r="AW4" s="21"/>
      <c r="AX4" s="21"/>
      <c r="AY4" s="21"/>
      <c r="AZ4" s="21"/>
      <c r="BA4" s="21"/>
      <c r="BB4" s="21"/>
      <c r="BC4" s="21"/>
      <c r="BD4" s="21"/>
    </row>
    <row r="5" spans="1:56">
      <c r="B5" s="47">
        <f>'NPg Data Input'!H16</f>
        <v>15</v>
      </c>
      <c r="C5" s="44">
        <f>INDEX($E$81:$BD$81,1,$C$9+$B5-1)</f>
        <v>-1.2933481042089792E-4</v>
      </c>
      <c r="D5" s="17"/>
      <c r="E5" s="62"/>
      <c r="F5" s="8"/>
      <c r="G5" s="8"/>
      <c r="AQ5" s="21"/>
      <c r="AR5" s="21"/>
      <c r="AS5" s="21"/>
      <c r="AT5" s="21"/>
      <c r="AU5" s="21"/>
      <c r="AV5" s="21"/>
      <c r="AW5" s="21"/>
      <c r="AX5" s="21"/>
      <c r="AY5" s="21"/>
      <c r="AZ5" s="21"/>
      <c r="BA5" s="21"/>
      <c r="BB5" s="21"/>
      <c r="BC5" s="21"/>
      <c r="BD5" s="21"/>
    </row>
    <row r="6" spans="1:56">
      <c r="B6" s="47">
        <f>'NPg Data Input'!H17</f>
        <v>30</v>
      </c>
      <c r="C6" s="44">
        <f>INDEX($E$81:$BD$81,1,$C$9+$B6-1)</f>
        <v>8.746925345744443E-5</v>
      </c>
      <c r="D6" s="8"/>
      <c r="E6" s="8"/>
      <c r="F6" s="8"/>
      <c r="G6" s="8"/>
      <c r="AQ6" s="21"/>
      <c r="AR6" s="21"/>
      <c r="AS6" s="21"/>
      <c r="AT6" s="21"/>
      <c r="AU6" s="21"/>
      <c r="AV6" s="21"/>
      <c r="AW6" s="21"/>
      <c r="AX6" s="21"/>
      <c r="AY6" s="21"/>
      <c r="AZ6" s="21"/>
      <c r="BA6" s="21"/>
      <c r="BB6" s="21"/>
      <c r="BC6" s="21"/>
      <c r="BD6" s="21"/>
    </row>
    <row r="7" spans="1:56">
      <c r="B7" s="47">
        <f>'NPg Data Input'!H18</f>
        <v>45</v>
      </c>
      <c r="C7" s="44">
        <f>INDEX($E$81:$BD$81,1,$C$9+$B7-1)</f>
        <v>2.3781039448779969E-4</v>
      </c>
      <c r="D7" s="8"/>
      <c r="E7" s="8"/>
      <c r="F7" s="8"/>
      <c r="G7" s="8"/>
      <c r="AQ7" s="21"/>
      <c r="AR7" s="21"/>
      <c r="AS7" s="21"/>
      <c r="AT7" s="21"/>
      <c r="AU7" s="21"/>
      <c r="AV7" s="21"/>
      <c r="AW7" s="21"/>
      <c r="AX7" s="21"/>
      <c r="AY7" s="21"/>
      <c r="AZ7" s="21"/>
      <c r="BA7" s="21"/>
      <c r="BB7" s="21"/>
      <c r="BC7" s="21"/>
      <c r="BD7" s="21"/>
    </row>
    <row r="8" spans="1:56">
      <c r="B8" s="48"/>
      <c r="C8" s="44"/>
      <c r="D8" s="8"/>
      <c r="E8" s="8"/>
      <c r="F8" s="8"/>
      <c r="G8" s="8"/>
      <c r="AQ8" s="21"/>
      <c r="AR8" s="21"/>
      <c r="AS8" s="21"/>
      <c r="AT8" s="21"/>
      <c r="AU8" s="21"/>
      <c r="AV8" s="21"/>
      <c r="AW8" s="21"/>
      <c r="AX8" s="21"/>
      <c r="AY8" s="21"/>
      <c r="AZ8" s="21"/>
      <c r="BA8" s="21"/>
      <c r="BB8" s="21"/>
      <c r="BC8" s="21"/>
      <c r="BD8" s="21"/>
    </row>
    <row r="9" spans="1:56" ht="15.75" thickBot="1">
      <c r="B9" s="111" t="s">
        <v>79</v>
      </c>
      <c r="C9" s="135">
        <f>IF(E18&lt;0,1,IF(F18&lt;0,2,IF(G18&lt;0,3,IF(H18&lt;0,4,IF(I18&lt;0,5,IF(J18&lt;0,6,IF(K18&lt;0,7,8)))))))</f>
        <v>4</v>
      </c>
      <c r="D9" s="8"/>
      <c r="E9" s="8"/>
      <c r="F9" s="8"/>
      <c r="G9" s="8"/>
      <c r="AQ9" s="21"/>
      <c r="AR9" s="21"/>
      <c r="AS9" s="21"/>
      <c r="AT9" s="21"/>
      <c r="AU9" s="21"/>
      <c r="AV9" s="21"/>
      <c r="AW9" s="21"/>
      <c r="AX9" s="21"/>
      <c r="AY9" s="21"/>
      <c r="AZ9" s="21"/>
      <c r="BA9" s="21"/>
      <c r="BB9" s="21"/>
      <c r="BC9" s="21"/>
      <c r="BD9" s="21"/>
    </row>
    <row r="10" spans="1:56">
      <c r="E10" s="4" t="s">
        <v>15</v>
      </c>
      <c r="F10" s="5"/>
      <c r="G10" s="5"/>
      <c r="H10" s="5"/>
      <c r="I10" s="5"/>
      <c r="J10" s="5"/>
      <c r="K10" s="5"/>
      <c r="L10" s="6"/>
      <c r="M10" s="4" t="s">
        <v>19</v>
      </c>
      <c r="N10" s="5"/>
      <c r="O10" s="5"/>
      <c r="P10" s="5"/>
      <c r="Q10" s="5"/>
      <c r="R10" s="5"/>
      <c r="S10" s="5"/>
      <c r="T10" s="6"/>
      <c r="U10" s="4" t="s">
        <v>20</v>
      </c>
      <c r="V10" s="5"/>
      <c r="W10" s="5"/>
      <c r="X10" s="5"/>
      <c r="Y10" s="5"/>
      <c r="Z10" s="5"/>
      <c r="AA10" s="5"/>
      <c r="AB10" s="6"/>
      <c r="AC10" s="4" t="s">
        <v>21</v>
      </c>
      <c r="AD10" s="5"/>
      <c r="AE10" s="5"/>
      <c r="AF10" s="5"/>
      <c r="AG10" s="5"/>
      <c r="AH10" s="5"/>
      <c r="AI10" s="5"/>
      <c r="AJ10" s="6"/>
      <c r="AK10" s="4" t="s">
        <v>22</v>
      </c>
      <c r="AL10" s="5"/>
      <c r="AM10" s="5"/>
      <c r="AN10" s="5"/>
      <c r="AO10" s="5"/>
      <c r="AP10" s="5"/>
      <c r="AQ10" s="5"/>
      <c r="AR10" s="6"/>
      <c r="AS10" s="4" t="s">
        <v>23</v>
      </c>
      <c r="AT10" s="5"/>
      <c r="AU10" s="5"/>
      <c r="AV10" s="5"/>
      <c r="AW10" s="6"/>
      <c r="AX10" s="4"/>
      <c r="AY10" s="5"/>
      <c r="AZ10" s="5"/>
      <c r="BA10" s="4" t="s">
        <v>50</v>
      </c>
      <c r="BB10" s="5"/>
      <c r="BC10" s="5"/>
      <c r="BD10" s="6"/>
    </row>
    <row r="11" spans="1:56">
      <c r="E11" s="3">
        <v>1</v>
      </c>
      <c r="F11" s="3">
        <v>2</v>
      </c>
      <c r="G11" s="3">
        <v>3</v>
      </c>
      <c r="H11" s="3">
        <v>4</v>
      </c>
      <c r="I11" s="3">
        <v>5</v>
      </c>
      <c r="J11" s="3">
        <v>6</v>
      </c>
      <c r="K11" s="3">
        <v>7</v>
      </c>
      <c r="L11" s="3">
        <v>8</v>
      </c>
      <c r="M11" s="3">
        <v>9</v>
      </c>
      <c r="N11" s="3">
        <v>10</v>
      </c>
      <c r="O11" s="3">
        <v>11</v>
      </c>
      <c r="P11" s="3">
        <v>12</v>
      </c>
      <c r="Q11" s="3">
        <v>13</v>
      </c>
      <c r="R11" s="3">
        <v>14</v>
      </c>
      <c r="S11" s="3">
        <v>15</v>
      </c>
      <c r="T11" s="3">
        <v>16</v>
      </c>
      <c r="U11" s="3">
        <v>17</v>
      </c>
      <c r="V11" s="3">
        <v>18</v>
      </c>
      <c r="W11" s="3">
        <v>19</v>
      </c>
      <c r="X11" s="3">
        <v>20</v>
      </c>
      <c r="Y11" s="3">
        <v>21</v>
      </c>
      <c r="Z11" s="3">
        <v>22</v>
      </c>
      <c r="AA11" s="3">
        <v>23</v>
      </c>
      <c r="AB11" s="3">
        <v>24</v>
      </c>
      <c r="AC11" s="3">
        <v>25</v>
      </c>
      <c r="AD11" s="3">
        <v>26</v>
      </c>
      <c r="AE11" s="3">
        <v>27</v>
      </c>
      <c r="AF11" s="3">
        <v>28</v>
      </c>
      <c r="AG11" s="3">
        <v>29</v>
      </c>
      <c r="AH11" s="3">
        <v>30</v>
      </c>
      <c r="AI11" s="3">
        <v>31</v>
      </c>
      <c r="AJ11" s="3">
        <v>32</v>
      </c>
      <c r="AK11" s="3">
        <v>33</v>
      </c>
      <c r="AL11" s="3">
        <v>34</v>
      </c>
      <c r="AM11" s="3">
        <v>35</v>
      </c>
      <c r="AN11" s="3">
        <v>36</v>
      </c>
      <c r="AO11" s="3">
        <v>37</v>
      </c>
      <c r="AP11" s="3">
        <v>38</v>
      </c>
      <c r="AQ11" s="3">
        <v>39</v>
      </c>
      <c r="AR11" s="3">
        <v>40</v>
      </c>
      <c r="AS11" s="3">
        <v>41</v>
      </c>
      <c r="AT11" s="3">
        <v>42</v>
      </c>
      <c r="AU11" s="3">
        <v>43</v>
      </c>
      <c r="AV11" s="3">
        <v>44</v>
      </c>
      <c r="AW11" s="3">
        <v>45</v>
      </c>
      <c r="AX11" s="3">
        <v>46</v>
      </c>
      <c r="AY11" s="3">
        <v>47</v>
      </c>
      <c r="AZ11" s="3">
        <v>48</v>
      </c>
      <c r="BA11" s="3">
        <v>49</v>
      </c>
      <c r="BB11" s="3">
        <v>50</v>
      </c>
      <c r="BC11" s="3">
        <v>51</v>
      </c>
      <c r="BD11" s="3">
        <v>52</v>
      </c>
    </row>
    <row r="12" spans="1:56">
      <c r="C12" s="3" t="s">
        <v>45</v>
      </c>
      <c r="D12" s="3" t="s">
        <v>46</v>
      </c>
      <c r="E12" s="8">
        <v>2016</v>
      </c>
      <c r="F12" s="8">
        <v>2017</v>
      </c>
      <c r="G12" s="8">
        <v>2018</v>
      </c>
      <c r="H12" s="8">
        <v>2019</v>
      </c>
      <c r="I12" s="8">
        <v>2020</v>
      </c>
      <c r="J12" s="8">
        <v>2021</v>
      </c>
      <c r="K12" s="8">
        <v>2022</v>
      </c>
      <c r="L12" s="8">
        <v>2023</v>
      </c>
      <c r="M12" s="3">
        <v>2024</v>
      </c>
      <c r="N12" s="3">
        <v>2025</v>
      </c>
      <c r="O12" s="3">
        <v>2026</v>
      </c>
      <c r="P12" s="3">
        <v>2027</v>
      </c>
      <c r="Q12" s="3">
        <v>2028</v>
      </c>
      <c r="R12" s="3">
        <v>2029</v>
      </c>
      <c r="S12" s="3">
        <v>2030</v>
      </c>
      <c r="T12" s="3">
        <v>2031</v>
      </c>
      <c r="U12" s="3">
        <v>2032</v>
      </c>
      <c r="V12" s="3">
        <v>2033</v>
      </c>
      <c r="W12" s="3">
        <v>2034</v>
      </c>
      <c r="X12" s="3">
        <v>2035</v>
      </c>
      <c r="Y12" s="3">
        <v>2036</v>
      </c>
      <c r="Z12" s="3">
        <v>2037</v>
      </c>
      <c r="AA12" s="3">
        <v>2038</v>
      </c>
      <c r="AB12" s="3">
        <v>2039</v>
      </c>
      <c r="AC12" s="3">
        <v>2040</v>
      </c>
      <c r="AD12" s="3">
        <v>2041</v>
      </c>
      <c r="AE12" s="3">
        <v>2042</v>
      </c>
      <c r="AF12" s="3">
        <v>2043</v>
      </c>
      <c r="AG12" s="3">
        <v>2044</v>
      </c>
      <c r="AH12" s="3">
        <v>2045</v>
      </c>
      <c r="AI12" s="3">
        <v>2046</v>
      </c>
      <c r="AJ12" s="3">
        <v>2047</v>
      </c>
      <c r="AK12" s="3">
        <v>2048</v>
      </c>
      <c r="AL12" s="3">
        <v>2049</v>
      </c>
      <c r="AM12" s="3">
        <v>2050</v>
      </c>
      <c r="AN12" s="3">
        <v>2051</v>
      </c>
      <c r="AO12" s="3">
        <v>2052</v>
      </c>
      <c r="AP12" s="3">
        <v>2053</v>
      </c>
      <c r="AQ12" s="3">
        <v>2054</v>
      </c>
      <c r="AR12" s="3">
        <v>2055</v>
      </c>
      <c r="AS12" s="3">
        <v>2056</v>
      </c>
      <c r="AT12" s="3">
        <v>2057</v>
      </c>
      <c r="AU12" s="3">
        <v>2058</v>
      </c>
      <c r="AV12" s="3">
        <v>2059</v>
      </c>
      <c r="AW12" s="3">
        <v>2060</v>
      </c>
      <c r="AX12" s="3">
        <v>2061</v>
      </c>
      <c r="AY12" s="3">
        <v>2062</v>
      </c>
      <c r="AZ12" s="3">
        <v>2063</v>
      </c>
      <c r="BA12" s="3">
        <v>2064</v>
      </c>
      <c r="BB12" s="3">
        <v>2065</v>
      </c>
      <c r="BC12" s="3">
        <v>2066</v>
      </c>
      <c r="BD12" s="3">
        <v>2067</v>
      </c>
    </row>
    <row r="13" spans="1:56">
      <c r="A13" s="241" t="s">
        <v>11</v>
      </c>
      <c r="B13" s="60" t="s">
        <v>157</v>
      </c>
      <c r="C13" s="59"/>
      <c r="D13" s="60" t="s">
        <v>39</v>
      </c>
      <c r="E13" s="61">
        <f>HLOOKUP(E12,'NPg Data Input'!$H$38:$AZ$40,3,FALSE)</f>
        <v>0</v>
      </c>
      <c r="F13" s="61">
        <f>HLOOKUP(F12,'NPg Data Input'!$H$38:$AZ$40,3,FALSE)</f>
        <v>0</v>
      </c>
      <c r="G13" s="61">
        <f>HLOOKUP(G12,'NPg Data Input'!$H$38:$AZ$40,3,FALSE)</f>
        <v>0</v>
      </c>
      <c r="H13" s="61">
        <f>HLOOKUP(H12,'NPg Data Input'!$H$38:$AZ$40,3,FALSE)</f>
        <v>-9.8480000000016488E-4</v>
      </c>
      <c r="I13" s="61">
        <f>HLOOKUP(I12,'NPg Data Input'!$H$38:$AZ$40,3,FALSE)</f>
        <v>0</v>
      </c>
      <c r="J13" s="61">
        <f>HLOOKUP(J12,'NPg Data Input'!$H$38:$AZ$40,3,FALSE)</f>
        <v>0</v>
      </c>
      <c r="K13" s="61">
        <f>HLOOKUP(K12,'NPg Data Input'!$H$38:$AZ$40,3,FALSE)</f>
        <v>0</v>
      </c>
      <c r="L13" s="61">
        <f>HLOOKUP(L12,'NPg Data Input'!$H$38:$AZ$40,3,FALSE)</f>
        <v>0</v>
      </c>
      <c r="M13" s="61">
        <f>HLOOKUP(M12,'NPg Data Input'!$H$38:$AZ$40,3,FALSE)</f>
        <v>0</v>
      </c>
      <c r="N13" s="61">
        <f>HLOOKUP(N12,'NPg Data Input'!$H$38:$AZ$40,3,FALSE)</f>
        <v>0</v>
      </c>
      <c r="O13" s="61">
        <f>HLOOKUP(O12,'NPg Data Input'!$H$38:$AZ$40,3,FALSE)</f>
        <v>0</v>
      </c>
      <c r="P13" s="61">
        <f>HLOOKUP(P12,'NPg Data Input'!$H$38:$AZ$40,3,FALSE)</f>
        <v>0</v>
      </c>
      <c r="Q13" s="61">
        <f>HLOOKUP(Q12,'NPg Data Input'!$H$38:$AZ$40,3,FALSE)</f>
        <v>0</v>
      </c>
      <c r="R13" s="61">
        <f>HLOOKUP(R12,'NPg Data Input'!$H$38:$AZ$40,3,FALSE)</f>
        <v>0</v>
      </c>
      <c r="S13" s="61">
        <f>HLOOKUP(S12,'NPg Data Input'!$H$38:$AZ$40,3,FALSE)</f>
        <v>0</v>
      </c>
      <c r="T13" s="61">
        <f>HLOOKUP(T12,'NPg Data Input'!$H$38:$AZ$40,3,FALSE)</f>
        <v>0</v>
      </c>
      <c r="U13" s="61">
        <f>HLOOKUP(U12,'NPg Data Input'!$H$38:$AZ$40,3,FALSE)</f>
        <v>0</v>
      </c>
      <c r="V13" s="61">
        <f>HLOOKUP(V12,'NPg Data Input'!$H$38:$AZ$40,3,FALSE)</f>
        <v>0</v>
      </c>
      <c r="W13" s="61">
        <f>HLOOKUP(W12,'NPg Data Input'!$H$38:$AZ$40,3,FALSE)</f>
        <v>0</v>
      </c>
      <c r="X13" s="61">
        <f>HLOOKUP(X12,'NPg Data Input'!$H$38:$AZ$40,3,FALSE)</f>
        <v>0</v>
      </c>
      <c r="Y13" s="61">
        <f>HLOOKUP(Y12,'NPg Data Input'!$H$38:$AZ$40,3,FALSE)</f>
        <v>0</v>
      </c>
      <c r="Z13" s="61">
        <f>HLOOKUP(Z12,'NPg Data Input'!$H$38:$AZ$40,3,FALSE)</f>
        <v>0</v>
      </c>
      <c r="AA13" s="61">
        <f>HLOOKUP(AA12,'NPg Data Input'!$H$38:$AZ$40,3,FALSE)</f>
        <v>0</v>
      </c>
      <c r="AB13" s="61">
        <f>HLOOKUP(AB12,'NPg Data Input'!$H$38:$AZ$40,3,FALSE)</f>
        <v>0</v>
      </c>
      <c r="AC13" s="61">
        <f>HLOOKUP(AC12,'NPg Data Input'!$H$38:$AZ$40,3,FALSE)</f>
        <v>0</v>
      </c>
      <c r="AD13" s="61">
        <f>HLOOKUP(AD12,'NPg Data Input'!$H$38:$AZ$40,3,FALSE)</f>
        <v>0</v>
      </c>
      <c r="AE13" s="61">
        <f>HLOOKUP(AE12,'NPg Data Input'!$H$38:$AZ$40,3,FALSE)</f>
        <v>0</v>
      </c>
      <c r="AF13" s="61">
        <f>HLOOKUP(AF12,'NPg Data Input'!$H$38:$AZ$40,3,FALSE)</f>
        <v>0</v>
      </c>
      <c r="AG13" s="61">
        <f>HLOOKUP(AG12,'NPg Data Input'!$H$38:$AZ$40,3,FALSE)</f>
        <v>0</v>
      </c>
      <c r="AH13" s="61">
        <f>HLOOKUP(AH12,'NPg Data Input'!$H$38:$AZ$40,3,FALSE)</f>
        <v>0</v>
      </c>
      <c r="AI13" s="61">
        <f>HLOOKUP(AI12,'NPg Data Input'!$H$38:$AZ$40,3,FALSE)</f>
        <v>0</v>
      </c>
      <c r="AJ13" s="61">
        <f>HLOOKUP(AJ12,'NPg Data Input'!$H$38:$AZ$40,3,FALSE)</f>
        <v>0</v>
      </c>
      <c r="AK13" s="61">
        <f>HLOOKUP(AK12,'NPg Data Input'!$H$38:$AZ$40,3,FALSE)</f>
        <v>0</v>
      </c>
      <c r="AL13" s="61">
        <f>HLOOKUP(AL12,'NPg Data Input'!$H$38:$AZ$40,3,FALSE)</f>
        <v>0</v>
      </c>
      <c r="AM13" s="61">
        <f>HLOOKUP(AM12,'NPg Data Input'!$H$38:$AZ$40,3,FALSE)</f>
        <v>0</v>
      </c>
      <c r="AN13" s="61">
        <f>HLOOKUP(AN12,'NPg Data Input'!$H$38:$AZ$40,3,FALSE)</f>
        <v>0</v>
      </c>
      <c r="AO13" s="61">
        <f>HLOOKUP(AO12,'NPg Data Input'!$H$38:$AZ$40,3,FALSE)</f>
        <v>0</v>
      </c>
      <c r="AP13" s="61">
        <f>HLOOKUP(AP12,'NPg Data Input'!$H$38:$AZ$40,3,FALSE)</f>
        <v>0</v>
      </c>
      <c r="AQ13" s="61">
        <f>HLOOKUP(AQ12,'NPg Data Input'!$H$38:$AZ$40,3,FALSE)</f>
        <v>0</v>
      </c>
      <c r="AR13" s="61">
        <f>HLOOKUP(AR12,'NPg Data Input'!$H$38:$AZ$40,3,FALSE)</f>
        <v>0</v>
      </c>
      <c r="AS13" s="61">
        <f>HLOOKUP(AS12,'NPg Data Input'!$H$38:$AZ$40,3,FALSE)</f>
        <v>0</v>
      </c>
      <c r="AT13" s="61">
        <f>HLOOKUP(AT12,'NPg Data Input'!$H$38:$AZ$40,3,FALSE)</f>
        <v>0</v>
      </c>
      <c r="AU13" s="61">
        <f>HLOOKUP(AU12,'NPg Data Input'!$H$38:$AZ$40,3,FALSE)</f>
        <v>0</v>
      </c>
      <c r="AV13" s="61">
        <f>HLOOKUP(AV12,'NPg Data Input'!$H$38:$AZ$40,3,FALSE)</f>
        <v>0</v>
      </c>
      <c r="AW13" s="61">
        <f>HLOOKUP(AW12,'NPg Data Input'!$H$38:$AZ$40,3,FALSE)</f>
        <v>0</v>
      </c>
      <c r="AX13" s="60"/>
      <c r="AY13" s="60"/>
      <c r="AZ13" s="60"/>
      <c r="BA13" s="60"/>
      <c r="BB13" s="60"/>
      <c r="BC13" s="60"/>
      <c r="BD13" s="60"/>
    </row>
    <row r="14" spans="1:56">
      <c r="A14" s="242"/>
      <c r="B14" s="60" t="s">
        <v>194</v>
      </c>
      <c r="C14" s="59"/>
      <c r="D14" s="60" t="s">
        <v>39</v>
      </c>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0"/>
      <c r="AY14" s="60"/>
      <c r="AZ14" s="60"/>
      <c r="BA14" s="60"/>
      <c r="BB14" s="60"/>
      <c r="BC14" s="60"/>
      <c r="BD14" s="60"/>
    </row>
    <row r="15" spans="1:56">
      <c r="A15" s="242"/>
      <c r="B15" s="60" t="s">
        <v>194</v>
      </c>
      <c r="C15" s="59"/>
      <c r="D15" s="60" t="s">
        <v>39</v>
      </c>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0"/>
      <c r="AY15" s="60"/>
      <c r="AZ15" s="60"/>
      <c r="BA15" s="60"/>
      <c r="BB15" s="60"/>
      <c r="BC15" s="60"/>
      <c r="BD15" s="60"/>
    </row>
    <row r="16" spans="1:56">
      <c r="A16" s="242"/>
      <c r="B16" s="60" t="s">
        <v>194</v>
      </c>
      <c r="C16" s="59"/>
      <c r="D16" s="60" t="s">
        <v>39</v>
      </c>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0"/>
      <c r="AY16" s="60"/>
      <c r="AZ16" s="60"/>
      <c r="BA16" s="60"/>
      <c r="BB16" s="60"/>
      <c r="BC16" s="60"/>
      <c r="BD16" s="60"/>
    </row>
    <row r="17" spans="1:56">
      <c r="A17" s="242"/>
      <c r="B17" s="60" t="s">
        <v>194</v>
      </c>
      <c r="C17" s="59"/>
      <c r="D17" s="60" t="s">
        <v>39</v>
      </c>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0"/>
      <c r="AY17" s="60"/>
      <c r="AZ17" s="60"/>
      <c r="BA17" s="60"/>
      <c r="BB17" s="60"/>
      <c r="BC17" s="60"/>
      <c r="BD17" s="60"/>
    </row>
    <row r="18" spans="1:56" ht="15.75" thickBot="1">
      <c r="A18" s="243"/>
      <c r="B18" s="122" t="s">
        <v>193</v>
      </c>
      <c r="C18" s="128"/>
      <c r="D18" s="123" t="s">
        <v>39</v>
      </c>
      <c r="E18" s="58">
        <f>SUM(E13:E17)</f>
        <v>0</v>
      </c>
      <c r="F18" s="58">
        <f t="shared" ref="F18:AW18" si="0">SUM(F13:F17)</f>
        <v>0</v>
      </c>
      <c r="G18" s="58">
        <f t="shared" si="0"/>
        <v>0</v>
      </c>
      <c r="H18" s="58">
        <f t="shared" si="0"/>
        <v>-9.8480000000016488E-4</v>
      </c>
      <c r="I18" s="58">
        <f t="shared" si="0"/>
        <v>0</v>
      </c>
      <c r="J18" s="58">
        <f t="shared" si="0"/>
        <v>0</v>
      </c>
      <c r="K18" s="58">
        <f t="shared" si="0"/>
        <v>0</v>
      </c>
      <c r="L18" s="58">
        <f t="shared" si="0"/>
        <v>0</v>
      </c>
      <c r="M18" s="58">
        <f t="shared" si="0"/>
        <v>0</v>
      </c>
      <c r="N18" s="58">
        <f t="shared" si="0"/>
        <v>0</v>
      </c>
      <c r="O18" s="58">
        <f t="shared" si="0"/>
        <v>0</v>
      </c>
      <c r="P18" s="58">
        <f t="shared" si="0"/>
        <v>0</v>
      </c>
      <c r="Q18" s="58">
        <f t="shared" si="0"/>
        <v>0</v>
      </c>
      <c r="R18" s="58">
        <f t="shared" si="0"/>
        <v>0</v>
      </c>
      <c r="S18" s="58">
        <f t="shared" si="0"/>
        <v>0</v>
      </c>
      <c r="T18" s="58">
        <f t="shared" si="0"/>
        <v>0</v>
      </c>
      <c r="U18" s="58">
        <f t="shared" si="0"/>
        <v>0</v>
      </c>
      <c r="V18" s="58">
        <f t="shared" si="0"/>
        <v>0</v>
      </c>
      <c r="W18" s="58">
        <f t="shared" si="0"/>
        <v>0</v>
      </c>
      <c r="X18" s="58">
        <f t="shared" si="0"/>
        <v>0</v>
      </c>
      <c r="Y18" s="58">
        <f t="shared" si="0"/>
        <v>0</v>
      </c>
      <c r="Z18" s="58">
        <f t="shared" si="0"/>
        <v>0</v>
      </c>
      <c r="AA18" s="58">
        <f t="shared" si="0"/>
        <v>0</v>
      </c>
      <c r="AB18" s="58">
        <f t="shared" si="0"/>
        <v>0</v>
      </c>
      <c r="AC18" s="58">
        <f t="shared" si="0"/>
        <v>0</v>
      </c>
      <c r="AD18" s="58">
        <f t="shared" si="0"/>
        <v>0</v>
      </c>
      <c r="AE18" s="58">
        <f t="shared" si="0"/>
        <v>0</v>
      </c>
      <c r="AF18" s="58">
        <f t="shared" si="0"/>
        <v>0</v>
      </c>
      <c r="AG18" s="58">
        <f t="shared" si="0"/>
        <v>0</v>
      </c>
      <c r="AH18" s="58">
        <f t="shared" si="0"/>
        <v>0</v>
      </c>
      <c r="AI18" s="58">
        <f t="shared" si="0"/>
        <v>0</v>
      </c>
      <c r="AJ18" s="58">
        <f t="shared" si="0"/>
        <v>0</v>
      </c>
      <c r="AK18" s="58">
        <f t="shared" si="0"/>
        <v>0</v>
      </c>
      <c r="AL18" s="58">
        <f t="shared" si="0"/>
        <v>0</v>
      </c>
      <c r="AM18" s="58">
        <f t="shared" si="0"/>
        <v>0</v>
      </c>
      <c r="AN18" s="58">
        <f t="shared" si="0"/>
        <v>0</v>
      </c>
      <c r="AO18" s="58">
        <f t="shared" si="0"/>
        <v>0</v>
      </c>
      <c r="AP18" s="58">
        <f t="shared" si="0"/>
        <v>0</v>
      </c>
      <c r="AQ18" s="58">
        <f t="shared" si="0"/>
        <v>0</v>
      </c>
      <c r="AR18" s="58">
        <f t="shared" si="0"/>
        <v>0</v>
      </c>
      <c r="AS18" s="58">
        <f t="shared" si="0"/>
        <v>0</v>
      </c>
      <c r="AT18" s="58">
        <f t="shared" si="0"/>
        <v>0</v>
      </c>
      <c r="AU18" s="58">
        <f t="shared" si="0"/>
        <v>0</v>
      </c>
      <c r="AV18" s="58">
        <f t="shared" si="0"/>
        <v>0</v>
      </c>
      <c r="AW18" s="58">
        <f t="shared" si="0"/>
        <v>0</v>
      </c>
      <c r="AX18" s="60"/>
      <c r="AY18" s="60"/>
      <c r="AZ18" s="60"/>
      <c r="BA18" s="60"/>
      <c r="BB18" s="60"/>
      <c r="BC18" s="60"/>
      <c r="BD18" s="60"/>
    </row>
    <row r="19" spans="1:56">
      <c r="A19" s="244" t="s">
        <v>297</v>
      </c>
      <c r="B19" s="60" t="s">
        <v>172</v>
      </c>
      <c r="C19" s="7"/>
      <c r="D19" s="8" t="s">
        <v>39</v>
      </c>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row>
    <row r="20" spans="1:56">
      <c r="A20" s="244"/>
      <c r="B20" s="60" t="s">
        <v>157</v>
      </c>
      <c r="C20" s="7"/>
      <c r="D20" s="8" t="s">
        <v>39</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row>
    <row r="21" spans="1:56">
      <c r="A21" s="244"/>
      <c r="B21" s="60" t="s">
        <v>194</v>
      </c>
      <c r="C21" s="7"/>
      <c r="D21" s="8" t="s">
        <v>39</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row>
    <row r="22" spans="1:56">
      <c r="A22" s="244"/>
      <c r="B22" s="60" t="s">
        <v>194</v>
      </c>
      <c r="C22" s="7"/>
      <c r="D22" s="8" t="s">
        <v>39</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row>
    <row r="23" spans="1:56">
      <c r="A23" s="244"/>
      <c r="B23" s="60" t="s">
        <v>194</v>
      </c>
      <c r="C23" s="7"/>
      <c r="D23" s="8" t="s">
        <v>39</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row>
    <row r="24" spans="1:56">
      <c r="A24" s="244"/>
      <c r="B24" s="60" t="s">
        <v>194</v>
      </c>
      <c r="C24" s="7"/>
      <c r="D24" s="8" t="s">
        <v>39</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row>
    <row r="25" spans="1:56">
      <c r="A25" s="245"/>
      <c r="B25" s="60" t="s">
        <v>316</v>
      </c>
      <c r="C25" s="7"/>
      <c r="D25" s="8"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c r="A26" s="112"/>
      <c r="B26" s="56" t="s">
        <v>92</v>
      </c>
      <c r="C26" s="57" t="s">
        <v>90</v>
      </c>
      <c r="D26" s="56" t="s">
        <v>39</v>
      </c>
      <c r="E26" s="58">
        <f>E18+E25</f>
        <v>0</v>
      </c>
      <c r="F26" s="58">
        <f t="shared" ref="F26:BD26" si="2">F18+F25</f>
        <v>0</v>
      </c>
      <c r="G26" s="58">
        <f t="shared" si="2"/>
        <v>0</v>
      </c>
      <c r="H26" s="58">
        <f t="shared" si="2"/>
        <v>-9.8480000000016488E-4</v>
      </c>
      <c r="I26" s="58">
        <f t="shared" si="2"/>
        <v>0</v>
      </c>
      <c r="J26" s="58">
        <f t="shared" si="2"/>
        <v>0</v>
      </c>
      <c r="K26" s="58">
        <f t="shared" si="2"/>
        <v>0</v>
      </c>
      <c r="L26" s="58">
        <f t="shared" si="2"/>
        <v>0</v>
      </c>
      <c r="M26" s="58">
        <f t="shared" si="2"/>
        <v>0</v>
      </c>
      <c r="N26" s="58">
        <f t="shared" si="2"/>
        <v>0</v>
      </c>
      <c r="O26" s="58">
        <f t="shared" si="2"/>
        <v>0</v>
      </c>
      <c r="P26" s="58">
        <f t="shared" si="2"/>
        <v>0</v>
      </c>
      <c r="Q26" s="58">
        <f t="shared" si="2"/>
        <v>0</v>
      </c>
      <c r="R26" s="58">
        <f t="shared" si="2"/>
        <v>0</v>
      </c>
      <c r="S26" s="58">
        <f t="shared" si="2"/>
        <v>0</v>
      </c>
      <c r="T26" s="58">
        <f t="shared" si="2"/>
        <v>0</v>
      </c>
      <c r="U26" s="58">
        <f t="shared" si="2"/>
        <v>0</v>
      </c>
      <c r="V26" s="58">
        <f t="shared" si="2"/>
        <v>0</v>
      </c>
      <c r="W26" s="58">
        <f t="shared" si="2"/>
        <v>0</v>
      </c>
      <c r="X26" s="58">
        <f t="shared" si="2"/>
        <v>0</v>
      </c>
      <c r="Y26" s="58">
        <f t="shared" si="2"/>
        <v>0</v>
      </c>
      <c r="Z26" s="58">
        <f t="shared" si="2"/>
        <v>0</v>
      </c>
      <c r="AA26" s="58">
        <f t="shared" si="2"/>
        <v>0</v>
      </c>
      <c r="AB26" s="58">
        <f t="shared" si="2"/>
        <v>0</v>
      </c>
      <c r="AC26" s="58">
        <f t="shared" si="2"/>
        <v>0</v>
      </c>
      <c r="AD26" s="58">
        <f t="shared" si="2"/>
        <v>0</v>
      </c>
      <c r="AE26" s="58">
        <f t="shared" si="2"/>
        <v>0</v>
      </c>
      <c r="AF26" s="58">
        <f t="shared" si="2"/>
        <v>0</v>
      </c>
      <c r="AG26" s="58">
        <f t="shared" si="2"/>
        <v>0</v>
      </c>
      <c r="AH26" s="58">
        <f t="shared" si="2"/>
        <v>0</v>
      </c>
      <c r="AI26" s="58">
        <f t="shared" si="2"/>
        <v>0</v>
      </c>
      <c r="AJ26" s="58">
        <f t="shared" si="2"/>
        <v>0</v>
      </c>
      <c r="AK26" s="58">
        <f t="shared" si="2"/>
        <v>0</v>
      </c>
      <c r="AL26" s="58">
        <f t="shared" si="2"/>
        <v>0</v>
      </c>
      <c r="AM26" s="58">
        <f t="shared" si="2"/>
        <v>0</v>
      </c>
      <c r="AN26" s="58">
        <f t="shared" si="2"/>
        <v>0</v>
      </c>
      <c r="AO26" s="58">
        <f t="shared" si="2"/>
        <v>0</v>
      </c>
      <c r="AP26" s="58">
        <f t="shared" si="2"/>
        <v>0</v>
      </c>
      <c r="AQ26" s="58">
        <f t="shared" si="2"/>
        <v>0</v>
      </c>
      <c r="AR26" s="58">
        <f t="shared" si="2"/>
        <v>0</v>
      </c>
      <c r="AS26" s="58">
        <f t="shared" si="2"/>
        <v>0</v>
      </c>
      <c r="AT26" s="58">
        <f t="shared" si="2"/>
        <v>0</v>
      </c>
      <c r="AU26" s="58">
        <f t="shared" si="2"/>
        <v>0</v>
      </c>
      <c r="AV26" s="58">
        <f t="shared" si="2"/>
        <v>0</v>
      </c>
      <c r="AW26" s="58">
        <f t="shared" si="2"/>
        <v>0</v>
      </c>
      <c r="AX26" s="58">
        <f t="shared" si="2"/>
        <v>0</v>
      </c>
      <c r="AY26" s="58">
        <f t="shared" si="2"/>
        <v>0</v>
      </c>
      <c r="AZ26" s="58">
        <f t="shared" si="2"/>
        <v>0</v>
      </c>
      <c r="BA26" s="58">
        <f t="shared" si="2"/>
        <v>0</v>
      </c>
      <c r="BB26" s="58">
        <f t="shared" si="2"/>
        <v>0</v>
      </c>
      <c r="BC26" s="58">
        <f t="shared" si="2"/>
        <v>0</v>
      </c>
      <c r="BD26" s="58">
        <f t="shared" si="2"/>
        <v>0</v>
      </c>
    </row>
    <row r="27" spans="1:56">
      <c r="A27" s="113"/>
      <c r="B27" s="8" t="s">
        <v>13</v>
      </c>
      <c r="C27" s="7" t="s">
        <v>40</v>
      </c>
      <c r="D27" s="8" t="s">
        <v>41</v>
      </c>
      <c r="E27" s="9">
        <v>0.7</v>
      </c>
      <c r="F27" s="9">
        <v>0.7</v>
      </c>
      <c r="G27" s="9">
        <v>0.7</v>
      </c>
      <c r="H27" s="9">
        <v>0.7</v>
      </c>
      <c r="I27" s="9">
        <v>0.7</v>
      </c>
      <c r="J27" s="9">
        <v>0.7</v>
      </c>
      <c r="K27" s="9">
        <v>0.7</v>
      </c>
      <c r="L27" s="9">
        <v>0.7</v>
      </c>
      <c r="M27" s="9">
        <v>0.7</v>
      </c>
      <c r="N27" s="9">
        <v>0.7</v>
      </c>
      <c r="O27" s="9">
        <v>0.7</v>
      </c>
      <c r="P27" s="9">
        <v>0.7</v>
      </c>
      <c r="Q27" s="9">
        <v>0.7</v>
      </c>
      <c r="R27" s="9">
        <v>0.7</v>
      </c>
      <c r="S27" s="9">
        <v>0.7</v>
      </c>
      <c r="T27" s="9">
        <v>0.7</v>
      </c>
      <c r="U27" s="9">
        <v>0.7</v>
      </c>
      <c r="V27" s="9">
        <v>0.7</v>
      </c>
      <c r="W27" s="9">
        <v>0.7</v>
      </c>
      <c r="X27" s="9">
        <v>0.7</v>
      </c>
      <c r="Y27" s="9">
        <v>0.7</v>
      </c>
      <c r="Z27" s="9">
        <v>0.7</v>
      </c>
      <c r="AA27" s="9">
        <v>0.7</v>
      </c>
      <c r="AB27" s="9">
        <v>0.7</v>
      </c>
      <c r="AC27" s="9">
        <v>0.7</v>
      </c>
      <c r="AD27" s="9">
        <v>0.7</v>
      </c>
      <c r="AE27" s="9">
        <v>0.7</v>
      </c>
      <c r="AF27" s="9">
        <v>0.7</v>
      </c>
      <c r="AG27" s="9">
        <v>0.7</v>
      </c>
      <c r="AH27" s="9">
        <v>0.7</v>
      </c>
      <c r="AI27" s="9">
        <v>0.7</v>
      </c>
      <c r="AJ27" s="9">
        <v>0.7</v>
      </c>
      <c r="AK27" s="9">
        <v>0.7</v>
      </c>
      <c r="AL27" s="9">
        <v>0.7</v>
      </c>
      <c r="AM27" s="9">
        <v>0.7</v>
      </c>
      <c r="AN27" s="9">
        <v>0.7</v>
      </c>
      <c r="AO27" s="9">
        <v>0.7</v>
      </c>
      <c r="AP27" s="9">
        <v>0.7</v>
      </c>
      <c r="AQ27" s="9">
        <v>0.7</v>
      </c>
      <c r="AR27" s="9">
        <v>0.7</v>
      </c>
      <c r="AS27" s="9">
        <v>0.7</v>
      </c>
      <c r="AT27" s="9">
        <v>0.7</v>
      </c>
      <c r="AU27" s="9">
        <v>0.7</v>
      </c>
      <c r="AV27" s="9">
        <v>0.7</v>
      </c>
      <c r="AW27" s="9">
        <v>0.7</v>
      </c>
      <c r="AX27" s="10"/>
      <c r="AY27" s="10"/>
      <c r="AZ27" s="10"/>
      <c r="BA27" s="10"/>
      <c r="BB27" s="10"/>
      <c r="BC27" s="10"/>
      <c r="BD27" s="10"/>
    </row>
    <row r="28" spans="1:56">
      <c r="A28" s="113"/>
      <c r="B28" s="8" t="s">
        <v>12</v>
      </c>
      <c r="C28" s="8" t="s">
        <v>42</v>
      </c>
      <c r="D28" s="8" t="s">
        <v>39</v>
      </c>
      <c r="E28" s="34">
        <f>E26*E27</f>
        <v>0</v>
      </c>
      <c r="F28" s="34">
        <f t="shared" ref="F28:AW28" si="3">F26*F27</f>
        <v>0</v>
      </c>
      <c r="G28" s="34">
        <f t="shared" si="3"/>
        <v>0</v>
      </c>
      <c r="H28" s="34">
        <f t="shared" si="3"/>
        <v>-6.8936000000011533E-4</v>
      </c>
      <c r="I28" s="34">
        <f t="shared" si="3"/>
        <v>0</v>
      </c>
      <c r="J28" s="34">
        <f t="shared" si="3"/>
        <v>0</v>
      </c>
      <c r="K28" s="34">
        <f t="shared" si="3"/>
        <v>0</v>
      </c>
      <c r="L28" s="34">
        <f t="shared" si="3"/>
        <v>0</v>
      </c>
      <c r="M28" s="34">
        <f t="shared" si="3"/>
        <v>0</v>
      </c>
      <c r="N28" s="34">
        <f t="shared" si="3"/>
        <v>0</v>
      </c>
      <c r="O28" s="34">
        <f t="shared" si="3"/>
        <v>0</v>
      </c>
      <c r="P28" s="34">
        <f t="shared" si="3"/>
        <v>0</v>
      </c>
      <c r="Q28" s="34">
        <f t="shared" si="3"/>
        <v>0</v>
      </c>
      <c r="R28" s="34">
        <f t="shared" si="3"/>
        <v>0</v>
      </c>
      <c r="S28" s="34">
        <f t="shared" si="3"/>
        <v>0</v>
      </c>
      <c r="T28" s="34">
        <f t="shared" si="3"/>
        <v>0</v>
      </c>
      <c r="U28" s="34">
        <f t="shared" si="3"/>
        <v>0</v>
      </c>
      <c r="V28" s="34">
        <f t="shared" si="3"/>
        <v>0</v>
      </c>
      <c r="W28" s="34">
        <f t="shared" si="3"/>
        <v>0</v>
      </c>
      <c r="X28" s="34">
        <f t="shared" si="3"/>
        <v>0</v>
      </c>
      <c r="Y28" s="34">
        <f t="shared" si="3"/>
        <v>0</v>
      </c>
      <c r="Z28" s="34">
        <f t="shared" si="3"/>
        <v>0</v>
      </c>
      <c r="AA28" s="34">
        <f t="shared" si="3"/>
        <v>0</v>
      </c>
      <c r="AB28" s="34">
        <f t="shared" si="3"/>
        <v>0</v>
      </c>
      <c r="AC28" s="34">
        <f t="shared" si="3"/>
        <v>0</v>
      </c>
      <c r="AD28" s="34">
        <f t="shared" si="3"/>
        <v>0</v>
      </c>
      <c r="AE28" s="34">
        <f t="shared" si="3"/>
        <v>0</v>
      </c>
      <c r="AF28" s="34">
        <f t="shared" si="3"/>
        <v>0</v>
      </c>
      <c r="AG28" s="34">
        <f t="shared" si="3"/>
        <v>0</v>
      </c>
      <c r="AH28" s="34">
        <f t="shared" si="3"/>
        <v>0</v>
      </c>
      <c r="AI28" s="34">
        <f t="shared" si="3"/>
        <v>0</v>
      </c>
      <c r="AJ28" s="34">
        <f t="shared" si="3"/>
        <v>0</v>
      </c>
      <c r="AK28" s="34">
        <f t="shared" si="3"/>
        <v>0</v>
      </c>
      <c r="AL28" s="34">
        <f t="shared" si="3"/>
        <v>0</v>
      </c>
      <c r="AM28" s="34">
        <f t="shared" si="3"/>
        <v>0</v>
      </c>
      <c r="AN28" s="34">
        <f t="shared" si="3"/>
        <v>0</v>
      </c>
      <c r="AO28" s="34">
        <f t="shared" si="3"/>
        <v>0</v>
      </c>
      <c r="AP28" s="34">
        <f t="shared" si="3"/>
        <v>0</v>
      </c>
      <c r="AQ28" s="34">
        <f t="shared" si="3"/>
        <v>0</v>
      </c>
      <c r="AR28" s="34">
        <f t="shared" si="3"/>
        <v>0</v>
      </c>
      <c r="AS28" s="34">
        <f t="shared" si="3"/>
        <v>0</v>
      </c>
      <c r="AT28" s="34">
        <f t="shared" si="3"/>
        <v>0</v>
      </c>
      <c r="AU28" s="34">
        <f t="shared" si="3"/>
        <v>0</v>
      </c>
      <c r="AV28" s="34">
        <f t="shared" si="3"/>
        <v>0</v>
      </c>
      <c r="AW28" s="34">
        <f t="shared" si="3"/>
        <v>0</v>
      </c>
      <c r="AX28" s="34"/>
      <c r="AY28" s="34"/>
      <c r="AZ28" s="34"/>
      <c r="BA28" s="34"/>
      <c r="BB28" s="34"/>
      <c r="BC28" s="34"/>
      <c r="BD28" s="34"/>
    </row>
    <row r="29" spans="1:56">
      <c r="A29" s="113"/>
      <c r="B29" s="8" t="s">
        <v>89</v>
      </c>
      <c r="C29" s="10" t="s">
        <v>43</v>
      </c>
      <c r="D29" s="8" t="s">
        <v>39</v>
      </c>
      <c r="E29" s="34">
        <f>E26-E28</f>
        <v>0</v>
      </c>
      <c r="F29" s="34">
        <f t="shared" ref="F29:AW29" si="4">F26-F28</f>
        <v>0</v>
      </c>
      <c r="G29" s="34">
        <f t="shared" si="4"/>
        <v>0</v>
      </c>
      <c r="H29" s="34">
        <f t="shared" si="4"/>
        <v>-2.9544000000004955E-4</v>
      </c>
      <c r="I29" s="34">
        <f t="shared" si="4"/>
        <v>0</v>
      </c>
      <c r="J29" s="34">
        <f t="shared" si="4"/>
        <v>0</v>
      </c>
      <c r="K29" s="34">
        <f t="shared" si="4"/>
        <v>0</v>
      </c>
      <c r="L29" s="34">
        <f t="shared" si="4"/>
        <v>0</v>
      </c>
      <c r="M29" s="34">
        <f t="shared" si="4"/>
        <v>0</v>
      </c>
      <c r="N29" s="34">
        <f t="shared" si="4"/>
        <v>0</v>
      </c>
      <c r="O29" s="34">
        <f t="shared" si="4"/>
        <v>0</v>
      </c>
      <c r="P29" s="34">
        <f t="shared" si="4"/>
        <v>0</v>
      </c>
      <c r="Q29" s="34">
        <f t="shared" si="4"/>
        <v>0</v>
      </c>
      <c r="R29" s="34">
        <f t="shared" si="4"/>
        <v>0</v>
      </c>
      <c r="S29" s="34">
        <f t="shared" si="4"/>
        <v>0</v>
      </c>
      <c r="T29" s="34">
        <f t="shared" si="4"/>
        <v>0</v>
      </c>
      <c r="U29" s="34">
        <f t="shared" si="4"/>
        <v>0</v>
      </c>
      <c r="V29" s="34">
        <f t="shared" si="4"/>
        <v>0</v>
      </c>
      <c r="W29" s="34">
        <f t="shared" si="4"/>
        <v>0</v>
      </c>
      <c r="X29" s="34">
        <f t="shared" si="4"/>
        <v>0</v>
      </c>
      <c r="Y29" s="34">
        <f t="shared" si="4"/>
        <v>0</v>
      </c>
      <c r="Z29" s="34">
        <f t="shared" si="4"/>
        <v>0</v>
      </c>
      <c r="AA29" s="34">
        <f t="shared" si="4"/>
        <v>0</v>
      </c>
      <c r="AB29" s="34">
        <f t="shared" si="4"/>
        <v>0</v>
      </c>
      <c r="AC29" s="34">
        <f t="shared" si="4"/>
        <v>0</v>
      </c>
      <c r="AD29" s="34">
        <f t="shared" si="4"/>
        <v>0</v>
      </c>
      <c r="AE29" s="34">
        <f t="shared" si="4"/>
        <v>0</v>
      </c>
      <c r="AF29" s="34">
        <f t="shared" si="4"/>
        <v>0</v>
      </c>
      <c r="AG29" s="34">
        <f t="shared" si="4"/>
        <v>0</v>
      </c>
      <c r="AH29" s="34">
        <f t="shared" si="4"/>
        <v>0</v>
      </c>
      <c r="AI29" s="34">
        <f t="shared" si="4"/>
        <v>0</v>
      </c>
      <c r="AJ29" s="34">
        <f t="shared" si="4"/>
        <v>0</v>
      </c>
      <c r="AK29" s="34">
        <f t="shared" si="4"/>
        <v>0</v>
      </c>
      <c r="AL29" s="34">
        <f t="shared" si="4"/>
        <v>0</v>
      </c>
      <c r="AM29" s="34">
        <f t="shared" si="4"/>
        <v>0</v>
      </c>
      <c r="AN29" s="34">
        <f t="shared" si="4"/>
        <v>0</v>
      </c>
      <c r="AO29" s="34">
        <f t="shared" si="4"/>
        <v>0</v>
      </c>
      <c r="AP29" s="34">
        <f t="shared" si="4"/>
        <v>0</v>
      </c>
      <c r="AQ29" s="34">
        <f t="shared" si="4"/>
        <v>0</v>
      </c>
      <c r="AR29" s="34">
        <f t="shared" si="4"/>
        <v>0</v>
      </c>
      <c r="AS29" s="34">
        <f t="shared" si="4"/>
        <v>0</v>
      </c>
      <c r="AT29" s="34">
        <f t="shared" si="4"/>
        <v>0</v>
      </c>
      <c r="AU29" s="34">
        <f t="shared" si="4"/>
        <v>0</v>
      </c>
      <c r="AV29" s="34">
        <f t="shared" si="4"/>
        <v>0</v>
      </c>
      <c r="AW29" s="34">
        <f t="shared" si="4"/>
        <v>0</v>
      </c>
      <c r="AX29" s="34"/>
      <c r="AY29" s="34"/>
      <c r="AZ29" s="34"/>
      <c r="BA29" s="34"/>
      <c r="BB29" s="34"/>
      <c r="BC29" s="34"/>
      <c r="BD29" s="34"/>
    </row>
    <row r="30" spans="1:56" ht="16.5" hidden="1" customHeight="1" outlineLevel="1">
      <c r="A30" s="113"/>
      <c r="B30" s="8" t="s">
        <v>1</v>
      </c>
      <c r="C30" s="10" t="s">
        <v>51</v>
      </c>
      <c r="D30" s="8" t="s">
        <v>39</v>
      </c>
      <c r="F30" s="34">
        <f>$E$28/'Fixed data'!$C$7</f>
        <v>0</v>
      </c>
      <c r="G30" s="34">
        <f>$E$28/'Fixed data'!$C$7</f>
        <v>0</v>
      </c>
      <c r="H30" s="34">
        <f>$E$28/'Fixed data'!$C$7</f>
        <v>0</v>
      </c>
      <c r="I30" s="34">
        <f>$E$28/'Fixed data'!$C$7</f>
        <v>0</v>
      </c>
      <c r="J30" s="34">
        <f>$E$28/'Fixed data'!$C$7</f>
        <v>0</v>
      </c>
      <c r="K30" s="34">
        <f>$E$28/'Fixed data'!$C$7</f>
        <v>0</v>
      </c>
      <c r="L30" s="34">
        <f>$E$28/'Fixed data'!$C$7</f>
        <v>0</v>
      </c>
      <c r="M30" s="34">
        <f>$E$28/'Fixed data'!$C$7</f>
        <v>0</v>
      </c>
      <c r="N30" s="34">
        <f>$E$28/'Fixed data'!$C$7</f>
        <v>0</v>
      </c>
      <c r="O30" s="34">
        <f>$E$28/'Fixed data'!$C$7</f>
        <v>0</v>
      </c>
      <c r="P30" s="34">
        <f>$E$28/'Fixed data'!$C$7</f>
        <v>0</v>
      </c>
      <c r="Q30" s="34">
        <f>$E$28/'Fixed data'!$C$7</f>
        <v>0</v>
      </c>
      <c r="R30" s="34">
        <f>$E$28/'Fixed data'!$C$7</f>
        <v>0</v>
      </c>
      <c r="S30" s="34">
        <f>$E$28/'Fixed data'!$C$7</f>
        <v>0</v>
      </c>
      <c r="T30" s="34">
        <f>$E$28/'Fixed data'!$C$7</f>
        <v>0</v>
      </c>
      <c r="U30" s="34">
        <f>$E$28/'Fixed data'!$C$7</f>
        <v>0</v>
      </c>
      <c r="V30" s="34">
        <f>$E$28/'Fixed data'!$C$7</f>
        <v>0</v>
      </c>
      <c r="W30" s="34">
        <f>$E$28/'Fixed data'!$C$7</f>
        <v>0</v>
      </c>
      <c r="X30" s="34">
        <f>$E$28/'Fixed data'!$C$7</f>
        <v>0</v>
      </c>
      <c r="Y30" s="34">
        <f>$E$28/'Fixed data'!$C$7</f>
        <v>0</v>
      </c>
      <c r="Z30" s="34">
        <f>$E$28/'Fixed data'!$C$7</f>
        <v>0</v>
      </c>
      <c r="AA30" s="34">
        <f>$E$28/'Fixed data'!$C$7</f>
        <v>0</v>
      </c>
      <c r="AB30" s="34">
        <f>$E$28/'Fixed data'!$C$7</f>
        <v>0</v>
      </c>
      <c r="AC30" s="34">
        <f>$E$28/'Fixed data'!$C$7</f>
        <v>0</v>
      </c>
      <c r="AD30" s="34">
        <f>$E$28/'Fixed data'!$C$7</f>
        <v>0</v>
      </c>
      <c r="AE30" s="34">
        <f>$E$28/'Fixed data'!$C$7</f>
        <v>0</v>
      </c>
      <c r="AF30" s="34">
        <f>$E$28/'Fixed data'!$C$7</f>
        <v>0</v>
      </c>
      <c r="AG30" s="34">
        <f>$E$28/'Fixed data'!$C$7</f>
        <v>0</v>
      </c>
      <c r="AH30" s="34">
        <f>$E$28/'Fixed data'!$C$7</f>
        <v>0</v>
      </c>
      <c r="AI30" s="34">
        <f>$E$28/'Fixed data'!$C$7</f>
        <v>0</v>
      </c>
      <c r="AJ30" s="34">
        <f>$E$28/'Fixed data'!$C$7</f>
        <v>0</v>
      </c>
      <c r="AK30" s="34">
        <f>$E$28/'Fixed data'!$C$7</f>
        <v>0</v>
      </c>
      <c r="AL30" s="34">
        <f>$E$28/'Fixed data'!$C$7</f>
        <v>0</v>
      </c>
      <c r="AM30" s="34">
        <f>$E$28/'Fixed data'!$C$7</f>
        <v>0</v>
      </c>
      <c r="AN30" s="34">
        <f>$E$28/'Fixed data'!$C$7</f>
        <v>0</v>
      </c>
      <c r="AO30" s="34">
        <f>$E$28/'Fixed data'!$C$7</f>
        <v>0</v>
      </c>
      <c r="AP30" s="34">
        <f>$E$28/'Fixed data'!$C$7</f>
        <v>0</v>
      </c>
      <c r="AQ30" s="34">
        <f>$E$28/'Fixed data'!$C$7</f>
        <v>0</v>
      </c>
      <c r="AR30" s="34">
        <f>$E$28/'Fixed data'!$C$7</f>
        <v>0</v>
      </c>
      <c r="AS30" s="34">
        <f>$E$28/'Fixed data'!$C$7</f>
        <v>0</v>
      </c>
      <c r="AT30" s="34">
        <f>$E$28/'Fixed data'!$C$7</f>
        <v>0</v>
      </c>
      <c r="AU30" s="34">
        <f>$E$28/'Fixed data'!$C$7</f>
        <v>0</v>
      </c>
      <c r="AV30" s="34">
        <f>$E$28/'Fixed data'!$C$7</f>
        <v>0</v>
      </c>
      <c r="AW30" s="34">
        <f>$E$28/'Fixed data'!$C$7</f>
        <v>0</v>
      </c>
      <c r="AX30" s="34">
        <f>$E$28/'Fixed data'!$C$7</f>
        <v>0</v>
      </c>
      <c r="AY30" s="34"/>
      <c r="AZ30" s="34"/>
      <c r="BA30" s="34"/>
      <c r="BB30" s="34"/>
      <c r="BC30" s="34"/>
      <c r="BD30" s="34"/>
    </row>
    <row r="31" spans="1:56" ht="16.5" hidden="1" customHeight="1" outlineLevel="1">
      <c r="A31" s="113"/>
      <c r="B31" s="8" t="s">
        <v>2</v>
      </c>
      <c r="C31" s="10" t="s">
        <v>52</v>
      </c>
      <c r="D31" s="8" t="s">
        <v>39</v>
      </c>
      <c r="F31" s="34"/>
      <c r="G31" s="34">
        <f>$F$28/'Fixed data'!$C$7</f>
        <v>0</v>
      </c>
      <c r="H31" s="34">
        <f>$F$28/'Fixed data'!$C$7</f>
        <v>0</v>
      </c>
      <c r="I31" s="34">
        <f>$F$28/'Fixed data'!$C$7</f>
        <v>0</v>
      </c>
      <c r="J31" s="34">
        <f>$F$28/'Fixed data'!$C$7</f>
        <v>0</v>
      </c>
      <c r="K31" s="34">
        <f>$F$28/'Fixed data'!$C$7</f>
        <v>0</v>
      </c>
      <c r="L31" s="34">
        <f>$F$28/'Fixed data'!$C$7</f>
        <v>0</v>
      </c>
      <c r="M31" s="34">
        <f>$F$28/'Fixed data'!$C$7</f>
        <v>0</v>
      </c>
      <c r="N31" s="34">
        <f>$F$28/'Fixed data'!$C$7</f>
        <v>0</v>
      </c>
      <c r="O31" s="34">
        <f>$F$28/'Fixed data'!$C$7</f>
        <v>0</v>
      </c>
      <c r="P31" s="34">
        <f>$F$28/'Fixed data'!$C$7</f>
        <v>0</v>
      </c>
      <c r="Q31" s="34">
        <f>$F$28/'Fixed data'!$C$7</f>
        <v>0</v>
      </c>
      <c r="R31" s="34">
        <f>$F$28/'Fixed data'!$C$7</f>
        <v>0</v>
      </c>
      <c r="S31" s="34">
        <f>$F$28/'Fixed data'!$C$7</f>
        <v>0</v>
      </c>
      <c r="T31" s="34">
        <f>$F$28/'Fixed data'!$C$7</f>
        <v>0</v>
      </c>
      <c r="U31" s="34">
        <f>$F$28/'Fixed data'!$C$7</f>
        <v>0</v>
      </c>
      <c r="V31" s="34">
        <f>$F$28/'Fixed data'!$C$7</f>
        <v>0</v>
      </c>
      <c r="W31" s="34">
        <f>$F$28/'Fixed data'!$C$7</f>
        <v>0</v>
      </c>
      <c r="X31" s="34">
        <f>$F$28/'Fixed data'!$C$7</f>
        <v>0</v>
      </c>
      <c r="Y31" s="34">
        <f>$F$28/'Fixed data'!$C$7</f>
        <v>0</v>
      </c>
      <c r="Z31" s="34">
        <f>$F$28/'Fixed data'!$C$7</f>
        <v>0</v>
      </c>
      <c r="AA31" s="34">
        <f>$F$28/'Fixed data'!$C$7</f>
        <v>0</v>
      </c>
      <c r="AB31" s="34">
        <f>$F$28/'Fixed data'!$C$7</f>
        <v>0</v>
      </c>
      <c r="AC31" s="34">
        <f>$F$28/'Fixed data'!$C$7</f>
        <v>0</v>
      </c>
      <c r="AD31" s="34">
        <f>$F$28/'Fixed data'!$C$7</f>
        <v>0</v>
      </c>
      <c r="AE31" s="34">
        <f>$F$28/'Fixed data'!$C$7</f>
        <v>0</v>
      </c>
      <c r="AF31" s="34">
        <f>$F$28/'Fixed data'!$C$7</f>
        <v>0</v>
      </c>
      <c r="AG31" s="34">
        <f>$F$28/'Fixed data'!$C$7</f>
        <v>0</v>
      </c>
      <c r="AH31" s="34">
        <f>$F$28/'Fixed data'!$C$7</f>
        <v>0</v>
      </c>
      <c r="AI31" s="34">
        <f>$F$28/'Fixed data'!$C$7</f>
        <v>0</v>
      </c>
      <c r="AJ31" s="34">
        <f>$F$28/'Fixed data'!$C$7</f>
        <v>0</v>
      </c>
      <c r="AK31" s="34">
        <f>$F$28/'Fixed data'!$C$7</f>
        <v>0</v>
      </c>
      <c r="AL31" s="34">
        <f>$F$28/'Fixed data'!$C$7</f>
        <v>0</v>
      </c>
      <c r="AM31" s="34">
        <f>$F$28/'Fixed data'!$C$7</f>
        <v>0</v>
      </c>
      <c r="AN31" s="34">
        <f>$F$28/'Fixed data'!$C$7</f>
        <v>0</v>
      </c>
      <c r="AO31" s="34">
        <f>$F$28/'Fixed data'!$C$7</f>
        <v>0</v>
      </c>
      <c r="AP31" s="34">
        <f>$F$28/'Fixed data'!$C$7</f>
        <v>0</v>
      </c>
      <c r="AQ31" s="34">
        <f>$F$28/'Fixed data'!$C$7</f>
        <v>0</v>
      </c>
      <c r="AR31" s="34">
        <f>$F$28/'Fixed data'!$C$7</f>
        <v>0</v>
      </c>
      <c r="AS31" s="34">
        <f>$F$28/'Fixed data'!$C$7</f>
        <v>0</v>
      </c>
      <c r="AT31" s="34">
        <f>$F$28/'Fixed data'!$C$7</f>
        <v>0</v>
      </c>
      <c r="AU31" s="34">
        <f>$F$28/'Fixed data'!$C$7</f>
        <v>0</v>
      </c>
      <c r="AV31" s="34">
        <f>$F$28/'Fixed data'!$C$7</f>
        <v>0</v>
      </c>
      <c r="AW31" s="34">
        <f>$F$28/'Fixed data'!$C$7</f>
        <v>0</v>
      </c>
      <c r="AX31" s="34">
        <f>$F$28/'Fixed data'!$C$7</f>
        <v>0</v>
      </c>
      <c r="AY31" s="34">
        <f>$F$28/'Fixed data'!$C$7</f>
        <v>0</v>
      </c>
      <c r="AZ31" s="34"/>
      <c r="BA31" s="34"/>
      <c r="BB31" s="34"/>
      <c r="BC31" s="34"/>
      <c r="BD31" s="34"/>
    </row>
    <row r="32" spans="1:56" ht="16.5" hidden="1" customHeight="1" outlineLevel="1">
      <c r="A32" s="113"/>
      <c r="B32" s="8" t="s">
        <v>3</v>
      </c>
      <c r="C32" s="10" t="s">
        <v>53</v>
      </c>
      <c r="D32" s="8" t="s">
        <v>39</v>
      </c>
      <c r="F32" s="34"/>
      <c r="G32" s="34"/>
      <c r="H32" s="34">
        <f>$G$28/'Fixed data'!$C$7</f>
        <v>0</v>
      </c>
      <c r="I32" s="34">
        <f>$G$28/'Fixed data'!$C$7</f>
        <v>0</v>
      </c>
      <c r="J32" s="34">
        <f>$G$28/'Fixed data'!$C$7</f>
        <v>0</v>
      </c>
      <c r="K32" s="34">
        <f>$G$28/'Fixed data'!$C$7</f>
        <v>0</v>
      </c>
      <c r="L32" s="34">
        <f>$G$28/'Fixed data'!$C$7</f>
        <v>0</v>
      </c>
      <c r="M32" s="34">
        <f>$G$28/'Fixed data'!$C$7</f>
        <v>0</v>
      </c>
      <c r="N32" s="34">
        <f>$G$28/'Fixed data'!$C$7</f>
        <v>0</v>
      </c>
      <c r="O32" s="34">
        <f>$G$28/'Fixed data'!$C$7</f>
        <v>0</v>
      </c>
      <c r="P32" s="34">
        <f>$G$28/'Fixed data'!$C$7</f>
        <v>0</v>
      </c>
      <c r="Q32" s="34">
        <f>$G$28/'Fixed data'!$C$7</f>
        <v>0</v>
      </c>
      <c r="R32" s="34">
        <f>$G$28/'Fixed data'!$C$7</f>
        <v>0</v>
      </c>
      <c r="S32" s="34">
        <f>$G$28/'Fixed data'!$C$7</f>
        <v>0</v>
      </c>
      <c r="T32" s="34">
        <f>$G$28/'Fixed data'!$C$7</f>
        <v>0</v>
      </c>
      <c r="U32" s="34">
        <f>$G$28/'Fixed data'!$C$7</f>
        <v>0</v>
      </c>
      <c r="V32" s="34">
        <f>$G$28/'Fixed data'!$C$7</f>
        <v>0</v>
      </c>
      <c r="W32" s="34">
        <f>$G$28/'Fixed data'!$C$7</f>
        <v>0</v>
      </c>
      <c r="X32" s="34">
        <f>$G$28/'Fixed data'!$C$7</f>
        <v>0</v>
      </c>
      <c r="Y32" s="34">
        <f>$G$28/'Fixed data'!$C$7</f>
        <v>0</v>
      </c>
      <c r="Z32" s="34">
        <f>$G$28/'Fixed data'!$C$7</f>
        <v>0</v>
      </c>
      <c r="AA32" s="34">
        <f>$G$28/'Fixed data'!$C$7</f>
        <v>0</v>
      </c>
      <c r="AB32" s="34">
        <f>$G$28/'Fixed data'!$C$7</f>
        <v>0</v>
      </c>
      <c r="AC32" s="34">
        <f>$G$28/'Fixed data'!$C$7</f>
        <v>0</v>
      </c>
      <c r="AD32" s="34">
        <f>$G$28/'Fixed data'!$C$7</f>
        <v>0</v>
      </c>
      <c r="AE32" s="34">
        <f>$G$28/'Fixed data'!$C$7</f>
        <v>0</v>
      </c>
      <c r="AF32" s="34">
        <f>$G$28/'Fixed data'!$C$7</f>
        <v>0</v>
      </c>
      <c r="AG32" s="34">
        <f>$G$28/'Fixed data'!$C$7</f>
        <v>0</v>
      </c>
      <c r="AH32" s="34">
        <f>$G$28/'Fixed data'!$C$7</f>
        <v>0</v>
      </c>
      <c r="AI32" s="34">
        <f>$G$28/'Fixed data'!$C$7</f>
        <v>0</v>
      </c>
      <c r="AJ32" s="34">
        <f>$G$28/'Fixed data'!$C$7</f>
        <v>0</v>
      </c>
      <c r="AK32" s="34">
        <f>$G$28/'Fixed data'!$C$7</f>
        <v>0</v>
      </c>
      <c r="AL32" s="34">
        <f>$G$28/'Fixed data'!$C$7</f>
        <v>0</v>
      </c>
      <c r="AM32" s="34">
        <f>$G$28/'Fixed data'!$C$7</f>
        <v>0</v>
      </c>
      <c r="AN32" s="34">
        <f>$G$28/'Fixed data'!$C$7</f>
        <v>0</v>
      </c>
      <c r="AO32" s="34">
        <f>$G$28/'Fixed data'!$C$7</f>
        <v>0</v>
      </c>
      <c r="AP32" s="34">
        <f>$G$28/'Fixed data'!$C$7</f>
        <v>0</v>
      </c>
      <c r="AQ32" s="34">
        <f>$G$28/'Fixed data'!$C$7</f>
        <v>0</v>
      </c>
      <c r="AR32" s="34">
        <f>$G$28/'Fixed data'!$C$7</f>
        <v>0</v>
      </c>
      <c r="AS32" s="34">
        <f>$G$28/'Fixed data'!$C$7</f>
        <v>0</v>
      </c>
      <c r="AT32" s="34">
        <f>$G$28/'Fixed data'!$C$7</f>
        <v>0</v>
      </c>
      <c r="AU32" s="34">
        <f>$G$28/'Fixed data'!$C$7</f>
        <v>0</v>
      </c>
      <c r="AV32" s="34">
        <f>$G$28/'Fixed data'!$C$7</f>
        <v>0</v>
      </c>
      <c r="AW32" s="34">
        <f>$G$28/'Fixed data'!$C$7</f>
        <v>0</v>
      </c>
      <c r="AX32" s="34">
        <f>$G$28/'Fixed data'!$C$7</f>
        <v>0</v>
      </c>
      <c r="AY32" s="34">
        <f>$G$28/'Fixed data'!$C$7</f>
        <v>0</v>
      </c>
      <c r="AZ32" s="34">
        <f>$G$28/'Fixed data'!$C$7</f>
        <v>0</v>
      </c>
      <c r="BA32" s="34"/>
      <c r="BB32" s="34"/>
      <c r="BC32" s="34"/>
      <c r="BD32" s="34"/>
    </row>
    <row r="33" spans="1:57" ht="16.5" hidden="1" customHeight="1" outlineLevel="1">
      <c r="A33" s="113"/>
      <c r="B33" s="8" t="s">
        <v>4</v>
      </c>
      <c r="C33" s="10" t="s">
        <v>54</v>
      </c>
      <c r="D33" s="8" t="s">
        <v>39</v>
      </c>
      <c r="F33" s="34"/>
      <c r="G33" s="34"/>
      <c r="H33" s="34"/>
      <c r="I33" s="34">
        <f>$H$28/'Fixed data'!$C$7</f>
        <v>-1.5319111111113674E-5</v>
      </c>
      <c r="J33" s="34">
        <f>$H$28/'Fixed data'!$C$7</f>
        <v>-1.5319111111113674E-5</v>
      </c>
      <c r="K33" s="34">
        <f>$H$28/'Fixed data'!$C$7</f>
        <v>-1.5319111111113674E-5</v>
      </c>
      <c r="L33" s="34">
        <f>$H$28/'Fixed data'!$C$7</f>
        <v>-1.5319111111113674E-5</v>
      </c>
      <c r="M33" s="34">
        <f>$H$28/'Fixed data'!$C$7</f>
        <v>-1.5319111111113674E-5</v>
      </c>
      <c r="N33" s="34">
        <f>$H$28/'Fixed data'!$C$7</f>
        <v>-1.5319111111113674E-5</v>
      </c>
      <c r="O33" s="34">
        <f>$H$28/'Fixed data'!$C$7</f>
        <v>-1.5319111111113674E-5</v>
      </c>
      <c r="P33" s="34">
        <f>$H$28/'Fixed data'!$C$7</f>
        <v>-1.5319111111113674E-5</v>
      </c>
      <c r="Q33" s="34">
        <f>$H$28/'Fixed data'!$C$7</f>
        <v>-1.5319111111113674E-5</v>
      </c>
      <c r="R33" s="34">
        <f>$H$28/'Fixed data'!$C$7</f>
        <v>-1.5319111111113674E-5</v>
      </c>
      <c r="S33" s="34">
        <f>$H$28/'Fixed data'!$C$7</f>
        <v>-1.5319111111113674E-5</v>
      </c>
      <c r="T33" s="34">
        <f>$H$28/'Fixed data'!$C$7</f>
        <v>-1.5319111111113674E-5</v>
      </c>
      <c r="U33" s="34">
        <f>$H$28/'Fixed data'!$C$7</f>
        <v>-1.5319111111113674E-5</v>
      </c>
      <c r="V33" s="34">
        <f>$H$28/'Fixed data'!$C$7</f>
        <v>-1.5319111111113674E-5</v>
      </c>
      <c r="W33" s="34">
        <f>$H$28/'Fixed data'!$C$7</f>
        <v>-1.5319111111113674E-5</v>
      </c>
      <c r="X33" s="34">
        <f>$H$28/'Fixed data'!$C$7</f>
        <v>-1.5319111111113674E-5</v>
      </c>
      <c r="Y33" s="34">
        <f>$H$28/'Fixed data'!$C$7</f>
        <v>-1.5319111111113674E-5</v>
      </c>
      <c r="Z33" s="34">
        <f>$H$28/'Fixed data'!$C$7</f>
        <v>-1.5319111111113674E-5</v>
      </c>
      <c r="AA33" s="34">
        <f>$H$28/'Fixed data'!$C$7</f>
        <v>-1.5319111111113674E-5</v>
      </c>
      <c r="AB33" s="34">
        <f>$H$28/'Fixed data'!$C$7</f>
        <v>-1.5319111111113674E-5</v>
      </c>
      <c r="AC33" s="34">
        <f>$H$28/'Fixed data'!$C$7</f>
        <v>-1.5319111111113674E-5</v>
      </c>
      <c r="AD33" s="34">
        <f>$H$28/'Fixed data'!$C$7</f>
        <v>-1.5319111111113674E-5</v>
      </c>
      <c r="AE33" s="34">
        <f>$H$28/'Fixed data'!$C$7</f>
        <v>-1.5319111111113674E-5</v>
      </c>
      <c r="AF33" s="34">
        <f>$H$28/'Fixed data'!$C$7</f>
        <v>-1.5319111111113674E-5</v>
      </c>
      <c r="AG33" s="34">
        <f>$H$28/'Fixed data'!$C$7</f>
        <v>-1.5319111111113674E-5</v>
      </c>
      <c r="AH33" s="34">
        <f>$H$28/'Fixed data'!$C$7</f>
        <v>-1.5319111111113674E-5</v>
      </c>
      <c r="AI33" s="34">
        <f>$H$28/'Fixed data'!$C$7</f>
        <v>-1.5319111111113674E-5</v>
      </c>
      <c r="AJ33" s="34">
        <f>$H$28/'Fixed data'!$C$7</f>
        <v>-1.5319111111113674E-5</v>
      </c>
      <c r="AK33" s="34">
        <f>$H$28/'Fixed data'!$C$7</f>
        <v>-1.5319111111113674E-5</v>
      </c>
      <c r="AL33" s="34">
        <f>$H$28/'Fixed data'!$C$7</f>
        <v>-1.5319111111113674E-5</v>
      </c>
      <c r="AM33" s="34">
        <f>$H$28/'Fixed data'!$C$7</f>
        <v>-1.5319111111113674E-5</v>
      </c>
      <c r="AN33" s="34">
        <f>$H$28/'Fixed data'!$C$7</f>
        <v>-1.5319111111113674E-5</v>
      </c>
      <c r="AO33" s="34">
        <f>$H$28/'Fixed data'!$C$7</f>
        <v>-1.5319111111113674E-5</v>
      </c>
      <c r="AP33" s="34">
        <f>$H$28/'Fixed data'!$C$7</f>
        <v>-1.5319111111113674E-5</v>
      </c>
      <c r="AQ33" s="34">
        <f>$H$28/'Fixed data'!$C$7</f>
        <v>-1.5319111111113674E-5</v>
      </c>
      <c r="AR33" s="34">
        <f>$H$28/'Fixed data'!$C$7</f>
        <v>-1.5319111111113674E-5</v>
      </c>
      <c r="AS33" s="34">
        <f>$H$28/'Fixed data'!$C$7</f>
        <v>-1.5319111111113674E-5</v>
      </c>
      <c r="AT33" s="34">
        <f>$H$28/'Fixed data'!$C$7</f>
        <v>-1.5319111111113674E-5</v>
      </c>
      <c r="AU33" s="34">
        <f>$H$28/'Fixed data'!$C$7</f>
        <v>-1.5319111111113674E-5</v>
      </c>
      <c r="AV33" s="34">
        <f>$H$28/'Fixed data'!$C$7</f>
        <v>-1.5319111111113674E-5</v>
      </c>
      <c r="AW33" s="34">
        <f>$H$28/'Fixed data'!$C$7</f>
        <v>-1.5319111111113674E-5</v>
      </c>
      <c r="AX33" s="34">
        <f>$H$28/'Fixed data'!$C$7</f>
        <v>-1.5319111111113674E-5</v>
      </c>
      <c r="AY33" s="34">
        <f>$H$28/'Fixed data'!$C$7</f>
        <v>-1.5319111111113674E-5</v>
      </c>
      <c r="AZ33" s="34">
        <f>$H$28/'Fixed data'!$C$7</f>
        <v>-1.5319111111113674E-5</v>
      </c>
      <c r="BA33" s="34">
        <f>$H$28/'Fixed data'!$C$7</f>
        <v>-1.5319111111113674E-5</v>
      </c>
      <c r="BB33" s="34"/>
      <c r="BC33" s="34"/>
      <c r="BD33" s="34"/>
    </row>
    <row r="34" spans="1:57" ht="16.5" hidden="1" customHeight="1" outlineLevel="1">
      <c r="A34" s="113"/>
      <c r="B34" s="8" t="s">
        <v>5</v>
      </c>
      <c r="C34" s="10" t="s">
        <v>55</v>
      </c>
      <c r="D34" s="8" t="s">
        <v>39</v>
      </c>
      <c r="F34" s="34"/>
      <c r="G34" s="34"/>
      <c r="H34" s="34"/>
      <c r="I34" s="34"/>
      <c r="J34" s="34">
        <f>$I$28/'Fixed data'!$C$7</f>
        <v>0</v>
      </c>
      <c r="K34" s="34">
        <f>$I$28/'Fixed data'!$C$7</f>
        <v>0</v>
      </c>
      <c r="L34" s="34">
        <f>$I$28/'Fixed data'!$C$7</f>
        <v>0</v>
      </c>
      <c r="M34" s="34">
        <f>$I$28/'Fixed data'!$C$7</f>
        <v>0</v>
      </c>
      <c r="N34" s="34">
        <f>$I$28/'Fixed data'!$C$7</f>
        <v>0</v>
      </c>
      <c r="O34" s="34">
        <f>$I$28/'Fixed data'!$C$7</f>
        <v>0</v>
      </c>
      <c r="P34" s="34">
        <f>$I$28/'Fixed data'!$C$7</f>
        <v>0</v>
      </c>
      <c r="Q34" s="34">
        <f>$I$28/'Fixed data'!$C$7</f>
        <v>0</v>
      </c>
      <c r="R34" s="34">
        <f>$I$28/'Fixed data'!$C$7</f>
        <v>0</v>
      </c>
      <c r="S34" s="34">
        <f>$I$28/'Fixed data'!$C$7</f>
        <v>0</v>
      </c>
      <c r="T34" s="34">
        <f>$I$28/'Fixed data'!$C$7</f>
        <v>0</v>
      </c>
      <c r="U34" s="34">
        <f>$I$28/'Fixed data'!$C$7</f>
        <v>0</v>
      </c>
      <c r="V34" s="34">
        <f>$I$28/'Fixed data'!$C$7</f>
        <v>0</v>
      </c>
      <c r="W34" s="34">
        <f>$I$28/'Fixed data'!$C$7</f>
        <v>0</v>
      </c>
      <c r="X34" s="34">
        <f>$I$28/'Fixed data'!$C$7</f>
        <v>0</v>
      </c>
      <c r="Y34" s="34">
        <f>$I$28/'Fixed data'!$C$7</f>
        <v>0</v>
      </c>
      <c r="Z34" s="34">
        <f>$I$28/'Fixed data'!$C$7</f>
        <v>0</v>
      </c>
      <c r="AA34" s="34">
        <f>$I$28/'Fixed data'!$C$7</f>
        <v>0</v>
      </c>
      <c r="AB34" s="34">
        <f>$I$28/'Fixed data'!$C$7</f>
        <v>0</v>
      </c>
      <c r="AC34" s="34">
        <f>$I$28/'Fixed data'!$C$7</f>
        <v>0</v>
      </c>
      <c r="AD34" s="34">
        <f>$I$28/'Fixed data'!$C$7</f>
        <v>0</v>
      </c>
      <c r="AE34" s="34">
        <f>$I$28/'Fixed data'!$C$7</f>
        <v>0</v>
      </c>
      <c r="AF34" s="34">
        <f>$I$28/'Fixed data'!$C$7</f>
        <v>0</v>
      </c>
      <c r="AG34" s="34">
        <f>$I$28/'Fixed data'!$C$7</f>
        <v>0</v>
      </c>
      <c r="AH34" s="34">
        <f>$I$28/'Fixed data'!$C$7</f>
        <v>0</v>
      </c>
      <c r="AI34" s="34">
        <f>$I$28/'Fixed data'!$C$7</f>
        <v>0</v>
      </c>
      <c r="AJ34" s="34">
        <f>$I$28/'Fixed data'!$C$7</f>
        <v>0</v>
      </c>
      <c r="AK34" s="34">
        <f>$I$28/'Fixed data'!$C$7</f>
        <v>0</v>
      </c>
      <c r="AL34" s="34">
        <f>$I$28/'Fixed data'!$C$7</f>
        <v>0</v>
      </c>
      <c r="AM34" s="34">
        <f>$I$28/'Fixed data'!$C$7</f>
        <v>0</v>
      </c>
      <c r="AN34" s="34">
        <f>$I$28/'Fixed data'!$C$7</f>
        <v>0</v>
      </c>
      <c r="AO34" s="34">
        <f>$I$28/'Fixed data'!$C$7</f>
        <v>0</v>
      </c>
      <c r="AP34" s="34">
        <f>$I$28/'Fixed data'!$C$7</f>
        <v>0</v>
      </c>
      <c r="AQ34" s="34">
        <f>$I$28/'Fixed data'!$C$7</f>
        <v>0</v>
      </c>
      <c r="AR34" s="34">
        <f>$I$28/'Fixed data'!$C$7</f>
        <v>0</v>
      </c>
      <c r="AS34" s="34">
        <f>$I$28/'Fixed data'!$C$7</f>
        <v>0</v>
      </c>
      <c r="AT34" s="34">
        <f>$I$28/'Fixed data'!$C$7</f>
        <v>0</v>
      </c>
      <c r="AU34" s="34">
        <f>$I$28/'Fixed data'!$C$7</f>
        <v>0</v>
      </c>
      <c r="AV34" s="34">
        <f>$I$28/'Fixed data'!$C$7</f>
        <v>0</v>
      </c>
      <c r="AW34" s="34">
        <f>$I$28/'Fixed data'!$C$7</f>
        <v>0</v>
      </c>
      <c r="AX34" s="34">
        <f>$I$28/'Fixed data'!$C$7</f>
        <v>0</v>
      </c>
      <c r="AY34" s="34">
        <f>$I$28/'Fixed data'!$C$7</f>
        <v>0</v>
      </c>
      <c r="AZ34" s="34">
        <f>$I$28/'Fixed data'!$C$7</f>
        <v>0</v>
      </c>
      <c r="BA34" s="34">
        <f>$I$28/'Fixed data'!$C$7</f>
        <v>0</v>
      </c>
      <c r="BB34" s="34">
        <f>$I$28/'Fixed data'!$C$7</f>
        <v>0</v>
      </c>
      <c r="BC34" s="34"/>
      <c r="BD34" s="34"/>
    </row>
    <row r="35" spans="1:57" ht="16.5" hidden="1" customHeight="1" outlineLevel="1">
      <c r="A35" s="113"/>
      <c r="B35" s="8" t="s">
        <v>6</v>
      </c>
      <c r="C35" s="10" t="s">
        <v>56</v>
      </c>
      <c r="D35" s="8" t="s">
        <v>39</v>
      </c>
      <c r="F35" s="34"/>
      <c r="G35" s="34"/>
      <c r="H35" s="34"/>
      <c r="I35" s="34"/>
      <c r="J35" s="34"/>
      <c r="K35" s="34">
        <f>$J$28/'Fixed data'!$C$7</f>
        <v>0</v>
      </c>
      <c r="L35" s="34">
        <f>$J$28/'Fixed data'!$C$7</f>
        <v>0</v>
      </c>
      <c r="M35" s="34">
        <f>$J$28/'Fixed data'!$C$7</f>
        <v>0</v>
      </c>
      <c r="N35" s="34">
        <f>$J$28/'Fixed data'!$C$7</f>
        <v>0</v>
      </c>
      <c r="O35" s="34">
        <f>$J$28/'Fixed data'!$C$7</f>
        <v>0</v>
      </c>
      <c r="P35" s="34">
        <f>$J$28/'Fixed data'!$C$7</f>
        <v>0</v>
      </c>
      <c r="Q35" s="34">
        <f>$J$28/'Fixed data'!$C$7</f>
        <v>0</v>
      </c>
      <c r="R35" s="34">
        <f>$J$28/'Fixed data'!$C$7</f>
        <v>0</v>
      </c>
      <c r="S35" s="34">
        <f>$J$28/'Fixed data'!$C$7</f>
        <v>0</v>
      </c>
      <c r="T35" s="34">
        <f>$J$28/'Fixed data'!$C$7</f>
        <v>0</v>
      </c>
      <c r="U35" s="34">
        <f>$J$28/'Fixed data'!$C$7</f>
        <v>0</v>
      </c>
      <c r="V35" s="34">
        <f>$J$28/'Fixed data'!$C$7</f>
        <v>0</v>
      </c>
      <c r="W35" s="34">
        <f>$J$28/'Fixed data'!$C$7</f>
        <v>0</v>
      </c>
      <c r="X35" s="34">
        <f>$J$28/'Fixed data'!$C$7</f>
        <v>0</v>
      </c>
      <c r="Y35" s="34">
        <f>$J$28/'Fixed data'!$C$7</f>
        <v>0</v>
      </c>
      <c r="Z35" s="34">
        <f>$J$28/'Fixed data'!$C$7</f>
        <v>0</v>
      </c>
      <c r="AA35" s="34">
        <f>$J$28/'Fixed data'!$C$7</f>
        <v>0</v>
      </c>
      <c r="AB35" s="34">
        <f>$J$28/'Fixed data'!$C$7</f>
        <v>0</v>
      </c>
      <c r="AC35" s="34">
        <f>$J$28/'Fixed data'!$C$7</f>
        <v>0</v>
      </c>
      <c r="AD35" s="34">
        <f>$J$28/'Fixed data'!$C$7</f>
        <v>0</v>
      </c>
      <c r="AE35" s="34">
        <f>$J$28/'Fixed data'!$C$7</f>
        <v>0</v>
      </c>
      <c r="AF35" s="34">
        <f>$J$28/'Fixed data'!$C$7</f>
        <v>0</v>
      </c>
      <c r="AG35" s="34">
        <f>$J$28/'Fixed data'!$C$7</f>
        <v>0</v>
      </c>
      <c r="AH35" s="34">
        <f>$J$28/'Fixed data'!$C$7</f>
        <v>0</v>
      </c>
      <c r="AI35" s="34">
        <f>$J$28/'Fixed data'!$C$7</f>
        <v>0</v>
      </c>
      <c r="AJ35" s="34">
        <f>$J$28/'Fixed data'!$C$7</f>
        <v>0</v>
      </c>
      <c r="AK35" s="34">
        <f>$J$28/'Fixed data'!$C$7</f>
        <v>0</v>
      </c>
      <c r="AL35" s="34">
        <f>$J$28/'Fixed data'!$C$7</f>
        <v>0</v>
      </c>
      <c r="AM35" s="34">
        <f>$J$28/'Fixed data'!$C$7</f>
        <v>0</v>
      </c>
      <c r="AN35" s="34">
        <f>$J$28/'Fixed data'!$C$7</f>
        <v>0</v>
      </c>
      <c r="AO35" s="34">
        <f>$J$28/'Fixed data'!$C$7</f>
        <v>0</v>
      </c>
      <c r="AP35" s="34">
        <f>$J$28/'Fixed data'!$C$7</f>
        <v>0</v>
      </c>
      <c r="AQ35" s="34">
        <f>$J$28/'Fixed data'!$C$7</f>
        <v>0</v>
      </c>
      <c r="AR35" s="34">
        <f>$J$28/'Fixed data'!$C$7</f>
        <v>0</v>
      </c>
      <c r="AS35" s="34">
        <f>$J$28/'Fixed data'!$C$7</f>
        <v>0</v>
      </c>
      <c r="AT35" s="34">
        <f>$J$28/'Fixed data'!$C$7</f>
        <v>0</v>
      </c>
      <c r="AU35" s="34">
        <f>$J$28/'Fixed data'!$C$7</f>
        <v>0</v>
      </c>
      <c r="AV35" s="34">
        <f>$J$28/'Fixed data'!$C$7</f>
        <v>0</v>
      </c>
      <c r="AW35" s="34">
        <f>$J$28/'Fixed data'!$C$7</f>
        <v>0</v>
      </c>
      <c r="AX35" s="34">
        <f>$J$28/'Fixed data'!$C$7</f>
        <v>0</v>
      </c>
      <c r="AY35" s="34">
        <f>$J$28/'Fixed data'!$C$7</f>
        <v>0</v>
      </c>
      <c r="AZ35" s="34">
        <f>$J$28/'Fixed data'!$C$7</f>
        <v>0</v>
      </c>
      <c r="BA35" s="34">
        <f>$J$28/'Fixed data'!$C$7</f>
        <v>0</v>
      </c>
      <c r="BB35" s="34">
        <f>$J$28/'Fixed data'!$C$7</f>
        <v>0</v>
      </c>
      <c r="BC35" s="34">
        <f>$J$28/'Fixed data'!$C$7</f>
        <v>0</v>
      </c>
      <c r="BD35" s="34"/>
    </row>
    <row r="36" spans="1:57" ht="16.5" hidden="1" customHeight="1" outlineLevel="1">
      <c r="A36" s="113"/>
      <c r="B36" s="8" t="s">
        <v>31</v>
      </c>
      <c r="C36" s="10" t="s">
        <v>57</v>
      </c>
      <c r="D36" s="8" t="s">
        <v>39</v>
      </c>
      <c r="F36" s="34"/>
      <c r="G36" s="34"/>
      <c r="H36" s="34"/>
      <c r="I36" s="34"/>
      <c r="J36" s="34"/>
      <c r="K36" s="34"/>
      <c r="L36" s="34">
        <f>$K$28/'Fixed data'!$C$7</f>
        <v>0</v>
      </c>
      <c r="M36" s="34">
        <f>$K$28/'Fixed data'!$C$7</f>
        <v>0</v>
      </c>
      <c r="N36" s="34">
        <f>$K$28/'Fixed data'!$C$7</f>
        <v>0</v>
      </c>
      <c r="O36" s="34">
        <f>$K$28/'Fixed data'!$C$7</f>
        <v>0</v>
      </c>
      <c r="P36" s="34">
        <f>$K$28/'Fixed data'!$C$7</f>
        <v>0</v>
      </c>
      <c r="Q36" s="34">
        <f>$K$28/'Fixed data'!$C$7</f>
        <v>0</v>
      </c>
      <c r="R36" s="34">
        <f>$K$28/'Fixed data'!$C$7</f>
        <v>0</v>
      </c>
      <c r="S36" s="34">
        <f>$K$28/'Fixed data'!$C$7</f>
        <v>0</v>
      </c>
      <c r="T36" s="34">
        <f>$K$28/'Fixed data'!$C$7</f>
        <v>0</v>
      </c>
      <c r="U36" s="34">
        <f>$K$28/'Fixed data'!$C$7</f>
        <v>0</v>
      </c>
      <c r="V36" s="34">
        <f>$K$28/'Fixed data'!$C$7</f>
        <v>0</v>
      </c>
      <c r="W36" s="34">
        <f>$K$28/'Fixed data'!$C$7</f>
        <v>0</v>
      </c>
      <c r="X36" s="34">
        <f>$K$28/'Fixed data'!$C$7</f>
        <v>0</v>
      </c>
      <c r="Y36" s="34">
        <f>$K$28/'Fixed data'!$C$7</f>
        <v>0</v>
      </c>
      <c r="Z36" s="34">
        <f>$K$28/'Fixed data'!$C$7</f>
        <v>0</v>
      </c>
      <c r="AA36" s="34">
        <f>$K$28/'Fixed data'!$C$7</f>
        <v>0</v>
      </c>
      <c r="AB36" s="34">
        <f>$K$28/'Fixed data'!$C$7</f>
        <v>0</v>
      </c>
      <c r="AC36" s="34">
        <f>$K$28/'Fixed data'!$C$7</f>
        <v>0</v>
      </c>
      <c r="AD36" s="34">
        <f>$K$28/'Fixed data'!$C$7</f>
        <v>0</v>
      </c>
      <c r="AE36" s="34">
        <f>$K$28/'Fixed data'!$C$7</f>
        <v>0</v>
      </c>
      <c r="AF36" s="34">
        <f>$K$28/'Fixed data'!$C$7</f>
        <v>0</v>
      </c>
      <c r="AG36" s="34">
        <f>$K$28/'Fixed data'!$C$7</f>
        <v>0</v>
      </c>
      <c r="AH36" s="34">
        <f>$K$28/'Fixed data'!$C$7</f>
        <v>0</v>
      </c>
      <c r="AI36" s="34">
        <f>$K$28/'Fixed data'!$C$7</f>
        <v>0</v>
      </c>
      <c r="AJ36" s="34">
        <f>$K$28/'Fixed data'!$C$7</f>
        <v>0</v>
      </c>
      <c r="AK36" s="34">
        <f>$K$28/'Fixed data'!$C$7</f>
        <v>0</v>
      </c>
      <c r="AL36" s="34">
        <f>$K$28/'Fixed data'!$C$7</f>
        <v>0</v>
      </c>
      <c r="AM36" s="34">
        <f>$K$28/'Fixed data'!$C$7</f>
        <v>0</v>
      </c>
      <c r="AN36" s="34">
        <f>$K$28/'Fixed data'!$C$7</f>
        <v>0</v>
      </c>
      <c r="AO36" s="34">
        <f>$K$28/'Fixed data'!$C$7</f>
        <v>0</v>
      </c>
      <c r="AP36" s="34">
        <f>$K$28/'Fixed data'!$C$7</f>
        <v>0</v>
      </c>
      <c r="AQ36" s="34">
        <f>$K$28/'Fixed data'!$C$7</f>
        <v>0</v>
      </c>
      <c r="AR36" s="34">
        <f>$K$28/'Fixed data'!$C$7</f>
        <v>0</v>
      </c>
      <c r="AS36" s="34">
        <f>$K$28/'Fixed data'!$C$7</f>
        <v>0</v>
      </c>
      <c r="AT36" s="34">
        <f>$K$28/'Fixed data'!$C$7</f>
        <v>0</v>
      </c>
      <c r="AU36" s="34">
        <f>$K$28/'Fixed data'!$C$7</f>
        <v>0</v>
      </c>
      <c r="AV36" s="34">
        <f>$K$28/'Fixed data'!$C$7</f>
        <v>0</v>
      </c>
      <c r="AW36" s="34">
        <f>$K$28/'Fixed data'!$C$7</f>
        <v>0</v>
      </c>
      <c r="AX36" s="34">
        <f>$K$28/'Fixed data'!$C$7</f>
        <v>0</v>
      </c>
      <c r="AY36" s="34">
        <f>$K$28/'Fixed data'!$C$7</f>
        <v>0</v>
      </c>
      <c r="AZ36" s="34">
        <f>$K$28/'Fixed data'!$C$7</f>
        <v>0</v>
      </c>
      <c r="BA36" s="34">
        <f>$K$28/'Fixed data'!$C$7</f>
        <v>0</v>
      </c>
      <c r="BB36" s="34">
        <f>$K$28/'Fixed data'!$C$7</f>
        <v>0</v>
      </c>
      <c r="BC36" s="34">
        <f>$K$28/'Fixed data'!$C$7</f>
        <v>0</v>
      </c>
      <c r="BD36" s="34">
        <f>$K$28/'Fixed data'!$C$7</f>
        <v>0</v>
      </c>
    </row>
    <row r="37" spans="1:57" ht="16.5" hidden="1" customHeight="1" outlineLevel="1">
      <c r="A37" s="113"/>
      <c r="B37" s="8" t="s">
        <v>32</v>
      </c>
      <c r="C37" s="10" t="s">
        <v>58</v>
      </c>
      <c r="D37" s="8" t="s">
        <v>39</v>
      </c>
      <c r="F37" s="34"/>
      <c r="G37" s="34"/>
      <c r="H37" s="34"/>
      <c r="I37" s="34"/>
      <c r="J37" s="34"/>
      <c r="K37" s="34"/>
      <c r="L37" s="34"/>
      <c r="M37" s="34">
        <f>$L$28/'Fixed data'!$C$7</f>
        <v>0</v>
      </c>
      <c r="N37" s="34">
        <f>$L$28/'Fixed data'!$C$7</f>
        <v>0</v>
      </c>
      <c r="O37" s="34">
        <f>$L$28/'Fixed data'!$C$7</f>
        <v>0</v>
      </c>
      <c r="P37" s="34">
        <f>$L$28/'Fixed data'!$C$7</f>
        <v>0</v>
      </c>
      <c r="Q37" s="34">
        <f>$L$28/'Fixed data'!$C$7</f>
        <v>0</v>
      </c>
      <c r="R37" s="34">
        <f>$L$28/'Fixed data'!$C$7</f>
        <v>0</v>
      </c>
      <c r="S37" s="34">
        <f>$L$28/'Fixed data'!$C$7</f>
        <v>0</v>
      </c>
      <c r="T37" s="34">
        <f>$L$28/'Fixed data'!$C$7</f>
        <v>0</v>
      </c>
      <c r="U37" s="34">
        <f>$L$28/'Fixed data'!$C$7</f>
        <v>0</v>
      </c>
      <c r="V37" s="34">
        <f>$L$28/'Fixed data'!$C$7</f>
        <v>0</v>
      </c>
      <c r="W37" s="34">
        <f>$L$28/'Fixed data'!$C$7</f>
        <v>0</v>
      </c>
      <c r="X37" s="34">
        <f>$L$28/'Fixed data'!$C$7</f>
        <v>0</v>
      </c>
      <c r="Y37" s="34">
        <f>$L$28/'Fixed data'!$C$7</f>
        <v>0</v>
      </c>
      <c r="Z37" s="34">
        <f>$L$28/'Fixed data'!$C$7</f>
        <v>0</v>
      </c>
      <c r="AA37" s="34">
        <f>$L$28/'Fixed data'!$C$7</f>
        <v>0</v>
      </c>
      <c r="AB37" s="34">
        <f>$L$28/'Fixed data'!$C$7</f>
        <v>0</v>
      </c>
      <c r="AC37" s="34">
        <f>$L$28/'Fixed data'!$C$7</f>
        <v>0</v>
      </c>
      <c r="AD37" s="34">
        <f>$L$28/'Fixed data'!$C$7</f>
        <v>0</v>
      </c>
      <c r="AE37" s="34">
        <f>$L$28/'Fixed data'!$C$7</f>
        <v>0</v>
      </c>
      <c r="AF37" s="34">
        <f>$L$28/'Fixed data'!$C$7</f>
        <v>0</v>
      </c>
      <c r="AG37" s="34">
        <f>$L$28/'Fixed data'!$C$7</f>
        <v>0</v>
      </c>
      <c r="AH37" s="34">
        <f>$L$28/'Fixed data'!$C$7</f>
        <v>0</v>
      </c>
      <c r="AI37" s="34">
        <f>$L$28/'Fixed data'!$C$7</f>
        <v>0</v>
      </c>
      <c r="AJ37" s="34">
        <f>$L$28/'Fixed data'!$C$7</f>
        <v>0</v>
      </c>
      <c r="AK37" s="34">
        <f>$L$28/'Fixed data'!$C$7</f>
        <v>0</v>
      </c>
      <c r="AL37" s="34">
        <f>$L$28/'Fixed data'!$C$7</f>
        <v>0</v>
      </c>
      <c r="AM37" s="34">
        <f>$L$28/'Fixed data'!$C$7</f>
        <v>0</v>
      </c>
      <c r="AN37" s="34">
        <f>$L$28/'Fixed data'!$C$7</f>
        <v>0</v>
      </c>
      <c r="AO37" s="34">
        <f>$L$28/'Fixed data'!$C$7</f>
        <v>0</v>
      </c>
      <c r="AP37" s="34">
        <f>$L$28/'Fixed data'!$C$7</f>
        <v>0</v>
      </c>
      <c r="AQ37" s="34">
        <f>$L$28/'Fixed data'!$C$7</f>
        <v>0</v>
      </c>
      <c r="AR37" s="34">
        <f>$L$28/'Fixed data'!$C$7</f>
        <v>0</v>
      </c>
      <c r="AS37" s="34">
        <f>$L$28/'Fixed data'!$C$7</f>
        <v>0</v>
      </c>
      <c r="AT37" s="34">
        <f>$L$28/'Fixed data'!$C$7</f>
        <v>0</v>
      </c>
      <c r="AU37" s="34">
        <f>$L$28/'Fixed data'!$C$7</f>
        <v>0</v>
      </c>
      <c r="AV37" s="34">
        <f>$L$28/'Fixed data'!$C$7</f>
        <v>0</v>
      </c>
      <c r="AW37" s="34">
        <f>$L$28/'Fixed data'!$C$7</f>
        <v>0</v>
      </c>
      <c r="AX37" s="34">
        <f>$L$28/'Fixed data'!$C$7</f>
        <v>0</v>
      </c>
      <c r="AY37" s="34">
        <f>$L$28/'Fixed data'!$C$7</f>
        <v>0</v>
      </c>
      <c r="AZ37" s="34">
        <f>$L$28/'Fixed data'!$C$7</f>
        <v>0</v>
      </c>
      <c r="BA37" s="34">
        <f>$L$28/'Fixed data'!$C$7</f>
        <v>0</v>
      </c>
      <c r="BB37" s="34">
        <f>$L$28/'Fixed data'!$C$7</f>
        <v>0</v>
      </c>
      <c r="BC37" s="34">
        <f>$L$28/'Fixed data'!$C$7</f>
        <v>0</v>
      </c>
      <c r="BD37" s="34">
        <f>$L$28/'Fixed data'!$C$7</f>
        <v>0</v>
      </c>
    </row>
    <row r="38" spans="1:57" ht="16.5" hidden="1" customHeight="1" outlineLevel="1">
      <c r="A38" s="113"/>
      <c r="B38" s="8" t="s">
        <v>106</v>
      </c>
      <c r="C38" s="10" t="s">
        <v>128</v>
      </c>
      <c r="D38" s="8" t="s">
        <v>39</v>
      </c>
      <c r="F38" s="34"/>
      <c r="G38" s="34"/>
      <c r="H38" s="34"/>
      <c r="I38" s="34"/>
      <c r="J38" s="34"/>
      <c r="K38" s="34"/>
      <c r="L38" s="34"/>
      <c r="M38" s="34"/>
      <c r="N38" s="34">
        <f>$M$28/'Fixed data'!$C$7</f>
        <v>0</v>
      </c>
      <c r="O38" s="34">
        <f>$M$28/'Fixed data'!$C$7</f>
        <v>0</v>
      </c>
      <c r="P38" s="34">
        <f>$M$28/'Fixed data'!$C$7</f>
        <v>0</v>
      </c>
      <c r="Q38" s="34">
        <f>$M$28/'Fixed data'!$C$7</f>
        <v>0</v>
      </c>
      <c r="R38" s="34">
        <f>$M$28/'Fixed data'!$C$7</f>
        <v>0</v>
      </c>
      <c r="S38" s="34">
        <f>$M$28/'Fixed data'!$C$7</f>
        <v>0</v>
      </c>
      <c r="T38" s="34">
        <f>$M$28/'Fixed data'!$C$7</f>
        <v>0</v>
      </c>
      <c r="U38" s="34">
        <f>$M$28/'Fixed data'!$C$7</f>
        <v>0</v>
      </c>
      <c r="V38" s="34">
        <f>$M$28/'Fixed data'!$C$7</f>
        <v>0</v>
      </c>
      <c r="W38" s="34">
        <f>$M$28/'Fixed data'!$C$7</f>
        <v>0</v>
      </c>
      <c r="X38" s="34">
        <f>$M$28/'Fixed data'!$C$7</f>
        <v>0</v>
      </c>
      <c r="Y38" s="34">
        <f>$M$28/'Fixed data'!$C$7</f>
        <v>0</v>
      </c>
      <c r="Z38" s="34">
        <f>$M$28/'Fixed data'!$C$7</f>
        <v>0</v>
      </c>
      <c r="AA38" s="34">
        <f>$M$28/'Fixed data'!$C$7</f>
        <v>0</v>
      </c>
      <c r="AB38" s="34">
        <f>$M$28/'Fixed data'!$C$7</f>
        <v>0</v>
      </c>
      <c r="AC38" s="34">
        <f>$M$28/'Fixed data'!$C$7</f>
        <v>0</v>
      </c>
      <c r="AD38" s="34">
        <f>$M$28/'Fixed data'!$C$7</f>
        <v>0</v>
      </c>
      <c r="AE38" s="34">
        <f>$M$28/'Fixed data'!$C$7</f>
        <v>0</v>
      </c>
      <c r="AF38" s="34">
        <f>$M$28/'Fixed data'!$C$7</f>
        <v>0</v>
      </c>
      <c r="AG38" s="34">
        <f>$M$28/'Fixed data'!$C$7</f>
        <v>0</v>
      </c>
      <c r="AH38" s="34">
        <f>$M$28/'Fixed data'!$C$7</f>
        <v>0</v>
      </c>
      <c r="AI38" s="34">
        <f>$M$28/'Fixed data'!$C$7</f>
        <v>0</v>
      </c>
      <c r="AJ38" s="34">
        <f>$M$28/'Fixed data'!$C$7</f>
        <v>0</v>
      </c>
      <c r="AK38" s="34">
        <f>$M$28/'Fixed data'!$C$7</f>
        <v>0</v>
      </c>
      <c r="AL38" s="34">
        <f>$M$28/'Fixed data'!$C$7</f>
        <v>0</v>
      </c>
      <c r="AM38" s="34">
        <f>$M$28/'Fixed data'!$C$7</f>
        <v>0</v>
      </c>
      <c r="AN38" s="34">
        <f>$M$28/'Fixed data'!$C$7</f>
        <v>0</v>
      </c>
      <c r="AO38" s="34">
        <f>$M$28/'Fixed data'!$C$7</f>
        <v>0</v>
      </c>
      <c r="AP38" s="34">
        <f>$M$28/'Fixed data'!$C$7</f>
        <v>0</v>
      </c>
      <c r="AQ38" s="34">
        <f>$M$28/'Fixed data'!$C$7</f>
        <v>0</v>
      </c>
      <c r="AR38" s="34">
        <f>$M$28/'Fixed data'!$C$7</f>
        <v>0</v>
      </c>
      <c r="AS38" s="34">
        <f>$M$28/'Fixed data'!$C$7</f>
        <v>0</v>
      </c>
      <c r="AT38" s="34">
        <f>$M$28/'Fixed data'!$C$7</f>
        <v>0</v>
      </c>
      <c r="AU38" s="34">
        <f>$M$28/'Fixed data'!$C$7</f>
        <v>0</v>
      </c>
      <c r="AV38" s="34">
        <f>$M$28/'Fixed data'!$C$7</f>
        <v>0</v>
      </c>
      <c r="AW38" s="34">
        <f>$M$28/'Fixed data'!$C$7</f>
        <v>0</v>
      </c>
      <c r="AX38" s="34">
        <f>$M$28/'Fixed data'!$C$7</f>
        <v>0</v>
      </c>
      <c r="AY38" s="34">
        <f>$M$28/'Fixed data'!$C$7</f>
        <v>0</v>
      </c>
      <c r="AZ38" s="34">
        <f>$M$28/'Fixed data'!$C$7</f>
        <v>0</v>
      </c>
      <c r="BA38" s="34">
        <f>$M$28/'Fixed data'!$C$7</f>
        <v>0</v>
      </c>
      <c r="BB38" s="34">
        <f>$M$28/'Fixed data'!$C$7</f>
        <v>0</v>
      </c>
      <c r="BC38" s="34">
        <f>$M$28/'Fixed data'!$C$7</f>
        <v>0</v>
      </c>
      <c r="BD38" s="34">
        <f>$M$28/'Fixed data'!$C$7</f>
        <v>0</v>
      </c>
      <c r="BE38" s="34"/>
    </row>
    <row r="39" spans="1:57" ht="16.5" hidden="1" customHeight="1" outlineLevel="1">
      <c r="A39" s="113"/>
      <c r="B39" s="8" t="s">
        <v>107</v>
      </c>
      <c r="C39" s="10" t="s">
        <v>129</v>
      </c>
      <c r="D39" s="8" t="s">
        <v>39</v>
      </c>
      <c r="F39" s="34"/>
      <c r="G39" s="34"/>
      <c r="H39" s="34"/>
      <c r="I39" s="34"/>
      <c r="J39" s="34"/>
      <c r="K39" s="34"/>
      <c r="L39" s="34"/>
      <c r="M39" s="34"/>
      <c r="N39" s="34"/>
      <c r="O39" s="34">
        <f>$N$28/'Fixed data'!$C$7</f>
        <v>0</v>
      </c>
      <c r="P39" s="34">
        <f>$N$28/'Fixed data'!$C$7</f>
        <v>0</v>
      </c>
      <c r="Q39" s="34">
        <f>$N$28/'Fixed data'!$C$7</f>
        <v>0</v>
      </c>
      <c r="R39" s="34">
        <f>$N$28/'Fixed data'!$C$7</f>
        <v>0</v>
      </c>
      <c r="S39" s="34">
        <f>$N$28/'Fixed data'!$C$7</f>
        <v>0</v>
      </c>
      <c r="T39" s="34">
        <f>$N$28/'Fixed data'!$C$7</f>
        <v>0</v>
      </c>
      <c r="U39" s="34">
        <f>$N$28/'Fixed data'!$C$7</f>
        <v>0</v>
      </c>
      <c r="V39" s="34">
        <f>$N$28/'Fixed data'!$C$7</f>
        <v>0</v>
      </c>
      <c r="W39" s="34">
        <f>$N$28/'Fixed data'!$C$7</f>
        <v>0</v>
      </c>
      <c r="X39" s="34">
        <f>$N$28/'Fixed data'!$C$7</f>
        <v>0</v>
      </c>
      <c r="Y39" s="34">
        <f>$N$28/'Fixed data'!$C$7</f>
        <v>0</v>
      </c>
      <c r="Z39" s="34">
        <f>$N$28/'Fixed data'!$C$7</f>
        <v>0</v>
      </c>
      <c r="AA39" s="34">
        <f>$N$28/'Fixed data'!$C$7</f>
        <v>0</v>
      </c>
      <c r="AB39" s="34">
        <f>$N$28/'Fixed data'!$C$7</f>
        <v>0</v>
      </c>
      <c r="AC39" s="34">
        <f>$N$28/'Fixed data'!$C$7</f>
        <v>0</v>
      </c>
      <c r="AD39" s="34">
        <f>$N$28/'Fixed data'!$C$7</f>
        <v>0</v>
      </c>
      <c r="AE39" s="34">
        <f>$N$28/'Fixed data'!$C$7</f>
        <v>0</v>
      </c>
      <c r="AF39" s="34">
        <f>$N$28/'Fixed data'!$C$7</f>
        <v>0</v>
      </c>
      <c r="AG39" s="34">
        <f>$N$28/'Fixed data'!$C$7</f>
        <v>0</v>
      </c>
      <c r="AH39" s="34">
        <f>$N$28/'Fixed data'!$C$7</f>
        <v>0</v>
      </c>
      <c r="AI39" s="34">
        <f>$N$28/'Fixed data'!$C$7</f>
        <v>0</v>
      </c>
      <c r="AJ39" s="34">
        <f>$N$28/'Fixed data'!$C$7</f>
        <v>0</v>
      </c>
      <c r="AK39" s="34">
        <f>$N$28/'Fixed data'!$C$7</f>
        <v>0</v>
      </c>
      <c r="AL39" s="34">
        <f>$N$28/'Fixed data'!$C$7</f>
        <v>0</v>
      </c>
      <c r="AM39" s="34">
        <f>$N$28/'Fixed data'!$C$7</f>
        <v>0</v>
      </c>
      <c r="AN39" s="34">
        <f>$N$28/'Fixed data'!$C$7</f>
        <v>0</v>
      </c>
      <c r="AO39" s="34">
        <f>$N$28/'Fixed data'!$C$7</f>
        <v>0</v>
      </c>
      <c r="AP39" s="34">
        <f>$N$28/'Fixed data'!$C$7</f>
        <v>0</v>
      </c>
      <c r="AQ39" s="34">
        <f>$N$28/'Fixed data'!$C$7</f>
        <v>0</v>
      </c>
      <c r="AR39" s="34">
        <f>$N$28/'Fixed data'!$C$7</f>
        <v>0</v>
      </c>
      <c r="AS39" s="34">
        <f>$N$28/'Fixed data'!$C$7</f>
        <v>0</v>
      </c>
      <c r="AT39" s="34">
        <f>$N$28/'Fixed data'!$C$7</f>
        <v>0</v>
      </c>
      <c r="AU39" s="34">
        <f>$N$28/'Fixed data'!$C$7</f>
        <v>0</v>
      </c>
      <c r="AV39" s="34">
        <f>$N$28/'Fixed data'!$C$7</f>
        <v>0</v>
      </c>
      <c r="AW39" s="34">
        <f>$N$28/'Fixed data'!$C$7</f>
        <v>0</v>
      </c>
      <c r="AX39" s="34">
        <f>$N$28/'Fixed data'!$C$7</f>
        <v>0</v>
      </c>
      <c r="AY39" s="34">
        <f>$N$28/'Fixed data'!$C$7</f>
        <v>0</v>
      </c>
      <c r="AZ39" s="34">
        <f>$N$28/'Fixed data'!$C$7</f>
        <v>0</v>
      </c>
      <c r="BA39" s="34">
        <f>$N$28/'Fixed data'!$C$7</f>
        <v>0</v>
      </c>
      <c r="BB39" s="34">
        <f>$N$28/'Fixed data'!$C$7</f>
        <v>0</v>
      </c>
      <c r="BC39" s="34">
        <f>$N$28/'Fixed data'!$C$7</f>
        <v>0</v>
      </c>
      <c r="BD39" s="34">
        <f>$N$28/'Fixed data'!$C$7</f>
        <v>0</v>
      </c>
    </row>
    <row r="40" spans="1:57" ht="16.5" hidden="1" customHeight="1" outlineLevel="1">
      <c r="A40" s="113"/>
      <c r="B40" s="8" t="s">
        <v>108</v>
      </c>
      <c r="C40" s="10" t="s">
        <v>130</v>
      </c>
      <c r="D40" s="8" t="s">
        <v>39</v>
      </c>
      <c r="F40" s="34"/>
      <c r="G40" s="34"/>
      <c r="H40" s="34"/>
      <c r="I40" s="34"/>
      <c r="J40" s="34"/>
      <c r="K40" s="34"/>
      <c r="L40" s="34"/>
      <c r="M40" s="34"/>
      <c r="N40" s="34"/>
      <c r="O40" s="34"/>
      <c r="P40" s="34">
        <f>$O$28/'Fixed data'!$C$7</f>
        <v>0</v>
      </c>
      <c r="Q40" s="34">
        <f>$O$28/'Fixed data'!$C$7</f>
        <v>0</v>
      </c>
      <c r="R40" s="34">
        <f>$O$28/'Fixed data'!$C$7</f>
        <v>0</v>
      </c>
      <c r="S40" s="34">
        <f>$O$28/'Fixed data'!$C$7</f>
        <v>0</v>
      </c>
      <c r="T40" s="34">
        <f>$O$28/'Fixed data'!$C$7</f>
        <v>0</v>
      </c>
      <c r="U40" s="34">
        <f>$O$28/'Fixed data'!$C$7</f>
        <v>0</v>
      </c>
      <c r="V40" s="34">
        <f>$O$28/'Fixed data'!$C$7</f>
        <v>0</v>
      </c>
      <c r="W40" s="34">
        <f>$O$28/'Fixed data'!$C$7</f>
        <v>0</v>
      </c>
      <c r="X40" s="34">
        <f>$O$28/'Fixed data'!$C$7</f>
        <v>0</v>
      </c>
      <c r="Y40" s="34">
        <f>$O$28/'Fixed data'!$C$7</f>
        <v>0</v>
      </c>
      <c r="Z40" s="34">
        <f>$O$28/'Fixed data'!$C$7</f>
        <v>0</v>
      </c>
      <c r="AA40" s="34">
        <f>$O$28/'Fixed data'!$C$7</f>
        <v>0</v>
      </c>
      <c r="AB40" s="34">
        <f>$O$28/'Fixed data'!$C$7</f>
        <v>0</v>
      </c>
      <c r="AC40" s="34">
        <f>$O$28/'Fixed data'!$C$7</f>
        <v>0</v>
      </c>
      <c r="AD40" s="34">
        <f>$O$28/'Fixed data'!$C$7</f>
        <v>0</v>
      </c>
      <c r="AE40" s="34">
        <f>$O$28/'Fixed data'!$C$7</f>
        <v>0</v>
      </c>
      <c r="AF40" s="34">
        <f>$O$28/'Fixed data'!$C$7</f>
        <v>0</v>
      </c>
      <c r="AG40" s="34">
        <f>$O$28/'Fixed data'!$C$7</f>
        <v>0</v>
      </c>
      <c r="AH40" s="34">
        <f>$O$28/'Fixed data'!$C$7</f>
        <v>0</v>
      </c>
      <c r="AI40" s="34">
        <f>$O$28/'Fixed data'!$C$7</f>
        <v>0</v>
      </c>
      <c r="AJ40" s="34">
        <f>$O$28/'Fixed data'!$C$7</f>
        <v>0</v>
      </c>
      <c r="AK40" s="34">
        <f>$O$28/'Fixed data'!$C$7</f>
        <v>0</v>
      </c>
      <c r="AL40" s="34">
        <f>$O$28/'Fixed data'!$C$7</f>
        <v>0</v>
      </c>
      <c r="AM40" s="34">
        <f>$O$28/'Fixed data'!$C$7</f>
        <v>0</v>
      </c>
      <c r="AN40" s="34">
        <f>$O$28/'Fixed data'!$C$7</f>
        <v>0</v>
      </c>
      <c r="AO40" s="34">
        <f>$O$28/'Fixed data'!$C$7</f>
        <v>0</v>
      </c>
      <c r="AP40" s="34">
        <f>$O$28/'Fixed data'!$C$7</f>
        <v>0</v>
      </c>
      <c r="AQ40" s="34">
        <f>$O$28/'Fixed data'!$C$7</f>
        <v>0</v>
      </c>
      <c r="AR40" s="34">
        <f>$O$28/'Fixed data'!$C$7</f>
        <v>0</v>
      </c>
      <c r="AS40" s="34">
        <f>$O$28/'Fixed data'!$C$7</f>
        <v>0</v>
      </c>
      <c r="AT40" s="34">
        <f>$O$28/'Fixed data'!$C$7</f>
        <v>0</v>
      </c>
      <c r="AU40" s="34">
        <f>$O$28/'Fixed data'!$C$7</f>
        <v>0</v>
      </c>
      <c r="AV40" s="34">
        <f>$O$28/'Fixed data'!$C$7</f>
        <v>0</v>
      </c>
      <c r="AW40" s="34">
        <f>$O$28/'Fixed data'!$C$7</f>
        <v>0</v>
      </c>
      <c r="AX40" s="34">
        <f>$O$28/'Fixed data'!$C$7</f>
        <v>0</v>
      </c>
      <c r="AY40" s="34">
        <f>$O$28/'Fixed data'!$C$7</f>
        <v>0</v>
      </c>
      <c r="AZ40" s="34">
        <f>$O$28/'Fixed data'!$C$7</f>
        <v>0</v>
      </c>
      <c r="BA40" s="34">
        <f>$O$28/'Fixed data'!$C$7</f>
        <v>0</v>
      </c>
      <c r="BB40" s="34">
        <f>$O$28/'Fixed data'!$C$7</f>
        <v>0</v>
      </c>
      <c r="BC40" s="34">
        <f>$O$28/'Fixed data'!$C$7</f>
        <v>0</v>
      </c>
      <c r="BD40" s="34">
        <f>$O$28/'Fixed data'!$C$7</f>
        <v>0</v>
      </c>
    </row>
    <row r="41" spans="1:57" ht="16.5" hidden="1" customHeight="1" outlineLevel="1">
      <c r="A41" s="113"/>
      <c r="B41" s="8" t="s">
        <v>109</v>
      </c>
      <c r="C41" s="10" t="s">
        <v>131</v>
      </c>
      <c r="D41" s="8" t="s">
        <v>39</v>
      </c>
      <c r="F41" s="34"/>
      <c r="G41" s="34"/>
      <c r="H41" s="34"/>
      <c r="I41" s="34"/>
      <c r="J41" s="34"/>
      <c r="K41" s="34"/>
      <c r="L41" s="34"/>
      <c r="M41" s="34"/>
      <c r="N41" s="34"/>
      <c r="O41" s="34"/>
      <c r="P41" s="34"/>
      <c r="Q41" s="34">
        <f>$P$28/'Fixed data'!$C$7</f>
        <v>0</v>
      </c>
      <c r="R41" s="34">
        <f>$P$28/'Fixed data'!$C$7</f>
        <v>0</v>
      </c>
      <c r="S41" s="34">
        <f>$P$28/'Fixed data'!$C$7</f>
        <v>0</v>
      </c>
      <c r="T41" s="34">
        <f>$P$28/'Fixed data'!$C$7</f>
        <v>0</v>
      </c>
      <c r="U41" s="34">
        <f>$P$28/'Fixed data'!$C$7</f>
        <v>0</v>
      </c>
      <c r="V41" s="34">
        <f>$P$28/'Fixed data'!$C$7</f>
        <v>0</v>
      </c>
      <c r="W41" s="34">
        <f>$P$28/'Fixed data'!$C$7</f>
        <v>0</v>
      </c>
      <c r="X41" s="34">
        <f>$P$28/'Fixed data'!$C$7</f>
        <v>0</v>
      </c>
      <c r="Y41" s="34">
        <f>$P$28/'Fixed data'!$C$7</f>
        <v>0</v>
      </c>
      <c r="Z41" s="34">
        <f>$P$28/'Fixed data'!$C$7</f>
        <v>0</v>
      </c>
      <c r="AA41" s="34">
        <f>$P$28/'Fixed data'!$C$7</f>
        <v>0</v>
      </c>
      <c r="AB41" s="34">
        <f>$P$28/'Fixed data'!$C$7</f>
        <v>0</v>
      </c>
      <c r="AC41" s="34">
        <f>$P$28/'Fixed data'!$C$7</f>
        <v>0</v>
      </c>
      <c r="AD41" s="34">
        <f>$P$28/'Fixed data'!$C$7</f>
        <v>0</v>
      </c>
      <c r="AE41" s="34">
        <f>$P$28/'Fixed data'!$C$7</f>
        <v>0</v>
      </c>
      <c r="AF41" s="34">
        <f>$P$28/'Fixed data'!$C$7</f>
        <v>0</v>
      </c>
      <c r="AG41" s="34">
        <f>$P$28/'Fixed data'!$C$7</f>
        <v>0</v>
      </c>
      <c r="AH41" s="34">
        <f>$P$28/'Fixed data'!$C$7</f>
        <v>0</v>
      </c>
      <c r="AI41" s="34">
        <f>$P$28/'Fixed data'!$C$7</f>
        <v>0</v>
      </c>
      <c r="AJ41" s="34">
        <f>$P$28/'Fixed data'!$C$7</f>
        <v>0</v>
      </c>
      <c r="AK41" s="34">
        <f>$P$28/'Fixed data'!$C$7</f>
        <v>0</v>
      </c>
      <c r="AL41" s="34">
        <f>$P$28/'Fixed data'!$C$7</f>
        <v>0</v>
      </c>
      <c r="AM41" s="34">
        <f>$P$28/'Fixed data'!$C$7</f>
        <v>0</v>
      </c>
      <c r="AN41" s="34">
        <f>$P$28/'Fixed data'!$C$7</f>
        <v>0</v>
      </c>
      <c r="AO41" s="34">
        <f>$P$28/'Fixed data'!$C$7</f>
        <v>0</v>
      </c>
      <c r="AP41" s="34">
        <f>$P$28/'Fixed data'!$C$7</f>
        <v>0</v>
      </c>
      <c r="AQ41" s="34">
        <f>$P$28/'Fixed data'!$C$7</f>
        <v>0</v>
      </c>
      <c r="AR41" s="34">
        <f>$P$28/'Fixed data'!$C$7</f>
        <v>0</v>
      </c>
      <c r="AS41" s="34">
        <f>$P$28/'Fixed data'!$C$7</f>
        <v>0</v>
      </c>
      <c r="AT41" s="34">
        <f>$P$28/'Fixed data'!$C$7</f>
        <v>0</v>
      </c>
      <c r="AU41" s="34">
        <f>$P$28/'Fixed data'!$C$7</f>
        <v>0</v>
      </c>
      <c r="AV41" s="34">
        <f>$P$28/'Fixed data'!$C$7</f>
        <v>0</v>
      </c>
      <c r="AW41" s="34">
        <f>$P$28/'Fixed data'!$C$7</f>
        <v>0</v>
      </c>
      <c r="AX41" s="34">
        <f>$P$28/'Fixed data'!$C$7</f>
        <v>0</v>
      </c>
      <c r="AY41" s="34">
        <f>$P$28/'Fixed data'!$C$7</f>
        <v>0</v>
      </c>
      <c r="AZ41" s="34">
        <f>$P$28/'Fixed data'!$C$7</f>
        <v>0</v>
      </c>
      <c r="BA41" s="34">
        <f>$P$28/'Fixed data'!$C$7</f>
        <v>0</v>
      </c>
      <c r="BB41" s="34">
        <f>$P$28/'Fixed data'!$C$7</f>
        <v>0</v>
      </c>
      <c r="BC41" s="34">
        <f>$P$28/'Fixed data'!$C$7</f>
        <v>0</v>
      </c>
      <c r="BD41" s="34">
        <f>$P$28/'Fixed data'!$C$7</f>
        <v>0</v>
      </c>
    </row>
    <row r="42" spans="1:57" ht="16.5" hidden="1" customHeight="1" outlineLevel="1">
      <c r="A42" s="113"/>
      <c r="B42" s="8" t="s">
        <v>110</v>
      </c>
      <c r="C42" s="10" t="s">
        <v>132</v>
      </c>
      <c r="D42" s="8" t="s">
        <v>39</v>
      </c>
      <c r="F42" s="34"/>
      <c r="G42" s="34"/>
      <c r="H42" s="34"/>
      <c r="I42" s="34"/>
      <c r="J42" s="34"/>
      <c r="K42" s="34"/>
      <c r="L42" s="34"/>
      <c r="M42" s="34"/>
      <c r="N42" s="34"/>
      <c r="O42" s="34"/>
      <c r="P42" s="34"/>
      <c r="Q42" s="34"/>
      <c r="R42" s="34">
        <f>$Q$28/'Fixed data'!$C$7</f>
        <v>0</v>
      </c>
      <c r="S42" s="34">
        <f>$Q$28/'Fixed data'!$C$7</f>
        <v>0</v>
      </c>
      <c r="T42" s="34">
        <f>$Q$28/'Fixed data'!$C$7</f>
        <v>0</v>
      </c>
      <c r="U42" s="34">
        <f>$Q$28/'Fixed data'!$C$7</f>
        <v>0</v>
      </c>
      <c r="V42" s="34">
        <f>$Q$28/'Fixed data'!$C$7</f>
        <v>0</v>
      </c>
      <c r="W42" s="34">
        <f>$Q$28/'Fixed data'!$C$7</f>
        <v>0</v>
      </c>
      <c r="X42" s="34">
        <f>$Q$28/'Fixed data'!$C$7</f>
        <v>0</v>
      </c>
      <c r="Y42" s="34">
        <f>$Q$28/'Fixed data'!$C$7</f>
        <v>0</v>
      </c>
      <c r="Z42" s="34">
        <f>$Q$28/'Fixed data'!$C$7</f>
        <v>0</v>
      </c>
      <c r="AA42" s="34">
        <f>$Q$28/'Fixed data'!$C$7</f>
        <v>0</v>
      </c>
      <c r="AB42" s="34">
        <f>$Q$28/'Fixed data'!$C$7</f>
        <v>0</v>
      </c>
      <c r="AC42" s="34">
        <f>$Q$28/'Fixed data'!$C$7</f>
        <v>0</v>
      </c>
      <c r="AD42" s="34">
        <f>$Q$28/'Fixed data'!$C$7</f>
        <v>0</v>
      </c>
      <c r="AE42" s="34">
        <f>$Q$28/'Fixed data'!$C$7</f>
        <v>0</v>
      </c>
      <c r="AF42" s="34">
        <f>$Q$28/'Fixed data'!$C$7</f>
        <v>0</v>
      </c>
      <c r="AG42" s="34">
        <f>$Q$28/'Fixed data'!$C$7</f>
        <v>0</v>
      </c>
      <c r="AH42" s="34">
        <f>$Q$28/'Fixed data'!$C$7</f>
        <v>0</v>
      </c>
      <c r="AI42" s="34">
        <f>$Q$28/'Fixed data'!$C$7</f>
        <v>0</v>
      </c>
      <c r="AJ42" s="34">
        <f>$Q$28/'Fixed data'!$C$7</f>
        <v>0</v>
      </c>
      <c r="AK42" s="34">
        <f>$Q$28/'Fixed data'!$C$7</f>
        <v>0</v>
      </c>
      <c r="AL42" s="34">
        <f>$Q$28/'Fixed data'!$C$7</f>
        <v>0</v>
      </c>
      <c r="AM42" s="34">
        <f>$Q$28/'Fixed data'!$C$7</f>
        <v>0</v>
      </c>
      <c r="AN42" s="34">
        <f>$Q$28/'Fixed data'!$C$7</f>
        <v>0</v>
      </c>
      <c r="AO42" s="34">
        <f>$Q$28/'Fixed data'!$C$7</f>
        <v>0</v>
      </c>
      <c r="AP42" s="34">
        <f>$Q$28/'Fixed data'!$C$7</f>
        <v>0</v>
      </c>
      <c r="AQ42" s="34">
        <f>$Q$28/'Fixed data'!$C$7</f>
        <v>0</v>
      </c>
      <c r="AR42" s="34">
        <f>$Q$28/'Fixed data'!$C$7</f>
        <v>0</v>
      </c>
      <c r="AS42" s="34">
        <f>$Q$28/'Fixed data'!$C$7</f>
        <v>0</v>
      </c>
      <c r="AT42" s="34">
        <f>$Q$28/'Fixed data'!$C$7</f>
        <v>0</v>
      </c>
      <c r="AU42" s="34">
        <f>$Q$28/'Fixed data'!$C$7</f>
        <v>0</v>
      </c>
      <c r="AV42" s="34">
        <f>$Q$28/'Fixed data'!$C$7</f>
        <v>0</v>
      </c>
      <c r="AW42" s="34">
        <f>$Q$28/'Fixed data'!$C$7</f>
        <v>0</v>
      </c>
      <c r="AX42" s="34">
        <f>$Q$28/'Fixed data'!$C$7</f>
        <v>0</v>
      </c>
      <c r="AY42" s="34">
        <f>$Q$28/'Fixed data'!$C$7</f>
        <v>0</v>
      </c>
      <c r="AZ42" s="34">
        <f>$Q$28/'Fixed data'!$C$7</f>
        <v>0</v>
      </c>
      <c r="BA42" s="34">
        <f>$Q$28/'Fixed data'!$C$7</f>
        <v>0</v>
      </c>
      <c r="BB42" s="34">
        <f>$Q$28/'Fixed data'!$C$7</f>
        <v>0</v>
      </c>
      <c r="BC42" s="34">
        <f>$Q$28/'Fixed data'!$C$7</f>
        <v>0</v>
      </c>
      <c r="BD42" s="34">
        <f>$Q$28/'Fixed data'!$C$7</f>
        <v>0</v>
      </c>
    </row>
    <row r="43" spans="1:57" ht="16.5" hidden="1" customHeight="1" outlineLevel="1">
      <c r="A43" s="113"/>
      <c r="B43" s="8" t="s">
        <v>111</v>
      </c>
      <c r="C43" s="10" t="s">
        <v>133</v>
      </c>
      <c r="D43" s="8" t="s">
        <v>39</v>
      </c>
      <c r="F43" s="34"/>
      <c r="G43" s="34"/>
      <c r="H43" s="34"/>
      <c r="I43" s="34"/>
      <c r="J43" s="34"/>
      <c r="K43" s="34"/>
      <c r="L43" s="34"/>
      <c r="M43" s="34"/>
      <c r="N43" s="34"/>
      <c r="O43" s="34"/>
      <c r="P43" s="34"/>
      <c r="Q43" s="34"/>
      <c r="R43" s="34"/>
      <c r="S43" s="34">
        <f>$R$28/'Fixed data'!$C$7</f>
        <v>0</v>
      </c>
      <c r="T43" s="34">
        <f>$R$28/'Fixed data'!$C$7</f>
        <v>0</v>
      </c>
      <c r="U43" s="34">
        <f>$R$28/'Fixed data'!$C$7</f>
        <v>0</v>
      </c>
      <c r="V43" s="34">
        <f>$R$28/'Fixed data'!$C$7</f>
        <v>0</v>
      </c>
      <c r="W43" s="34">
        <f>$R$28/'Fixed data'!$C$7</f>
        <v>0</v>
      </c>
      <c r="X43" s="34">
        <f>$R$28/'Fixed data'!$C$7</f>
        <v>0</v>
      </c>
      <c r="Y43" s="34">
        <f>$R$28/'Fixed data'!$C$7</f>
        <v>0</v>
      </c>
      <c r="Z43" s="34">
        <f>$R$28/'Fixed data'!$C$7</f>
        <v>0</v>
      </c>
      <c r="AA43" s="34">
        <f>$R$28/'Fixed data'!$C$7</f>
        <v>0</v>
      </c>
      <c r="AB43" s="34">
        <f>$R$28/'Fixed data'!$C$7</f>
        <v>0</v>
      </c>
      <c r="AC43" s="34">
        <f>$R$28/'Fixed data'!$C$7</f>
        <v>0</v>
      </c>
      <c r="AD43" s="34">
        <f>$R$28/'Fixed data'!$C$7</f>
        <v>0</v>
      </c>
      <c r="AE43" s="34">
        <f>$R$28/'Fixed data'!$C$7</f>
        <v>0</v>
      </c>
      <c r="AF43" s="34">
        <f>$R$28/'Fixed data'!$C$7</f>
        <v>0</v>
      </c>
      <c r="AG43" s="34">
        <f>$R$28/'Fixed data'!$C$7</f>
        <v>0</v>
      </c>
      <c r="AH43" s="34">
        <f>$R$28/'Fixed data'!$C$7</f>
        <v>0</v>
      </c>
      <c r="AI43" s="34">
        <f>$R$28/'Fixed data'!$C$7</f>
        <v>0</v>
      </c>
      <c r="AJ43" s="34">
        <f>$R$28/'Fixed data'!$C$7</f>
        <v>0</v>
      </c>
      <c r="AK43" s="34">
        <f>$R$28/'Fixed data'!$C$7</f>
        <v>0</v>
      </c>
      <c r="AL43" s="34">
        <f>$R$28/'Fixed data'!$C$7</f>
        <v>0</v>
      </c>
      <c r="AM43" s="34">
        <f>$R$28/'Fixed data'!$C$7</f>
        <v>0</v>
      </c>
      <c r="AN43" s="34">
        <f>$R$28/'Fixed data'!$C$7</f>
        <v>0</v>
      </c>
      <c r="AO43" s="34">
        <f>$R$28/'Fixed data'!$C$7</f>
        <v>0</v>
      </c>
      <c r="AP43" s="34">
        <f>$R$28/'Fixed data'!$C$7</f>
        <v>0</v>
      </c>
      <c r="AQ43" s="34">
        <f>$R$28/'Fixed data'!$C$7</f>
        <v>0</v>
      </c>
      <c r="AR43" s="34">
        <f>$R$28/'Fixed data'!$C$7</f>
        <v>0</v>
      </c>
      <c r="AS43" s="34">
        <f>$R$28/'Fixed data'!$C$7</f>
        <v>0</v>
      </c>
      <c r="AT43" s="34">
        <f>$R$28/'Fixed data'!$C$7</f>
        <v>0</v>
      </c>
      <c r="AU43" s="34">
        <f>$R$28/'Fixed data'!$C$7</f>
        <v>0</v>
      </c>
      <c r="AV43" s="34">
        <f>$R$28/'Fixed data'!$C$7</f>
        <v>0</v>
      </c>
      <c r="AW43" s="34">
        <f>$R$28/'Fixed data'!$C$7</f>
        <v>0</v>
      </c>
      <c r="AX43" s="34">
        <f>$R$28/'Fixed data'!$C$7</f>
        <v>0</v>
      </c>
      <c r="AY43" s="34">
        <f>$R$28/'Fixed data'!$C$7</f>
        <v>0</v>
      </c>
      <c r="AZ43" s="34">
        <f>$R$28/'Fixed data'!$C$7</f>
        <v>0</v>
      </c>
      <c r="BA43" s="34">
        <f>$R$28/'Fixed data'!$C$7</f>
        <v>0</v>
      </c>
      <c r="BB43" s="34">
        <f>$R$28/'Fixed data'!$C$7</f>
        <v>0</v>
      </c>
      <c r="BC43" s="34">
        <f>$R$28/'Fixed data'!$C$7</f>
        <v>0</v>
      </c>
      <c r="BD43" s="34">
        <f>$R$28/'Fixed data'!$C$7</f>
        <v>0</v>
      </c>
    </row>
    <row r="44" spans="1:57" ht="16.5" hidden="1" customHeight="1" outlineLevel="1">
      <c r="A44" s="113"/>
      <c r="B44" s="8" t="s">
        <v>112</v>
      </c>
      <c r="C44" s="10" t="s">
        <v>134</v>
      </c>
      <c r="D44" s="8" t="s">
        <v>39</v>
      </c>
      <c r="F44" s="34"/>
      <c r="G44" s="34"/>
      <c r="H44" s="34"/>
      <c r="I44" s="34"/>
      <c r="J44" s="34"/>
      <c r="K44" s="34"/>
      <c r="L44" s="34"/>
      <c r="M44" s="34"/>
      <c r="N44" s="34"/>
      <c r="O44" s="34"/>
      <c r="P44" s="34"/>
      <c r="Q44" s="34"/>
      <c r="R44" s="34"/>
      <c r="S44" s="34"/>
      <c r="T44" s="34">
        <f>$S$28/'Fixed data'!$C$7</f>
        <v>0</v>
      </c>
      <c r="U44" s="34">
        <f>$S$28/'Fixed data'!$C$7</f>
        <v>0</v>
      </c>
      <c r="V44" s="34">
        <f>$S$28/'Fixed data'!$C$7</f>
        <v>0</v>
      </c>
      <c r="W44" s="34">
        <f>$S$28/'Fixed data'!$C$7</f>
        <v>0</v>
      </c>
      <c r="X44" s="34">
        <f>$S$28/'Fixed data'!$C$7</f>
        <v>0</v>
      </c>
      <c r="Y44" s="34">
        <f>$S$28/'Fixed data'!$C$7</f>
        <v>0</v>
      </c>
      <c r="Z44" s="34">
        <f>$S$28/'Fixed data'!$C$7</f>
        <v>0</v>
      </c>
      <c r="AA44" s="34">
        <f>$S$28/'Fixed data'!$C$7</f>
        <v>0</v>
      </c>
      <c r="AB44" s="34">
        <f>$S$28/'Fixed data'!$C$7</f>
        <v>0</v>
      </c>
      <c r="AC44" s="34">
        <f>$S$28/'Fixed data'!$C$7</f>
        <v>0</v>
      </c>
      <c r="AD44" s="34">
        <f>$S$28/'Fixed data'!$C$7</f>
        <v>0</v>
      </c>
      <c r="AE44" s="34">
        <f>$S$28/'Fixed data'!$C$7</f>
        <v>0</v>
      </c>
      <c r="AF44" s="34">
        <f>$S$28/'Fixed data'!$C$7</f>
        <v>0</v>
      </c>
      <c r="AG44" s="34">
        <f>$S$28/'Fixed data'!$C$7</f>
        <v>0</v>
      </c>
      <c r="AH44" s="34">
        <f>$S$28/'Fixed data'!$C$7</f>
        <v>0</v>
      </c>
      <c r="AI44" s="34">
        <f>$S$28/'Fixed data'!$C$7</f>
        <v>0</v>
      </c>
      <c r="AJ44" s="34">
        <f>$S$28/'Fixed data'!$C$7</f>
        <v>0</v>
      </c>
      <c r="AK44" s="34">
        <f>$S$28/'Fixed data'!$C$7</f>
        <v>0</v>
      </c>
      <c r="AL44" s="34">
        <f>$S$28/'Fixed data'!$C$7</f>
        <v>0</v>
      </c>
      <c r="AM44" s="34">
        <f>$S$28/'Fixed data'!$C$7</f>
        <v>0</v>
      </c>
      <c r="AN44" s="34">
        <f>$S$28/'Fixed data'!$C$7</f>
        <v>0</v>
      </c>
      <c r="AO44" s="34">
        <f>$S$28/'Fixed data'!$C$7</f>
        <v>0</v>
      </c>
      <c r="AP44" s="34">
        <f>$S$28/'Fixed data'!$C$7</f>
        <v>0</v>
      </c>
      <c r="AQ44" s="34">
        <f>$S$28/'Fixed data'!$C$7</f>
        <v>0</v>
      </c>
      <c r="AR44" s="34">
        <f>$S$28/'Fixed data'!$C$7</f>
        <v>0</v>
      </c>
      <c r="AS44" s="34">
        <f>$S$28/'Fixed data'!$C$7</f>
        <v>0</v>
      </c>
      <c r="AT44" s="34">
        <f>$S$28/'Fixed data'!$C$7</f>
        <v>0</v>
      </c>
      <c r="AU44" s="34">
        <f>$S$28/'Fixed data'!$C$7</f>
        <v>0</v>
      </c>
      <c r="AV44" s="34">
        <f>$S$28/'Fixed data'!$C$7</f>
        <v>0</v>
      </c>
      <c r="AW44" s="34">
        <f>$S$28/'Fixed data'!$C$7</f>
        <v>0</v>
      </c>
      <c r="AX44" s="34">
        <f>$S$28/'Fixed data'!$C$7</f>
        <v>0</v>
      </c>
      <c r="AY44" s="34">
        <f>$S$28/'Fixed data'!$C$7</f>
        <v>0</v>
      </c>
      <c r="AZ44" s="34">
        <f>$S$28/'Fixed data'!$C$7</f>
        <v>0</v>
      </c>
      <c r="BA44" s="34">
        <f>$S$28/'Fixed data'!$C$7</f>
        <v>0</v>
      </c>
      <c r="BB44" s="34">
        <f>$S$28/'Fixed data'!$C$7</f>
        <v>0</v>
      </c>
      <c r="BC44" s="34">
        <f>$S$28/'Fixed data'!$C$7</f>
        <v>0</v>
      </c>
      <c r="BD44" s="34">
        <f>$S$28/'Fixed data'!$C$7</f>
        <v>0</v>
      </c>
    </row>
    <row r="45" spans="1:57" ht="16.5" hidden="1" customHeight="1" outlineLevel="1">
      <c r="A45" s="113"/>
      <c r="B45" s="8" t="s">
        <v>113</v>
      </c>
      <c r="C45" s="10" t="s">
        <v>135</v>
      </c>
      <c r="D45" s="8" t="s">
        <v>39</v>
      </c>
      <c r="F45" s="34"/>
      <c r="G45" s="34"/>
      <c r="H45" s="34"/>
      <c r="I45" s="34"/>
      <c r="J45" s="34"/>
      <c r="K45" s="34"/>
      <c r="L45" s="34"/>
      <c r="M45" s="34"/>
      <c r="N45" s="34"/>
      <c r="O45" s="34"/>
      <c r="P45" s="34"/>
      <c r="Q45" s="34"/>
      <c r="R45" s="34"/>
      <c r="S45" s="34"/>
      <c r="T45" s="34"/>
      <c r="U45" s="34">
        <f>$T$28/'Fixed data'!$C$7</f>
        <v>0</v>
      </c>
      <c r="V45" s="34">
        <f>$T$28/'Fixed data'!$C$7</f>
        <v>0</v>
      </c>
      <c r="W45" s="34">
        <f>$T$28/'Fixed data'!$C$7</f>
        <v>0</v>
      </c>
      <c r="X45" s="34">
        <f>$T$28/'Fixed data'!$C$7</f>
        <v>0</v>
      </c>
      <c r="Y45" s="34">
        <f>$T$28/'Fixed data'!$C$7</f>
        <v>0</v>
      </c>
      <c r="Z45" s="34">
        <f>$T$28/'Fixed data'!$C$7</f>
        <v>0</v>
      </c>
      <c r="AA45" s="34">
        <f>$T$28/'Fixed data'!$C$7</f>
        <v>0</v>
      </c>
      <c r="AB45" s="34">
        <f>$T$28/'Fixed data'!$C$7</f>
        <v>0</v>
      </c>
      <c r="AC45" s="34">
        <f>$T$28/'Fixed data'!$C$7</f>
        <v>0</v>
      </c>
      <c r="AD45" s="34">
        <f>$T$28/'Fixed data'!$C$7</f>
        <v>0</v>
      </c>
      <c r="AE45" s="34">
        <f>$T$28/'Fixed data'!$C$7</f>
        <v>0</v>
      </c>
      <c r="AF45" s="34">
        <f>$T$28/'Fixed data'!$C$7</f>
        <v>0</v>
      </c>
      <c r="AG45" s="34">
        <f>$T$28/'Fixed data'!$C$7</f>
        <v>0</v>
      </c>
      <c r="AH45" s="34">
        <f>$T$28/'Fixed data'!$C$7</f>
        <v>0</v>
      </c>
      <c r="AI45" s="34">
        <f>$T$28/'Fixed data'!$C$7</f>
        <v>0</v>
      </c>
      <c r="AJ45" s="34">
        <f>$T$28/'Fixed data'!$C$7</f>
        <v>0</v>
      </c>
      <c r="AK45" s="34">
        <f>$T$28/'Fixed data'!$C$7</f>
        <v>0</v>
      </c>
      <c r="AL45" s="34">
        <f>$T$28/'Fixed data'!$C$7</f>
        <v>0</v>
      </c>
      <c r="AM45" s="34">
        <f>$T$28/'Fixed data'!$C$7</f>
        <v>0</v>
      </c>
      <c r="AN45" s="34">
        <f>$T$28/'Fixed data'!$C$7</f>
        <v>0</v>
      </c>
      <c r="AO45" s="34">
        <f>$T$28/'Fixed data'!$C$7</f>
        <v>0</v>
      </c>
      <c r="AP45" s="34">
        <f>$T$28/'Fixed data'!$C$7</f>
        <v>0</v>
      </c>
      <c r="AQ45" s="34">
        <f>$T$28/'Fixed data'!$C$7</f>
        <v>0</v>
      </c>
      <c r="AR45" s="34">
        <f>$T$28/'Fixed data'!$C$7</f>
        <v>0</v>
      </c>
      <c r="AS45" s="34">
        <f>$T$28/'Fixed data'!$C$7</f>
        <v>0</v>
      </c>
      <c r="AT45" s="34">
        <f>$T$28/'Fixed data'!$C$7</f>
        <v>0</v>
      </c>
      <c r="AU45" s="34">
        <f>$T$28/'Fixed data'!$C$7</f>
        <v>0</v>
      </c>
      <c r="AV45" s="34">
        <f>$T$28/'Fixed data'!$C$7</f>
        <v>0</v>
      </c>
      <c r="AW45" s="34">
        <f>$T$28/'Fixed data'!$C$7</f>
        <v>0</v>
      </c>
      <c r="AX45" s="34">
        <f>$T$28/'Fixed data'!$C$7</f>
        <v>0</v>
      </c>
      <c r="AY45" s="34">
        <f>$T$28/'Fixed data'!$C$7</f>
        <v>0</v>
      </c>
      <c r="AZ45" s="34">
        <f>$T$28/'Fixed data'!$C$7</f>
        <v>0</v>
      </c>
      <c r="BA45" s="34">
        <f>$T$28/'Fixed data'!$C$7</f>
        <v>0</v>
      </c>
      <c r="BB45" s="34">
        <f>$T$28/'Fixed data'!$C$7</f>
        <v>0</v>
      </c>
      <c r="BC45" s="34">
        <f>$T$28/'Fixed data'!$C$7</f>
        <v>0</v>
      </c>
      <c r="BD45" s="34">
        <f>$T$28/'Fixed data'!$C$7</f>
        <v>0</v>
      </c>
    </row>
    <row r="46" spans="1:57" ht="16.5" hidden="1" customHeight="1" outlineLevel="1">
      <c r="A46" s="113"/>
      <c r="B46" s="8" t="s">
        <v>114</v>
      </c>
      <c r="C46" s="10" t="s">
        <v>136</v>
      </c>
      <c r="D46" s="8" t="s">
        <v>39</v>
      </c>
      <c r="F46" s="34"/>
      <c r="G46" s="34"/>
      <c r="H46" s="34"/>
      <c r="I46" s="34"/>
      <c r="J46" s="34"/>
      <c r="K46" s="34"/>
      <c r="L46" s="34"/>
      <c r="M46" s="34"/>
      <c r="N46" s="34"/>
      <c r="O46" s="34"/>
      <c r="P46" s="34"/>
      <c r="Q46" s="34"/>
      <c r="R46" s="34"/>
      <c r="S46" s="34"/>
      <c r="T46" s="34"/>
      <c r="U46" s="34"/>
      <c r="V46" s="34">
        <f>$U$28/'Fixed data'!$C$7</f>
        <v>0</v>
      </c>
      <c r="W46" s="34">
        <f>$U$28/'Fixed data'!$C$7</f>
        <v>0</v>
      </c>
      <c r="X46" s="34">
        <f>$U$28/'Fixed data'!$C$7</f>
        <v>0</v>
      </c>
      <c r="Y46" s="34">
        <f>$U$28/'Fixed data'!$C$7</f>
        <v>0</v>
      </c>
      <c r="Z46" s="34">
        <f>$U$28/'Fixed data'!$C$7</f>
        <v>0</v>
      </c>
      <c r="AA46" s="34">
        <f>$U$28/'Fixed data'!$C$7</f>
        <v>0</v>
      </c>
      <c r="AB46" s="34">
        <f>$U$28/'Fixed data'!$C$7</f>
        <v>0</v>
      </c>
      <c r="AC46" s="34">
        <f>$U$28/'Fixed data'!$C$7</f>
        <v>0</v>
      </c>
      <c r="AD46" s="34">
        <f>$U$28/'Fixed data'!$C$7</f>
        <v>0</v>
      </c>
      <c r="AE46" s="34">
        <f>$U$28/'Fixed data'!$C$7</f>
        <v>0</v>
      </c>
      <c r="AF46" s="34">
        <f>$U$28/'Fixed data'!$C$7</f>
        <v>0</v>
      </c>
      <c r="AG46" s="34">
        <f>$U$28/'Fixed data'!$C$7</f>
        <v>0</v>
      </c>
      <c r="AH46" s="34">
        <f>$U$28/'Fixed data'!$C$7</f>
        <v>0</v>
      </c>
      <c r="AI46" s="34">
        <f>$U$28/'Fixed data'!$C$7</f>
        <v>0</v>
      </c>
      <c r="AJ46" s="34">
        <f>$U$28/'Fixed data'!$C$7</f>
        <v>0</v>
      </c>
      <c r="AK46" s="34">
        <f>$U$28/'Fixed data'!$C$7</f>
        <v>0</v>
      </c>
      <c r="AL46" s="34">
        <f>$U$28/'Fixed data'!$C$7</f>
        <v>0</v>
      </c>
      <c r="AM46" s="34">
        <f>$U$28/'Fixed data'!$C$7</f>
        <v>0</v>
      </c>
      <c r="AN46" s="34">
        <f>$U$28/'Fixed data'!$C$7</f>
        <v>0</v>
      </c>
      <c r="AO46" s="34">
        <f>$U$28/'Fixed data'!$C$7</f>
        <v>0</v>
      </c>
      <c r="AP46" s="34">
        <f>$U$28/'Fixed data'!$C$7</f>
        <v>0</v>
      </c>
      <c r="AQ46" s="34">
        <f>$U$28/'Fixed data'!$C$7</f>
        <v>0</v>
      </c>
      <c r="AR46" s="34">
        <f>$U$28/'Fixed data'!$C$7</f>
        <v>0</v>
      </c>
      <c r="AS46" s="34">
        <f>$U$28/'Fixed data'!$C$7</f>
        <v>0</v>
      </c>
      <c r="AT46" s="34">
        <f>$U$28/'Fixed data'!$C$7</f>
        <v>0</v>
      </c>
      <c r="AU46" s="34">
        <f>$U$28/'Fixed data'!$C$7</f>
        <v>0</v>
      </c>
      <c r="AV46" s="34">
        <f>$U$28/'Fixed data'!$C$7</f>
        <v>0</v>
      </c>
      <c r="AW46" s="34">
        <f>$U$28/'Fixed data'!$C$7</f>
        <v>0</v>
      </c>
      <c r="AX46" s="34">
        <f>$U$28/'Fixed data'!$C$7</f>
        <v>0</v>
      </c>
      <c r="AY46" s="34">
        <f>$U$28/'Fixed data'!$C$7</f>
        <v>0</v>
      </c>
      <c r="AZ46" s="34">
        <f>$U$28/'Fixed data'!$C$7</f>
        <v>0</v>
      </c>
      <c r="BA46" s="34">
        <f>$U$28/'Fixed data'!$C$7</f>
        <v>0</v>
      </c>
      <c r="BB46" s="34">
        <f>$U$28/'Fixed data'!$C$7</f>
        <v>0</v>
      </c>
      <c r="BC46" s="34">
        <f>$U$28/'Fixed data'!$C$7</f>
        <v>0</v>
      </c>
      <c r="BD46" s="34">
        <f>$U$28/'Fixed data'!$C$7</f>
        <v>0</v>
      </c>
    </row>
    <row r="47" spans="1:57" ht="16.5" hidden="1" customHeight="1" outlineLevel="1">
      <c r="A47" s="113"/>
      <c r="B47" s="8" t="s">
        <v>115</v>
      </c>
      <c r="C47" s="10" t="s">
        <v>137</v>
      </c>
      <c r="D47" s="8" t="s">
        <v>39</v>
      </c>
      <c r="F47" s="34"/>
      <c r="G47" s="34"/>
      <c r="H47" s="34"/>
      <c r="I47" s="34"/>
      <c r="J47" s="34"/>
      <c r="K47" s="34"/>
      <c r="L47" s="34"/>
      <c r="M47" s="34"/>
      <c r="N47" s="34"/>
      <c r="O47" s="34"/>
      <c r="P47" s="34"/>
      <c r="Q47" s="34"/>
      <c r="R47" s="34"/>
      <c r="S47" s="34"/>
      <c r="T47" s="34"/>
      <c r="U47" s="34"/>
      <c r="V47" s="34"/>
      <c r="W47" s="34">
        <f>$V$28/'Fixed data'!$C$7</f>
        <v>0</v>
      </c>
      <c r="X47" s="34">
        <f>$V$28/'Fixed data'!$C$7</f>
        <v>0</v>
      </c>
      <c r="Y47" s="34">
        <f>$V$28/'Fixed data'!$C$7</f>
        <v>0</v>
      </c>
      <c r="Z47" s="34">
        <f>$V$28/'Fixed data'!$C$7</f>
        <v>0</v>
      </c>
      <c r="AA47" s="34">
        <f>$V$28/'Fixed data'!$C$7</f>
        <v>0</v>
      </c>
      <c r="AB47" s="34">
        <f>$V$28/'Fixed data'!$C$7</f>
        <v>0</v>
      </c>
      <c r="AC47" s="34">
        <f>$V$28/'Fixed data'!$C$7</f>
        <v>0</v>
      </c>
      <c r="AD47" s="34">
        <f>$V$28/'Fixed data'!$C$7</f>
        <v>0</v>
      </c>
      <c r="AE47" s="34">
        <f>$V$28/'Fixed data'!$C$7</f>
        <v>0</v>
      </c>
      <c r="AF47" s="34">
        <f>$V$28/'Fixed data'!$C$7</f>
        <v>0</v>
      </c>
      <c r="AG47" s="34">
        <f>$V$28/'Fixed data'!$C$7</f>
        <v>0</v>
      </c>
      <c r="AH47" s="34">
        <f>$V$28/'Fixed data'!$C$7</f>
        <v>0</v>
      </c>
      <c r="AI47" s="34">
        <f>$V$28/'Fixed data'!$C$7</f>
        <v>0</v>
      </c>
      <c r="AJ47" s="34">
        <f>$V$28/'Fixed data'!$C$7</f>
        <v>0</v>
      </c>
      <c r="AK47" s="34">
        <f>$V$28/'Fixed data'!$C$7</f>
        <v>0</v>
      </c>
      <c r="AL47" s="34">
        <f>$V$28/'Fixed data'!$C$7</f>
        <v>0</v>
      </c>
      <c r="AM47" s="34">
        <f>$V$28/'Fixed data'!$C$7</f>
        <v>0</v>
      </c>
      <c r="AN47" s="34">
        <f>$V$28/'Fixed data'!$C$7</f>
        <v>0</v>
      </c>
      <c r="AO47" s="34">
        <f>$V$28/'Fixed data'!$C$7</f>
        <v>0</v>
      </c>
      <c r="AP47" s="34">
        <f>$V$28/'Fixed data'!$C$7</f>
        <v>0</v>
      </c>
      <c r="AQ47" s="34">
        <f>$V$28/'Fixed data'!$C$7</f>
        <v>0</v>
      </c>
      <c r="AR47" s="34">
        <f>$V$28/'Fixed data'!$C$7</f>
        <v>0</v>
      </c>
      <c r="AS47" s="34">
        <f>$V$28/'Fixed data'!$C$7</f>
        <v>0</v>
      </c>
      <c r="AT47" s="34">
        <f>$V$28/'Fixed data'!$C$7</f>
        <v>0</v>
      </c>
      <c r="AU47" s="34">
        <f>$V$28/'Fixed data'!$C$7</f>
        <v>0</v>
      </c>
      <c r="AV47" s="34">
        <f>$V$28/'Fixed data'!$C$7</f>
        <v>0</v>
      </c>
      <c r="AW47" s="34">
        <f>$V$28/'Fixed data'!$C$7</f>
        <v>0</v>
      </c>
      <c r="AX47" s="34">
        <f>$V$28/'Fixed data'!$C$7</f>
        <v>0</v>
      </c>
      <c r="AY47" s="34">
        <f>$V$28/'Fixed data'!$C$7</f>
        <v>0</v>
      </c>
      <c r="AZ47" s="34">
        <f>$V$28/'Fixed data'!$C$7</f>
        <v>0</v>
      </c>
      <c r="BA47" s="34">
        <f>$V$28/'Fixed data'!$C$7</f>
        <v>0</v>
      </c>
      <c r="BB47" s="34">
        <f>$V$28/'Fixed data'!$C$7</f>
        <v>0</v>
      </c>
      <c r="BC47" s="34">
        <f>$V$28/'Fixed data'!$C$7</f>
        <v>0</v>
      </c>
      <c r="BD47" s="34">
        <f>$V$28/'Fixed data'!$C$7</f>
        <v>0</v>
      </c>
    </row>
    <row r="48" spans="1:57" ht="16.5" hidden="1" customHeight="1" outlineLevel="1">
      <c r="A48" s="113"/>
      <c r="B48" s="8" t="s">
        <v>116</v>
      </c>
      <c r="C48" s="10" t="s">
        <v>138</v>
      </c>
      <c r="D48" s="8" t="s">
        <v>39</v>
      </c>
      <c r="F48" s="34"/>
      <c r="G48" s="34"/>
      <c r="H48" s="34"/>
      <c r="I48" s="34"/>
      <c r="J48" s="34"/>
      <c r="K48" s="34"/>
      <c r="L48" s="34"/>
      <c r="M48" s="34"/>
      <c r="N48" s="34"/>
      <c r="O48" s="34"/>
      <c r="P48" s="34"/>
      <c r="Q48" s="34"/>
      <c r="R48" s="34"/>
      <c r="S48" s="34"/>
      <c r="T48" s="34"/>
      <c r="U48" s="34"/>
      <c r="V48" s="34"/>
      <c r="W48" s="34"/>
      <c r="X48" s="34">
        <f>$W$28/'Fixed data'!$C$7</f>
        <v>0</v>
      </c>
      <c r="Y48" s="34">
        <f>$W$28/'Fixed data'!$C$7</f>
        <v>0</v>
      </c>
      <c r="Z48" s="34">
        <f>$W$28/'Fixed data'!$C$7</f>
        <v>0</v>
      </c>
      <c r="AA48" s="34">
        <f>$W$28/'Fixed data'!$C$7</f>
        <v>0</v>
      </c>
      <c r="AB48" s="34">
        <f>$W$28/'Fixed data'!$C$7</f>
        <v>0</v>
      </c>
      <c r="AC48" s="34">
        <f>$W$28/'Fixed data'!$C$7</f>
        <v>0</v>
      </c>
      <c r="AD48" s="34">
        <f>$W$28/'Fixed data'!$C$7</f>
        <v>0</v>
      </c>
      <c r="AE48" s="34">
        <f>$W$28/'Fixed data'!$C$7</f>
        <v>0</v>
      </c>
      <c r="AF48" s="34">
        <f>$W$28/'Fixed data'!$C$7</f>
        <v>0</v>
      </c>
      <c r="AG48" s="34">
        <f>$W$28/'Fixed data'!$C$7</f>
        <v>0</v>
      </c>
      <c r="AH48" s="34">
        <f>$W$28/'Fixed data'!$C$7</f>
        <v>0</v>
      </c>
      <c r="AI48" s="34">
        <f>$W$28/'Fixed data'!$C$7</f>
        <v>0</v>
      </c>
      <c r="AJ48" s="34">
        <f>$W$28/'Fixed data'!$C$7</f>
        <v>0</v>
      </c>
      <c r="AK48" s="34">
        <f>$W$28/'Fixed data'!$C$7</f>
        <v>0</v>
      </c>
      <c r="AL48" s="34">
        <f>$W$28/'Fixed data'!$C$7</f>
        <v>0</v>
      </c>
      <c r="AM48" s="34">
        <f>$W$28/'Fixed data'!$C$7</f>
        <v>0</v>
      </c>
      <c r="AN48" s="34">
        <f>$W$28/'Fixed data'!$C$7</f>
        <v>0</v>
      </c>
      <c r="AO48" s="34">
        <f>$W$28/'Fixed data'!$C$7</f>
        <v>0</v>
      </c>
      <c r="AP48" s="34">
        <f>$W$28/'Fixed data'!$C$7</f>
        <v>0</v>
      </c>
      <c r="AQ48" s="34">
        <f>$W$28/'Fixed data'!$C$7</f>
        <v>0</v>
      </c>
      <c r="AR48" s="34">
        <f>$W$28/'Fixed data'!$C$7</f>
        <v>0</v>
      </c>
      <c r="AS48" s="34">
        <f>$W$28/'Fixed data'!$C$7</f>
        <v>0</v>
      </c>
      <c r="AT48" s="34">
        <f>$W$28/'Fixed data'!$C$7</f>
        <v>0</v>
      </c>
      <c r="AU48" s="34">
        <f>$W$28/'Fixed data'!$C$7</f>
        <v>0</v>
      </c>
      <c r="AV48" s="34">
        <f>$W$28/'Fixed data'!$C$7</f>
        <v>0</v>
      </c>
      <c r="AW48" s="34">
        <f>$W$28/'Fixed data'!$C$7</f>
        <v>0</v>
      </c>
      <c r="AX48" s="34">
        <f>$W$28/'Fixed data'!$C$7</f>
        <v>0</v>
      </c>
      <c r="AY48" s="34">
        <f>$W$28/'Fixed data'!$C$7</f>
        <v>0</v>
      </c>
      <c r="AZ48" s="34">
        <f>$W$28/'Fixed data'!$C$7</f>
        <v>0</v>
      </c>
      <c r="BA48" s="34">
        <f>$W$28/'Fixed data'!$C$7</f>
        <v>0</v>
      </c>
      <c r="BB48" s="34">
        <f>$W$28/'Fixed data'!$C$7</f>
        <v>0</v>
      </c>
      <c r="BC48" s="34">
        <f>$W$28/'Fixed data'!$C$7</f>
        <v>0</v>
      </c>
      <c r="BD48" s="34">
        <f>$W$28/'Fixed data'!$C$7</f>
        <v>0</v>
      </c>
    </row>
    <row r="49" spans="1:56" ht="16.5" hidden="1" customHeight="1" outlineLevel="1">
      <c r="A49" s="113"/>
      <c r="B49" s="8" t="s">
        <v>117</v>
      </c>
      <c r="C49" s="10" t="s">
        <v>139</v>
      </c>
      <c r="D49" s="8" t="s">
        <v>39</v>
      </c>
      <c r="F49" s="34"/>
      <c r="G49" s="34"/>
      <c r="H49" s="34"/>
      <c r="I49" s="34"/>
      <c r="J49" s="34"/>
      <c r="K49" s="34"/>
      <c r="L49" s="34"/>
      <c r="M49" s="34"/>
      <c r="N49" s="34"/>
      <c r="O49" s="34"/>
      <c r="P49" s="34"/>
      <c r="Q49" s="34"/>
      <c r="R49" s="34"/>
      <c r="S49" s="34"/>
      <c r="T49" s="34"/>
      <c r="U49" s="34"/>
      <c r="V49" s="34"/>
      <c r="W49" s="34"/>
      <c r="X49" s="34"/>
      <c r="Y49" s="34">
        <f>$X$28/'Fixed data'!$C$7</f>
        <v>0</v>
      </c>
      <c r="Z49" s="34">
        <f>$X$28/'Fixed data'!$C$7</f>
        <v>0</v>
      </c>
      <c r="AA49" s="34">
        <f>$X$28/'Fixed data'!$C$7</f>
        <v>0</v>
      </c>
      <c r="AB49" s="34">
        <f>$X$28/'Fixed data'!$C$7</f>
        <v>0</v>
      </c>
      <c r="AC49" s="34">
        <f>$X$28/'Fixed data'!$C$7</f>
        <v>0</v>
      </c>
      <c r="AD49" s="34">
        <f>$X$28/'Fixed data'!$C$7</f>
        <v>0</v>
      </c>
      <c r="AE49" s="34">
        <f>$X$28/'Fixed data'!$C$7</f>
        <v>0</v>
      </c>
      <c r="AF49" s="34">
        <f>$X$28/'Fixed data'!$C$7</f>
        <v>0</v>
      </c>
      <c r="AG49" s="34">
        <f>$X$28/'Fixed data'!$C$7</f>
        <v>0</v>
      </c>
      <c r="AH49" s="34">
        <f>$X$28/'Fixed data'!$C$7</f>
        <v>0</v>
      </c>
      <c r="AI49" s="34">
        <f>$X$28/'Fixed data'!$C$7</f>
        <v>0</v>
      </c>
      <c r="AJ49" s="34">
        <f>$X$28/'Fixed data'!$C$7</f>
        <v>0</v>
      </c>
      <c r="AK49" s="34">
        <f>$X$28/'Fixed data'!$C$7</f>
        <v>0</v>
      </c>
      <c r="AL49" s="34">
        <f>$X$28/'Fixed data'!$C$7</f>
        <v>0</v>
      </c>
      <c r="AM49" s="34">
        <f>$X$28/'Fixed data'!$C$7</f>
        <v>0</v>
      </c>
      <c r="AN49" s="34">
        <f>$X$28/'Fixed data'!$C$7</f>
        <v>0</v>
      </c>
      <c r="AO49" s="34">
        <f>$X$28/'Fixed data'!$C$7</f>
        <v>0</v>
      </c>
      <c r="AP49" s="34">
        <f>$X$28/'Fixed data'!$C$7</f>
        <v>0</v>
      </c>
      <c r="AQ49" s="34">
        <f>$X$28/'Fixed data'!$C$7</f>
        <v>0</v>
      </c>
      <c r="AR49" s="34">
        <f>$X$28/'Fixed data'!$C$7</f>
        <v>0</v>
      </c>
      <c r="AS49" s="34">
        <f>$X$28/'Fixed data'!$C$7</f>
        <v>0</v>
      </c>
      <c r="AT49" s="34">
        <f>$X$28/'Fixed data'!$C$7</f>
        <v>0</v>
      </c>
      <c r="AU49" s="34">
        <f>$X$28/'Fixed data'!$C$7</f>
        <v>0</v>
      </c>
      <c r="AV49" s="34">
        <f>$X$28/'Fixed data'!$C$7</f>
        <v>0</v>
      </c>
      <c r="AW49" s="34">
        <f>$X$28/'Fixed data'!$C$7</f>
        <v>0</v>
      </c>
      <c r="AX49" s="34">
        <f>$X$28/'Fixed data'!$C$7</f>
        <v>0</v>
      </c>
      <c r="AY49" s="34">
        <f>$X$28/'Fixed data'!$C$7</f>
        <v>0</v>
      </c>
      <c r="AZ49" s="34">
        <f>$X$28/'Fixed data'!$C$7</f>
        <v>0</v>
      </c>
      <c r="BA49" s="34">
        <f>$X$28/'Fixed data'!$C$7</f>
        <v>0</v>
      </c>
      <c r="BB49" s="34">
        <f>$X$28/'Fixed data'!$C$7</f>
        <v>0</v>
      </c>
      <c r="BC49" s="34">
        <f>$X$28/'Fixed data'!$C$7</f>
        <v>0</v>
      </c>
      <c r="BD49" s="34">
        <f>$X$28/'Fixed data'!$C$7</f>
        <v>0</v>
      </c>
    </row>
    <row r="50" spans="1:56" ht="16.5" hidden="1" customHeight="1" outlineLevel="1">
      <c r="A50" s="113"/>
      <c r="B50" s="8" t="s">
        <v>118</v>
      </c>
      <c r="C50" s="10" t="s">
        <v>140</v>
      </c>
      <c r="D50" s="8" t="s">
        <v>39</v>
      </c>
      <c r="F50" s="34"/>
      <c r="G50" s="34"/>
      <c r="H50" s="34"/>
      <c r="I50" s="34"/>
      <c r="J50" s="34"/>
      <c r="K50" s="34"/>
      <c r="L50" s="34"/>
      <c r="M50" s="34"/>
      <c r="N50" s="34"/>
      <c r="O50" s="34"/>
      <c r="P50" s="34"/>
      <c r="Q50" s="34"/>
      <c r="R50" s="34"/>
      <c r="S50" s="34"/>
      <c r="T50" s="34"/>
      <c r="U50" s="34"/>
      <c r="V50" s="34"/>
      <c r="W50" s="34"/>
      <c r="X50" s="34"/>
      <c r="Y50" s="34"/>
      <c r="Z50" s="34">
        <f>$Y$28/'Fixed data'!$C$7</f>
        <v>0</v>
      </c>
      <c r="AA50" s="34">
        <f>$Y$28/'Fixed data'!$C$7</f>
        <v>0</v>
      </c>
      <c r="AB50" s="34">
        <f>$Y$28/'Fixed data'!$C$7</f>
        <v>0</v>
      </c>
      <c r="AC50" s="34">
        <f>$Y$28/'Fixed data'!$C$7</f>
        <v>0</v>
      </c>
      <c r="AD50" s="34">
        <f>$Y$28/'Fixed data'!$C$7</f>
        <v>0</v>
      </c>
      <c r="AE50" s="34">
        <f>$Y$28/'Fixed data'!$C$7</f>
        <v>0</v>
      </c>
      <c r="AF50" s="34">
        <f>$Y$28/'Fixed data'!$C$7</f>
        <v>0</v>
      </c>
      <c r="AG50" s="34">
        <f>$Y$28/'Fixed data'!$C$7</f>
        <v>0</v>
      </c>
      <c r="AH50" s="34">
        <f>$Y$28/'Fixed data'!$C$7</f>
        <v>0</v>
      </c>
      <c r="AI50" s="34">
        <f>$Y$28/'Fixed data'!$C$7</f>
        <v>0</v>
      </c>
      <c r="AJ50" s="34">
        <f>$Y$28/'Fixed data'!$C$7</f>
        <v>0</v>
      </c>
      <c r="AK50" s="34">
        <f>$Y$28/'Fixed data'!$C$7</f>
        <v>0</v>
      </c>
      <c r="AL50" s="34">
        <f>$Y$28/'Fixed data'!$C$7</f>
        <v>0</v>
      </c>
      <c r="AM50" s="34">
        <f>$Y$28/'Fixed data'!$C$7</f>
        <v>0</v>
      </c>
      <c r="AN50" s="34">
        <f>$Y$28/'Fixed data'!$C$7</f>
        <v>0</v>
      </c>
      <c r="AO50" s="34">
        <f>$Y$28/'Fixed data'!$C$7</f>
        <v>0</v>
      </c>
      <c r="AP50" s="34">
        <f>$Y$28/'Fixed data'!$C$7</f>
        <v>0</v>
      </c>
      <c r="AQ50" s="34">
        <f>$Y$28/'Fixed data'!$C$7</f>
        <v>0</v>
      </c>
      <c r="AR50" s="34">
        <f>$Y$28/'Fixed data'!$C$7</f>
        <v>0</v>
      </c>
      <c r="AS50" s="34">
        <f>$Y$28/'Fixed data'!$C$7</f>
        <v>0</v>
      </c>
      <c r="AT50" s="34">
        <f>$Y$28/'Fixed data'!$C$7</f>
        <v>0</v>
      </c>
      <c r="AU50" s="34">
        <f>$Y$28/'Fixed data'!$C$7</f>
        <v>0</v>
      </c>
      <c r="AV50" s="34">
        <f>$Y$28/'Fixed data'!$C$7</f>
        <v>0</v>
      </c>
      <c r="AW50" s="34">
        <f>$Y$28/'Fixed data'!$C$7</f>
        <v>0</v>
      </c>
      <c r="AX50" s="34">
        <f>$Y$28/'Fixed data'!$C$7</f>
        <v>0</v>
      </c>
      <c r="AY50" s="34">
        <f>$Y$28/'Fixed data'!$C$7</f>
        <v>0</v>
      </c>
      <c r="AZ50" s="34">
        <f>$Y$28/'Fixed data'!$C$7</f>
        <v>0</v>
      </c>
      <c r="BA50" s="34">
        <f>$Y$28/'Fixed data'!$C$7</f>
        <v>0</v>
      </c>
      <c r="BB50" s="34">
        <f>$Y$28/'Fixed data'!$C$7</f>
        <v>0</v>
      </c>
      <c r="BC50" s="34">
        <f>$Y$28/'Fixed data'!$C$7</f>
        <v>0</v>
      </c>
      <c r="BD50" s="34">
        <f>$Y$28/'Fixed data'!$C$7</f>
        <v>0</v>
      </c>
    </row>
    <row r="51" spans="1:56" ht="16.5" hidden="1" customHeight="1" outlineLevel="1">
      <c r="A51" s="113"/>
      <c r="B51" s="8" t="s">
        <v>119</v>
      </c>
      <c r="C51" s="10" t="s">
        <v>141</v>
      </c>
      <c r="D51" s="8" t="s">
        <v>39</v>
      </c>
      <c r="F51" s="34"/>
      <c r="G51" s="34"/>
      <c r="H51" s="34"/>
      <c r="I51" s="34"/>
      <c r="J51" s="34"/>
      <c r="K51" s="34"/>
      <c r="L51" s="34"/>
      <c r="M51" s="34"/>
      <c r="N51" s="34"/>
      <c r="O51" s="34"/>
      <c r="P51" s="34"/>
      <c r="Q51" s="34"/>
      <c r="R51" s="34"/>
      <c r="S51" s="34"/>
      <c r="T51" s="34"/>
      <c r="U51" s="34"/>
      <c r="V51" s="34"/>
      <c r="W51" s="34"/>
      <c r="X51" s="34"/>
      <c r="Y51" s="34"/>
      <c r="Z51" s="34"/>
      <c r="AA51" s="34">
        <f>$Z$28/'Fixed data'!$C$7</f>
        <v>0</v>
      </c>
      <c r="AB51" s="34">
        <f>$Z$28/'Fixed data'!$C$7</f>
        <v>0</v>
      </c>
      <c r="AC51" s="34">
        <f>$Z$28/'Fixed data'!$C$7</f>
        <v>0</v>
      </c>
      <c r="AD51" s="34">
        <f>$Z$28/'Fixed data'!$C$7</f>
        <v>0</v>
      </c>
      <c r="AE51" s="34">
        <f>$Z$28/'Fixed data'!$C$7</f>
        <v>0</v>
      </c>
      <c r="AF51" s="34">
        <f>$Z$28/'Fixed data'!$C$7</f>
        <v>0</v>
      </c>
      <c r="AG51" s="34">
        <f>$Z$28/'Fixed data'!$C$7</f>
        <v>0</v>
      </c>
      <c r="AH51" s="34">
        <f>$Z$28/'Fixed data'!$C$7</f>
        <v>0</v>
      </c>
      <c r="AI51" s="34">
        <f>$Z$28/'Fixed data'!$C$7</f>
        <v>0</v>
      </c>
      <c r="AJ51" s="34">
        <f>$Z$28/'Fixed data'!$C$7</f>
        <v>0</v>
      </c>
      <c r="AK51" s="34">
        <f>$Z$28/'Fixed data'!$C$7</f>
        <v>0</v>
      </c>
      <c r="AL51" s="34">
        <f>$Z$28/'Fixed data'!$C$7</f>
        <v>0</v>
      </c>
      <c r="AM51" s="34">
        <f>$Z$28/'Fixed data'!$C$7</f>
        <v>0</v>
      </c>
      <c r="AN51" s="34">
        <f>$Z$28/'Fixed data'!$C$7</f>
        <v>0</v>
      </c>
      <c r="AO51" s="34">
        <f>$Z$28/'Fixed data'!$C$7</f>
        <v>0</v>
      </c>
      <c r="AP51" s="34">
        <f>$Z$28/'Fixed data'!$C$7</f>
        <v>0</v>
      </c>
      <c r="AQ51" s="34">
        <f>$Z$28/'Fixed data'!$C$7</f>
        <v>0</v>
      </c>
      <c r="AR51" s="34">
        <f>$Z$28/'Fixed data'!$C$7</f>
        <v>0</v>
      </c>
      <c r="AS51" s="34">
        <f>$Z$28/'Fixed data'!$C$7</f>
        <v>0</v>
      </c>
      <c r="AT51" s="34">
        <f>$Z$28/'Fixed data'!$C$7</f>
        <v>0</v>
      </c>
      <c r="AU51" s="34">
        <f>$Z$28/'Fixed data'!$C$7</f>
        <v>0</v>
      </c>
      <c r="AV51" s="34">
        <f>$Z$28/'Fixed data'!$C$7</f>
        <v>0</v>
      </c>
      <c r="AW51" s="34">
        <f>$Z$28/'Fixed data'!$C$7</f>
        <v>0</v>
      </c>
      <c r="AX51" s="34">
        <f>$Z$28/'Fixed data'!$C$7</f>
        <v>0</v>
      </c>
      <c r="AY51" s="34">
        <f>$Z$28/'Fixed data'!$C$7</f>
        <v>0</v>
      </c>
      <c r="AZ51" s="34">
        <f>$Z$28/'Fixed data'!$C$7</f>
        <v>0</v>
      </c>
      <c r="BA51" s="34">
        <f>$Z$28/'Fixed data'!$C$7</f>
        <v>0</v>
      </c>
      <c r="BB51" s="34">
        <f>$Z$28/'Fixed data'!$C$7</f>
        <v>0</v>
      </c>
      <c r="BC51" s="34">
        <f>$Z$28/'Fixed data'!$C$7</f>
        <v>0</v>
      </c>
      <c r="BD51" s="34">
        <f>$Z$28/'Fixed data'!$C$7</f>
        <v>0</v>
      </c>
    </row>
    <row r="52" spans="1:56" ht="16.5" hidden="1" customHeight="1" outlineLevel="1">
      <c r="A52" s="113"/>
      <c r="B52" s="8" t="s">
        <v>120</v>
      </c>
      <c r="C52" s="10" t="s">
        <v>142</v>
      </c>
      <c r="D52" s="8" t="s">
        <v>39</v>
      </c>
      <c r="F52" s="34"/>
      <c r="G52" s="34"/>
      <c r="H52" s="34"/>
      <c r="I52" s="34"/>
      <c r="J52" s="34"/>
      <c r="K52" s="34"/>
      <c r="L52" s="34"/>
      <c r="M52" s="34"/>
      <c r="N52" s="34"/>
      <c r="O52" s="34"/>
      <c r="P52" s="34"/>
      <c r="Q52" s="34"/>
      <c r="R52" s="34"/>
      <c r="S52" s="34"/>
      <c r="T52" s="34"/>
      <c r="U52" s="34"/>
      <c r="V52" s="34"/>
      <c r="W52" s="34"/>
      <c r="X52" s="34"/>
      <c r="Y52" s="34"/>
      <c r="Z52" s="34"/>
      <c r="AA52" s="34"/>
      <c r="AB52" s="34">
        <f>$AA$28/'Fixed data'!$C$7</f>
        <v>0</v>
      </c>
      <c r="AC52" s="34">
        <f>$AA$28/'Fixed data'!$C$7</f>
        <v>0</v>
      </c>
      <c r="AD52" s="34">
        <f>$AA$28/'Fixed data'!$C$7</f>
        <v>0</v>
      </c>
      <c r="AE52" s="34">
        <f>$AA$28/'Fixed data'!$C$7</f>
        <v>0</v>
      </c>
      <c r="AF52" s="34">
        <f>$AA$28/'Fixed data'!$C$7</f>
        <v>0</v>
      </c>
      <c r="AG52" s="34">
        <f>$AA$28/'Fixed data'!$C$7</f>
        <v>0</v>
      </c>
      <c r="AH52" s="34">
        <f>$AA$28/'Fixed data'!$C$7</f>
        <v>0</v>
      </c>
      <c r="AI52" s="34">
        <f>$AA$28/'Fixed data'!$C$7</f>
        <v>0</v>
      </c>
      <c r="AJ52" s="34">
        <f>$AA$28/'Fixed data'!$C$7</f>
        <v>0</v>
      </c>
      <c r="AK52" s="34">
        <f>$AA$28/'Fixed data'!$C$7</f>
        <v>0</v>
      </c>
      <c r="AL52" s="34">
        <f>$AA$28/'Fixed data'!$C$7</f>
        <v>0</v>
      </c>
      <c r="AM52" s="34">
        <f>$AA$28/'Fixed data'!$C$7</f>
        <v>0</v>
      </c>
      <c r="AN52" s="34">
        <f>$AA$28/'Fixed data'!$C$7</f>
        <v>0</v>
      </c>
      <c r="AO52" s="34">
        <f>$AA$28/'Fixed data'!$C$7</f>
        <v>0</v>
      </c>
      <c r="AP52" s="34">
        <f>$AA$28/'Fixed data'!$C$7</f>
        <v>0</v>
      </c>
      <c r="AQ52" s="34">
        <f>$AA$28/'Fixed data'!$C$7</f>
        <v>0</v>
      </c>
      <c r="AR52" s="34">
        <f>$AA$28/'Fixed data'!$C$7</f>
        <v>0</v>
      </c>
      <c r="AS52" s="34">
        <f>$AA$28/'Fixed data'!$C$7</f>
        <v>0</v>
      </c>
      <c r="AT52" s="34">
        <f>$AA$28/'Fixed data'!$C$7</f>
        <v>0</v>
      </c>
      <c r="AU52" s="34">
        <f>$AA$28/'Fixed data'!$C$7</f>
        <v>0</v>
      </c>
      <c r="AV52" s="34">
        <f>$AA$28/'Fixed data'!$C$7</f>
        <v>0</v>
      </c>
      <c r="AW52" s="34">
        <f>$AA$28/'Fixed data'!$C$7</f>
        <v>0</v>
      </c>
      <c r="AX52" s="34">
        <f>$AA$28/'Fixed data'!$C$7</f>
        <v>0</v>
      </c>
      <c r="AY52" s="34">
        <f>$AA$28/'Fixed data'!$C$7</f>
        <v>0</v>
      </c>
      <c r="AZ52" s="34">
        <f>$AA$28/'Fixed data'!$C$7</f>
        <v>0</v>
      </c>
      <c r="BA52" s="34">
        <f>$AA$28/'Fixed data'!$C$7</f>
        <v>0</v>
      </c>
      <c r="BB52" s="34">
        <f>$AA$28/'Fixed data'!$C$7</f>
        <v>0</v>
      </c>
      <c r="BC52" s="34">
        <f>$AA$28/'Fixed data'!$C$7</f>
        <v>0</v>
      </c>
      <c r="BD52" s="34">
        <f>$AA$28/'Fixed data'!$C$7</f>
        <v>0</v>
      </c>
    </row>
    <row r="53" spans="1:56" ht="16.5" hidden="1" customHeight="1" outlineLevel="1">
      <c r="A53" s="113"/>
      <c r="B53" s="8" t="s">
        <v>121</v>
      </c>
      <c r="C53" s="10" t="s">
        <v>143</v>
      </c>
      <c r="D53" s="8" t="s">
        <v>39</v>
      </c>
      <c r="F53" s="34"/>
      <c r="G53" s="34"/>
      <c r="H53" s="34"/>
      <c r="I53" s="34"/>
      <c r="J53" s="34"/>
      <c r="K53" s="34"/>
      <c r="L53" s="34"/>
      <c r="M53" s="34"/>
      <c r="N53" s="34"/>
      <c r="O53" s="34"/>
      <c r="P53" s="34"/>
      <c r="Q53" s="34"/>
      <c r="R53" s="34"/>
      <c r="S53" s="34"/>
      <c r="T53" s="34"/>
      <c r="U53" s="34"/>
      <c r="V53" s="34"/>
      <c r="W53" s="34"/>
      <c r="X53" s="34"/>
      <c r="Y53" s="34"/>
      <c r="Z53" s="34"/>
      <c r="AA53" s="34"/>
      <c r="AB53" s="34"/>
      <c r="AC53" s="34">
        <f>$AB$28/'Fixed data'!$C$7</f>
        <v>0</v>
      </c>
      <c r="AD53" s="34">
        <f>$AB$28/'Fixed data'!$C$7</f>
        <v>0</v>
      </c>
      <c r="AE53" s="34">
        <f>$AB$28/'Fixed data'!$C$7</f>
        <v>0</v>
      </c>
      <c r="AF53" s="34">
        <f>$AB$28/'Fixed data'!$C$7</f>
        <v>0</v>
      </c>
      <c r="AG53" s="34">
        <f>$AB$28/'Fixed data'!$C$7</f>
        <v>0</v>
      </c>
      <c r="AH53" s="34">
        <f>$AB$28/'Fixed data'!$C$7</f>
        <v>0</v>
      </c>
      <c r="AI53" s="34">
        <f>$AB$28/'Fixed data'!$C$7</f>
        <v>0</v>
      </c>
      <c r="AJ53" s="34">
        <f>$AB$28/'Fixed data'!$C$7</f>
        <v>0</v>
      </c>
      <c r="AK53" s="34">
        <f>$AB$28/'Fixed data'!$C$7</f>
        <v>0</v>
      </c>
      <c r="AL53" s="34">
        <f>$AB$28/'Fixed data'!$C$7</f>
        <v>0</v>
      </c>
      <c r="AM53" s="34">
        <f>$AB$28/'Fixed data'!$C$7</f>
        <v>0</v>
      </c>
      <c r="AN53" s="34">
        <f>$AB$28/'Fixed data'!$C$7</f>
        <v>0</v>
      </c>
      <c r="AO53" s="34">
        <f>$AB$28/'Fixed data'!$C$7</f>
        <v>0</v>
      </c>
      <c r="AP53" s="34">
        <f>$AB$28/'Fixed data'!$C$7</f>
        <v>0</v>
      </c>
      <c r="AQ53" s="34">
        <f>$AB$28/'Fixed data'!$C$7</f>
        <v>0</v>
      </c>
      <c r="AR53" s="34">
        <f>$AB$28/'Fixed data'!$C$7</f>
        <v>0</v>
      </c>
      <c r="AS53" s="34">
        <f>$AB$28/'Fixed data'!$C$7</f>
        <v>0</v>
      </c>
      <c r="AT53" s="34">
        <f>$AB$28/'Fixed data'!$C$7</f>
        <v>0</v>
      </c>
      <c r="AU53" s="34">
        <f>$AB$28/'Fixed data'!$C$7</f>
        <v>0</v>
      </c>
      <c r="AV53" s="34">
        <f>$AB$28/'Fixed data'!$C$7</f>
        <v>0</v>
      </c>
      <c r="AW53" s="34">
        <f>$AB$28/'Fixed data'!$C$7</f>
        <v>0</v>
      </c>
      <c r="AX53" s="34">
        <f>$AB$28/'Fixed data'!$C$7</f>
        <v>0</v>
      </c>
      <c r="AY53" s="34">
        <f>$AB$28/'Fixed data'!$C$7</f>
        <v>0</v>
      </c>
      <c r="AZ53" s="34">
        <f>$AB$28/'Fixed data'!$C$7</f>
        <v>0</v>
      </c>
      <c r="BA53" s="34">
        <f>$AB$28/'Fixed data'!$C$7</f>
        <v>0</v>
      </c>
      <c r="BB53" s="34">
        <f>$AB$28/'Fixed data'!$C$7</f>
        <v>0</v>
      </c>
      <c r="BC53" s="34">
        <f>$AB$28/'Fixed data'!$C$7</f>
        <v>0</v>
      </c>
      <c r="BD53" s="34">
        <f>$AB$28/'Fixed data'!$C$7</f>
        <v>0</v>
      </c>
    </row>
    <row r="54" spans="1:56" ht="16.5" hidden="1" customHeight="1" outlineLevel="1">
      <c r="A54" s="113"/>
      <c r="B54" s="8" t="s">
        <v>122</v>
      </c>
      <c r="C54" s="10" t="s">
        <v>144</v>
      </c>
      <c r="D54" s="8" t="s">
        <v>39</v>
      </c>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f>$AC$28/'Fixed data'!$C$7</f>
        <v>0</v>
      </c>
      <c r="AE54" s="34">
        <f>$AC$28/'Fixed data'!$C$7</f>
        <v>0</v>
      </c>
      <c r="AF54" s="34">
        <f>$AC$28/'Fixed data'!$C$7</f>
        <v>0</v>
      </c>
      <c r="AG54" s="34">
        <f>$AC$28/'Fixed data'!$C$7</f>
        <v>0</v>
      </c>
      <c r="AH54" s="34">
        <f>$AC$28/'Fixed data'!$C$7</f>
        <v>0</v>
      </c>
      <c r="AI54" s="34">
        <f>$AC$28/'Fixed data'!$C$7</f>
        <v>0</v>
      </c>
      <c r="AJ54" s="34">
        <f>$AC$28/'Fixed data'!$C$7</f>
        <v>0</v>
      </c>
      <c r="AK54" s="34">
        <f>$AC$28/'Fixed data'!$C$7</f>
        <v>0</v>
      </c>
      <c r="AL54" s="34">
        <f>$AC$28/'Fixed data'!$C$7</f>
        <v>0</v>
      </c>
      <c r="AM54" s="34">
        <f>$AC$28/'Fixed data'!$C$7</f>
        <v>0</v>
      </c>
      <c r="AN54" s="34">
        <f>$AC$28/'Fixed data'!$C$7</f>
        <v>0</v>
      </c>
      <c r="AO54" s="34">
        <f>$AC$28/'Fixed data'!$C$7</f>
        <v>0</v>
      </c>
      <c r="AP54" s="34">
        <f>$AC$28/'Fixed data'!$C$7</f>
        <v>0</v>
      </c>
      <c r="AQ54" s="34">
        <f>$AC$28/'Fixed data'!$C$7</f>
        <v>0</v>
      </c>
      <c r="AR54" s="34">
        <f>$AC$28/'Fixed data'!$C$7</f>
        <v>0</v>
      </c>
      <c r="AS54" s="34">
        <f>$AC$28/'Fixed data'!$C$7</f>
        <v>0</v>
      </c>
      <c r="AT54" s="34">
        <f>$AC$28/'Fixed data'!$C$7</f>
        <v>0</v>
      </c>
      <c r="AU54" s="34">
        <f>$AC$28/'Fixed data'!$C$7</f>
        <v>0</v>
      </c>
      <c r="AV54" s="34">
        <f>$AC$28/'Fixed data'!$C$7</f>
        <v>0</v>
      </c>
      <c r="AW54" s="34">
        <f>$AC$28/'Fixed data'!$C$7</f>
        <v>0</v>
      </c>
      <c r="AX54" s="34">
        <f>$AC$28/'Fixed data'!$C$7</f>
        <v>0</v>
      </c>
      <c r="AY54" s="34">
        <f>$AC$28/'Fixed data'!$C$7</f>
        <v>0</v>
      </c>
      <c r="AZ54" s="34">
        <f>$AC$28/'Fixed data'!$C$7</f>
        <v>0</v>
      </c>
      <c r="BA54" s="34">
        <f>$AC$28/'Fixed data'!$C$7</f>
        <v>0</v>
      </c>
      <c r="BB54" s="34">
        <f>$AC$28/'Fixed data'!$C$7</f>
        <v>0</v>
      </c>
      <c r="BC54" s="34">
        <f>$AC$28/'Fixed data'!$C$7</f>
        <v>0</v>
      </c>
      <c r="BD54" s="34">
        <f>$AC$28/'Fixed data'!$C$7</f>
        <v>0</v>
      </c>
    </row>
    <row r="55" spans="1:56" ht="16.5" hidden="1" customHeight="1" outlineLevel="1">
      <c r="A55" s="113"/>
      <c r="B55" s="8" t="s">
        <v>123</v>
      </c>
      <c r="C55" s="10" t="s">
        <v>145</v>
      </c>
      <c r="D55" s="8" t="s">
        <v>39</v>
      </c>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f>$AD$28/'Fixed data'!$C$7</f>
        <v>0</v>
      </c>
      <c r="AF55" s="34">
        <f>$AD$28/'Fixed data'!$C$7</f>
        <v>0</v>
      </c>
      <c r="AG55" s="34">
        <f>$AD$28/'Fixed data'!$C$7</f>
        <v>0</v>
      </c>
      <c r="AH55" s="34">
        <f>$AD$28/'Fixed data'!$C$7</f>
        <v>0</v>
      </c>
      <c r="AI55" s="34">
        <f>$AD$28/'Fixed data'!$C$7</f>
        <v>0</v>
      </c>
      <c r="AJ55" s="34">
        <f>$AD$28/'Fixed data'!$C$7</f>
        <v>0</v>
      </c>
      <c r="AK55" s="34">
        <f>$AD$28/'Fixed data'!$C$7</f>
        <v>0</v>
      </c>
      <c r="AL55" s="34">
        <f>$AD$28/'Fixed data'!$C$7</f>
        <v>0</v>
      </c>
      <c r="AM55" s="34">
        <f>$AD$28/'Fixed data'!$C$7</f>
        <v>0</v>
      </c>
      <c r="AN55" s="34">
        <f>$AD$28/'Fixed data'!$C$7</f>
        <v>0</v>
      </c>
      <c r="AO55" s="34">
        <f>$AD$28/'Fixed data'!$C$7</f>
        <v>0</v>
      </c>
      <c r="AP55" s="34">
        <f>$AD$28/'Fixed data'!$C$7</f>
        <v>0</v>
      </c>
      <c r="AQ55" s="34">
        <f>$AD$28/'Fixed data'!$C$7</f>
        <v>0</v>
      </c>
      <c r="AR55" s="34">
        <f>$AD$28/'Fixed data'!$C$7</f>
        <v>0</v>
      </c>
      <c r="AS55" s="34">
        <f>$AD$28/'Fixed data'!$C$7</f>
        <v>0</v>
      </c>
      <c r="AT55" s="34">
        <f>$AD$28/'Fixed data'!$C$7</f>
        <v>0</v>
      </c>
      <c r="AU55" s="34">
        <f>$AD$28/'Fixed data'!$C$7</f>
        <v>0</v>
      </c>
      <c r="AV55" s="34">
        <f>$AD$28/'Fixed data'!$C$7</f>
        <v>0</v>
      </c>
      <c r="AW55" s="34">
        <f>$AD$28/'Fixed data'!$C$7</f>
        <v>0</v>
      </c>
      <c r="AX55" s="34">
        <f>$AD$28/'Fixed data'!$C$7</f>
        <v>0</v>
      </c>
      <c r="AY55" s="34">
        <f>$AD$28/'Fixed data'!$C$7</f>
        <v>0</v>
      </c>
      <c r="AZ55" s="34">
        <f>$AD$28/'Fixed data'!$C$7</f>
        <v>0</v>
      </c>
      <c r="BA55" s="34">
        <f>$AD$28/'Fixed data'!$C$7</f>
        <v>0</v>
      </c>
      <c r="BB55" s="34">
        <f>$AD$28/'Fixed data'!$C$7</f>
        <v>0</v>
      </c>
      <c r="BC55" s="34">
        <f>$AD$28/'Fixed data'!$C$7</f>
        <v>0</v>
      </c>
      <c r="BD55" s="34">
        <f>$AD$28/'Fixed data'!$C$7</f>
        <v>0</v>
      </c>
    </row>
    <row r="56" spans="1:56" ht="16.5" hidden="1" customHeight="1" outlineLevel="1">
      <c r="A56" s="113"/>
      <c r="B56" s="8" t="s">
        <v>124</v>
      </c>
      <c r="C56" s="10" t="s">
        <v>146</v>
      </c>
      <c r="D56" s="8" t="s">
        <v>39</v>
      </c>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f>$AE$28/'Fixed data'!$C$7</f>
        <v>0</v>
      </c>
      <c r="AG56" s="34">
        <f>$AE$28/'Fixed data'!$C$7</f>
        <v>0</v>
      </c>
      <c r="AH56" s="34">
        <f>$AE$28/'Fixed data'!$C$7</f>
        <v>0</v>
      </c>
      <c r="AI56" s="34">
        <f>$AE$28/'Fixed data'!$C$7</f>
        <v>0</v>
      </c>
      <c r="AJ56" s="34">
        <f>$AE$28/'Fixed data'!$C$7</f>
        <v>0</v>
      </c>
      <c r="AK56" s="34">
        <f>$AE$28/'Fixed data'!$C$7</f>
        <v>0</v>
      </c>
      <c r="AL56" s="34">
        <f>$AE$28/'Fixed data'!$C$7</f>
        <v>0</v>
      </c>
      <c r="AM56" s="34">
        <f>$AE$28/'Fixed data'!$C$7</f>
        <v>0</v>
      </c>
      <c r="AN56" s="34">
        <f>$AE$28/'Fixed data'!$C$7</f>
        <v>0</v>
      </c>
      <c r="AO56" s="34">
        <f>$AE$28/'Fixed data'!$C$7</f>
        <v>0</v>
      </c>
      <c r="AP56" s="34">
        <f>$AE$28/'Fixed data'!$C$7</f>
        <v>0</v>
      </c>
      <c r="AQ56" s="34">
        <f>$AE$28/'Fixed data'!$C$7</f>
        <v>0</v>
      </c>
      <c r="AR56" s="34">
        <f>$AE$28/'Fixed data'!$C$7</f>
        <v>0</v>
      </c>
      <c r="AS56" s="34">
        <f>$AE$28/'Fixed data'!$C$7</f>
        <v>0</v>
      </c>
      <c r="AT56" s="34">
        <f>$AE$28/'Fixed data'!$C$7</f>
        <v>0</v>
      </c>
      <c r="AU56" s="34">
        <f>$AE$28/'Fixed data'!$C$7</f>
        <v>0</v>
      </c>
      <c r="AV56" s="34">
        <f>$AE$28/'Fixed data'!$C$7</f>
        <v>0</v>
      </c>
      <c r="AW56" s="34">
        <f>$AE$28/'Fixed data'!$C$7</f>
        <v>0</v>
      </c>
      <c r="AX56" s="34">
        <f>$AE$28/'Fixed data'!$C$7</f>
        <v>0</v>
      </c>
      <c r="AY56" s="34">
        <f>$AE$28/'Fixed data'!$C$7</f>
        <v>0</v>
      </c>
      <c r="AZ56" s="34">
        <f>$AE$28/'Fixed data'!$C$7</f>
        <v>0</v>
      </c>
      <c r="BA56" s="34">
        <f>$AE$28/'Fixed data'!$C$7</f>
        <v>0</v>
      </c>
      <c r="BB56" s="34">
        <f>$AE$28/'Fixed data'!$C$7</f>
        <v>0</v>
      </c>
      <c r="BC56" s="34">
        <f>$AE$28/'Fixed data'!$C$7</f>
        <v>0</v>
      </c>
      <c r="BD56" s="34">
        <f>$AE$28/'Fixed data'!$C$7</f>
        <v>0</v>
      </c>
    </row>
    <row r="57" spans="1:56" ht="16.5" hidden="1" customHeight="1" outlineLevel="1">
      <c r="A57" s="113"/>
      <c r="B57" s="8" t="s">
        <v>125</v>
      </c>
      <c r="C57" s="10" t="s">
        <v>147</v>
      </c>
      <c r="D57" s="8" t="s">
        <v>39</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f>$AF$28/'Fixed data'!$C$7</f>
        <v>0</v>
      </c>
      <c r="AH57" s="34">
        <f>$AF$28/'Fixed data'!$C$7</f>
        <v>0</v>
      </c>
      <c r="AI57" s="34">
        <f>$AF$28/'Fixed data'!$C$7</f>
        <v>0</v>
      </c>
      <c r="AJ57" s="34">
        <f>$AF$28/'Fixed data'!$C$7</f>
        <v>0</v>
      </c>
      <c r="AK57" s="34">
        <f>$AF$28/'Fixed data'!$C$7</f>
        <v>0</v>
      </c>
      <c r="AL57" s="34">
        <f>$AF$28/'Fixed data'!$C$7</f>
        <v>0</v>
      </c>
      <c r="AM57" s="34">
        <f>$AF$28/'Fixed data'!$C$7</f>
        <v>0</v>
      </c>
      <c r="AN57" s="34">
        <f>$AF$28/'Fixed data'!$C$7</f>
        <v>0</v>
      </c>
      <c r="AO57" s="34">
        <f>$AF$28/'Fixed data'!$C$7</f>
        <v>0</v>
      </c>
      <c r="AP57" s="34">
        <f>$AF$28/'Fixed data'!$C$7</f>
        <v>0</v>
      </c>
      <c r="AQ57" s="34">
        <f>$AF$28/'Fixed data'!$C$7</f>
        <v>0</v>
      </c>
      <c r="AR57" s="34">
        <f>$AF$28/'Fixed data'!$C$7</f>
        <v>0</v>
      </c>
      <c r="AS57" s="34">
        <f>$AF$28/'Fixed data'!$C$7</f>
        <v>0</v>
      </c>
      <c r="AT57" s="34">
        <f>$AF$28/'Fixed data'!$C$7</f>
        <v>0</v>
      </c>
      <c r="AU57" s="34">
        <f>$AF$28/'Fixed data'!$C$7</f>
        <v>0</v>
      </c>
      <c r="AV57" s="34">
        <f>$AF$28/'Fixed data'!$C$7</f>
        <v>0</v>
      </c>
      <c r="AW57" s="34">
        <f>$AF$28/'Fixed data'!$C$7</f>
        <v>0</v>
      </c>
      <c r="AX57" s="34">
        <f>$AF$28/'Fixed data'!$C$7</f>
        <v>0</v>
      </c>
      <c r="AY57" s="34">
        <f>$AF$28/'Fixed data'!$C$7</f>
        <v>0</v>
      </c>
      <c r="AZ57" s="34">
        <f>$AF$28/'Fixed data'!$C$7</f>
        <v>0</v>
      </c>
      <c r="BA57" s="34">
        <f>$AF$28/'Fixed data'!$C$7</f>
        <v>0</v>
      </c>
      <c r="BB57" s="34">
        <f>$AF$28/'Fixed data'!$C$7</f>
        <v>0</v>
      </c>
      <c r="BC57" s="34">
        <f>$AF$28/'Fixed data'!$C$7</f>
        <v>0</v>
      </c>
      <c r="BD57" s="34">
        <f>$AF$28/'Fixed data'!$C$7</f>
        <v>0</v>
      </c>
    </row>
    <row r="58" spans="1:56" ht="16.5" hidden="1" customHeight="1" outlineLevel="1">
      <c r="A58" s="113"/>
      <c r="B58" s="8" t="s">
        <v>126</v>
      </c>
      <c r="C58" s="10" t="s">
        <v>148</v>
      </c>
      <c r="D58" s="8" t="s">
        <v>39</v>
      </c>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f>$AG$28/'Fixed data'!$C$7</f>
        <v>0</v>
      </c>
      <c r="AI58" s="34">
        <f>$AG$28/'Fixed data'!$C$7</f>
        <v>0</v>
      </c>
      <c r="AJ58" s="34">
        <f>$AG$28/'Fixed data'!$C$7</f>
        <v>0</v>
      </c>
      <c r="AK58" s="34">
        <f>$AG$28/'Fixed data'!$C$7</f>
        <v>0</v>
      </c>
      <c r="AL58" s="34">
        <f>$AG$28/'Fixed data'!$C$7</f>
        <v>0</v>
      </c>
      <c r="AM58" s="34">
        <f>$AG$28/'Fixed data'!$C$7</f>
        <v>0</v>
      </c>
      <c r="AN58" s="34">
        <f>$AG$28/'Fixed data'!$C$7</f>
        <v>0</v>
      </c>
      <c r="AO58" s="34">
        <f>$AG$28/'Fixed data'!$C$7</f>
        <v>0</v>
      </c>
      <c r="AP58" s="34">
        <f>$AG$28/'Fixed data'!$C$7</f>
        <v>0</v>
      </c>
      <c r="AQ58" s="34">
        <f>$AG$28/'Fixed data'!$C$7</f>
        <v>0</v>
      </c>
      <c r="AR58" s="34">
        <f>$AG$28/'Fixed data'!$C$7</f>
        <v>0</v>
      </c>
      <c r="AS58" s="34">
        <f>$AG$28/'Fixed data'!$C$7</f>
        <v>0</v>
      </c>
      <c r="AT58" s="34">
        <f>$AG$28/'Fixed data'!$C$7</f>
        <v>0</v>
      </c>
      <c r="AU58" s="34">
        <f>$AG$28/'Fixed data'!$C$7</f>
        <v>0</v>
      </c>
      <c r="AV58" s="34">
        <f>$AG$28/'Fixed data'!$C$7</f>
        <v>0</v>
      </c>
      <c r="AW58" s="34">
        <f>$AG$28/'Fixed data'!$C$7</f>
        <v>0</v>
      </c>
      <c r="AX58" s="34">
        <f>$AG$28/'Fixed data'!$C$7</f>
        <v>0</v>
      </c>
      <c r="AY58" s="34">
        <f>$AG$28/'Fixed data'!$C$7</f>
        <v>0</v>
      </c>
      <c r="AZ58" s="34">
        <f>$AG$28/'Fixed data'!$C$7</f>
        <v>0</v>
      </c>
      <c r="BA58" s="34">
        <f>$AG$28/'Fixed data'!$C$7</f>
        <v>0</v>
      </c>
      <c r="BB58" s="34">
        <f>$AG$28/'Fixed data'!$C$7</f>
        <v>0</v>
      </c>
      <c r="BC58" s="34">
        <f>$AG$28/'Fixed data'!$C$7</f>
        <v>0</v>
      </c>
      <c r="BD58" s="34">
        <f>$AG$28/'Fixed data'!$C$7</f>
        <v>0</v>
      </c>
    </row>
    <row r="59" spans="1:56" ht="16.5" hidden="1" customHeight="1" outlineLevel="1">
      <c r="A59" s="113"/>
      <c r="B59" s="8" t="s">
        <v>127</v>
      </c>
      <c r="C59" s="10" t="s">
        <v>149</v>
      </c>
      <c r="D59" s="8" t="s">
        <v>39</v>
      </c>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f>$AH$28/'Fixed data'!$C$7</f>
        <v>0</v>
      </c>
      <c r="AJ59" s="34">
        <f>$AH$28/'Fixed data'!$C$7</f>
        <v>0</v>
      </c>
      <c r="AK59" s="34">
        <f>$AH$28/'Fixed data'!$C$7</f>
        <v>0</v>
      </c>
      <c r="AL59" s="34">
        <f>$AH$28/'Fixed data'!$C$7</f>
        <v>0</v>
      </c>
      <c r="AM59" s="34">
        <f>$AH$28/'Fixed data'!$C$7</f>
        <v>0</v>
      </c>
      <c r="AN59" s="34">
        <f>$AH$28/'Fixed data'!$C$7</f>
        <v>0</v>
      </c>
      <c r="AO59" s="34">
        <f>$AH$28/'Fixed data'!$C$7</f>
        <v>0</v>
      </c>
      <c r="AP59" s="34">
        <f>$AH$28/'Fixed data'!$C$7</f>
        <v>0</v>
      </c>
      <c r="AQ59" s="34">
        <f>$AH$28/'Fixed data'!$C$7</f>
        <v>0</v>
      </c>
      <c r="AR59" s="34">
        <f>$AH$28/'Fixed data'!$C$7</f>
        <v>0</v>
      </c>
      <c r="AS59" s="34">
        <f>$AH$28/'Fixed data'!$C$7</f>
        <v>0</v>
      </c>
      <c r="AT59" s="34">
        <f>$AH$28/'Fixed data'!$C$7</f>
        <v>0</v>
      </c>
      <c r="AU59" s="34">
        <f>$AH$28/'Fixed data'!$C$7</f>
        <v>0</v>
      </c>
      <c r="AV59" s="34">
        <f>$AH$28/'Fixed data'!$C$7</f>
        <v>0</v>
      </c>
      <c r="AW59" s="34">
        <f>$AH$28/'Fixed data'!$C$7</f>
        <v>0</v>
      </c>
      <c r="AX59" s="34">
        <f>$AH$28/'Fixed data'!$C$7</f>
        <v>0</v>
      </c>
      <c r="AY59" s="34">
        <f>$AH$28/'Fixed data'!$C$7</f>
        <v>0</v>
      </c>
      <c r="AZ59" s="34">
        <f>$AH$28/'Fixed data'!$C$7</f>
        <v>0</v>
      </c>
      <c r="BA59" s="34">
        <f>$AH$28/'Fixed data'!$C$7</f>
        <v>0</v>
      </c>
      <c r="BB59" s="34">
        <f>$AH$28/'Fixed data'!$C$7</f>
        <v>0</v>
      </c>
      <c r="BC59" s="34">
        <f>$AH$28/'Fixed data'!$C$7</f>
        <v>0</v>
      </c>
      <c r="BD59" s="34">
        <f>$AH$28/'Fixed data'!$C$7</f>
        <v>0</v>
      </c>
    </row>
    <row r="60" spans="1:56" ht="16.5" collapsed="1">
      <c r="A60" s="113"/>
      <c r="B60" s="8" t="s">
        <v>7</v>
      </c>
      <c r="C60" s="8" t="s">
        <v>59</v>
      </c>
      <c r="D60" s="8" t="s">
        <v>39</v>
      </c>
      <c r="E60" s="34">
        <f>SUM(E30:E59)</f>
        <v>0</v>
      </c>
      <c r="F60" s="34">
        <f t="shared" ref="F60:BD60" si="5">SUM(F30:F59)</f>
        <v>0</v>
      </c>
      <c r="G60" s="34">
        <f t="shared" si="5"/>
        <v>0</v>
      </c>
      <c r="H60" s="34">
        <f t="shared" si="5"/>
        <v>0</v>
      </c>
      <c r="I60" s="34">
        <f t="shared" si="5"/>
        <v>-1.5319111111113674E-5</v>
      </c>
      <c r="J60" s="34">
        <f t="shared" si="5"/>
        <v>-1.5319111111113674E-5</v>
      </c>
      <c r="K60" s="34">
        <f t="shared" si="5"/>
        <v>-1.5319111111113674E-5</v>
      </c>
      <c r="L60" s="34">
        <f t="shared" si="5"/>
        <v>-1.5319111111113674E-5</v>
      </c>
      <c r="M60" s="34">
        <f t="shared" si="5"/>
        <v>-1.5319111111113674E-5</v>
      </c>
      <c r="N60" s="34">
        <f t="shared" si="5"/>
        <v>-1.5319111111113674E-5</v>
      </c>
      <c r="O60" s="34">
        <f t="shared" si="5"/>
        <v>-1.5319111111113674E-5</v>
      </c>
      <c r="P60" s="34">
        <f t="shared" si="5"/>
        <v>-1.5319111111113674E-5</v>
      </c>
      <c r="Q60" s="34">
        <f t="shared" si="5"/>
        <v>-1.5319111111113674E-5</v>
      </c>
      <c r="R60" s="34">
        <f t="shared" si="5"/>
        <v>-1.5319111111113674E-5</v>
      </c>
      <c r="S60" s="34">
        <f t="shared" si="5"/>
        <v>-1.5319111111113674E-5</v>
      </c>
      <c r="T60" s="34">
        <f t="shared" si="5"/>
        <v>-1.5319111111113674E-5</v>
      </c>
      <c r="U60" s="34">
        <f t="shared" si="5"/>
        <v>-1.5319111111113674E-5</v>
      </c>
      <c r="V60" s="34">
        <f t="shared" si="5"/>
        <v>-1.5319111111113674E-5</v>
      </c>
      <c r="W60" s="34">
        <f t="shared" si="5"/>
        <v>-1.5319111111113674E-5</v>
      </c>
      <c r="X60" s="34">
        <f t="shared" si="5"/>
        <v>-1.5319111111113674E-5</v>
      </c>
      <c r="Y60" s="34">
        <f t="shared" si="5"/>
        <v>-1.5319111111113674E-5</v>
      </c>
      <c r="Z60" s="34">
        <f t="shared" si="5"/>
        <v>-1.5319111111113674E-5</v>
      </c>
      <c r="AA60" s="34">
        <f t="shared" si="5"/>
        <v>-1.5319111111113674E-5</v>
      </c>
      <c r="AB60" s="34">
        <f t="shared" si="5"/>
        <v>-1.5319111111113674E-5</v>
      </c>
      <c r="AC60" s="34">
        <f t="shared" si="5"/>
        <v>-1.5319111111113674E-5</v>
      </c>
      <c r="AD60" s="34">
        <f t="shared" si="5"/>
        <v>-1.5319111111113674E-5</v>
      </c>
      <c r="AE60" s="34">
        <f t="shared" si="5"/>
        <v>-1.5319111111113674E-5</v>
      </c>
      <c r="AF60" s="34">
        <f t="shared" si="5"/>
        <v>-1.5319111111113674E-5</v>
      </c>
      <c r="AG60" s="34">
        <f t="shared" si="5"/>
        <v>-1.5319111111113674E-5</v>
      </c>
      <c r="AH60" s="34">
        <f t="shared" si="5"/>
        <v>-1.5319111111113674E-5</v>
      </c>
      <c r="AI60" s="34">
        <f t="shared" si="5"/>
        <v>-1.5319111111113674E-5</v>
      </c>
      <c r="AJ60" s="34">
        <f t="shared" si="5"/>
        <v>-1.5319111111113674E-5</v>
      </c>
      <c r="AK60" s="34">
        <f t="shared" si="5"/>
        <v>-1.5319111111113674E-5</v>
      </c>
      <c r="AL60" s="34">
        <f t="shared" si="5"/>
        <v>-1.5319111111113674E-5</v>
      </c>
      <c r="AM60" s="34">
        <f t="shared" si="5"/>
        <v>-1.5319111111113674E-5</v>
      </c>
      <c r="AN60" s="34">
        <f t="shared" si="5"/>
        <v>-1.5319111111113674E-5</v>
      </c>
      <c r="AO60" s="34">
        <f t="shared" si="5"/>
        <v>-1.5319111111113674E-5</v>
      </c>
      <c r="AP60" s="34">
        <f t="shared" si="5"/>
        <v>-1.5319111111113674E-5</v>
      </c>
      <c r="AQ60" s="34">
        <f t="shared" si="5"/>
        <v>-1.5319111111113674E-5</v>
      </c>
      <c r="AR60" s="34">
        <f t="shared" si="5"/>
        <v>-1.5319111111113674E-5</v>
      </c>
      <c r="AS60" s="34">
        <f t="shared" si="5"/>
        <v>-1.5319111111113674E-5</v>
      </c>
      <c r="AT60" s="34">
        <f t="shared" si="5"/>
        <v>-1.5319111111113674E-5</v>
      </c>
      <c r="AU60" s="34">
        <f t="shared" si="5"/>
        <v>-1.5319111111113674E-5</v>
      </c>
      <c r="AV60" s="34">
        <f t="shared" si="5"/>
        <v>-1.5319111111113674E-5</v>
      </c>
      <c r="AW60" s="34">
        <f t="shared" si="5"/>
        <v>-1.5319111111113674E-5</v>
      </c>
      <c r="AX60" s="34">
        <f t="shared" si="5"/>
        <v>-1.5319111111113674E-5</v>
      </c>
      <c r="AY60" s="34">
        <f t="shared" si="5"/>
        <v>-1.5319111111113674E-5</v>
      </c>
      <c r="AZ60" s="34">
        <f t="shared" si="5"/>
        <v>-1.5319111111113674E-5</v>
      </c>
      <c r="BA60" s="34">
        <f t="shared" si="5"/>
        <v>-1.5319111111113674E-5</v>
      </c>
      <c r="BB60" s="34">
        <f t="shared" si="5"/>
        <v>0</v>
      </c>
      <c r="BC60" s="34">
        <f t="shared" si="5"/>
        <v>0</v>
      </c>
      <c r="BD60" s="34">
        <f t="shared" si="5"/>
        <v>0</v>
      </c>
    </row>
    <row r="61" spans="1:56" ht="17.25" hidden="1" customHeight="1" outlineLevel="1">
      <c r="A61" s="113"/>
      <c r="B61" s="8" t="s">
        <v>34</v>
      </c>
      <c r="C61" s="8" t="s">
        <v>60</v>
      </c>
      <c r="D61" s="8" t="s">
        <v>39</v>
      </c>
      <c r="E61" s="34">
        <v>0</v>
      </c>
      <c r="F61" s="34">
        <f>E62</f>
        <v>0</v>
      </c>
      <c r="G61" s="34">
        <f t="shared" ref="G61:BD61" si="6">F62</f>
        <v>0</v>
      </c>
      <c r="H61" s="34">
        <f t="shared" si="6"/>
        <v>0</v>
      </c>
      <c r="I61" s="34">
        <f t="shared" si="6"/>
        <v>-6.8936000000011533E-4</v>
      </c>
      <c r="J61" s="34">
        <f t="shared" si="6"/>
        <v>-6.7404088888900167E-4</v>
      </c>
      <c r="K61" s="34">
        <f t="shared" si="6"/>
        <v>-6.5872177777788802E-4</v>
      </c>
      <c r="L61" s="34">
        <f t="shared" si="6"/>
        <v>-6.4340266666677436E-4</v>
      </c>
      <c r="M61" s="34">
        <f t="shared" si="6"/>
        <v>-6.280835555556607E-4</v>
      </c>
      <c r="N61" s="34">
        <f t="shared" si="6"/>
        <v>-6.1276444444454705E-4</v>
      </c>
      <c r="O61" s="34">
        <f t="shared" si="6"/>
        <v>-5.9744533333343339E-4</v>
      </c>
      <c r="P61" s="34">
        <f t="shared" si="6"/>
        <v>-5.8212622222231973E-4</v>
      </c>
      <c r="Q61" s="34">
        <f t="shared" si="6"/>
        <v>-5.6680711111120607E-4</v>
      </c>
      <c r="R61" s="34">
        <f t="shared" si="6"/>
        <v>-5.5148800000009242E-4</v>
      </c>
      <c r="S61" s="34">
        <f t="shared" si="6"/>
        <v>-5.3616888888897876E-4</v>
      </c>
      <c r="T61" s="34">
        <f t="shared" si="6"/>
        <v>-5.208497777778651E-4</v>
      </c>
      <c r="U61" s="34">
        <f t="shared" si="6"/>
        <v>-5.0553066666675145E-4</v>
      </c>
      <c r="V61" s="34">
        <f t="shared" si="6"/>
        <v>-4.9021155555563779E-4</v>
      </c>
      <c r="W61" s="34">
        <f t="shared" si="6"/>
        <v>-4.7489244444452413E-4</v>
      </c>
      <c r="X61" s="34">
        <f t="shared" si="6"/>
        <v>-4.5957333333341047E-4</v>
      </c>
      <c r="Y61" s="34">
        <f t="shared" si="6"/>
        <v>-4.4425422222229682E-4</v>
      </c>
      <c r="Z61" s="34">
        <f t="shared" si="6"/>
        <v>-4.2893511111118316E-4</v>
      </c>
      <c r="AA61" s="34">
        <f t="shared" si="6"/>
        <v>-4.136160000000695E-4</v>
      </c>
      <c r="AB61" s="34">
        <f t="shared" si="6"/>
        <v>-3.9829688888895585E-4</v>
      </c>
      <c r="AC61" s="34">
        <f t="shared" si="6"/>
        <v>-3.8297777777784219E-4</v>
      </c>
      <c r="AD61" s="34">
        <f t="shared" si="6"/>
        <v>-3.6765866666672853E-4</v>
      </c>
      <c r="AE61" s="34">
        <f t="shared" si="6"/>
        <v>-3.5233955555561487E-4</v>
      </c>
      <c r="AF61" s="34">
        <f t="shared" si="6"/>
        <v>-3.3702044444450122E-4</v>
      </c>
      <c r="AG61" s="34">
        <f t="shared" si="6"/>
        <v>-3.2170133333338756E-4</v>
      </c>
      <c r="AH61" s="34">
        <f t="shared" si="6"/>
        <v>-3.063822222222739E-4</v>
      </c>
      <c r="AI61" s="34">
        <f t="shared" si="6"/>
        <v>-2.9106311111116025E-4</v>
      </c>
      <c r="AJ61" s="34">
        <f t="shared" si="6"/>
        <v>-2.7574400000004659E-4</v>
      </c>
      <c r="AK61" s="34">
        <f t="shared" si="6"/>
        <v>-2.6042488888893293E-4</v>
      </c>
      <c r="AL61" s="34">
        <f t="shared" si="6"/>
        <v>-2.4510577777781927E-4</v>
      </c>
      <c r="AM61" s="34">
        <f t="shared" si="6"/>
        <v>-2.2978666666670559E-4</v>
      </c>
      <c r="AN61" s="34">
        <f t="shared" si="6"/>
        <v>-2.1446755555559191E-4</v>
      </c>
      <c r="AO61" s="34">
        <f t="shared" si="6"/>
        <v>-1.9914844444447822E-4</v>
      </c>
      <c r="AP61" s="34">
        <f t="shared" si="6"/>
        <v>-1.8382933333336454E-4</v>
      </c>
      <c r="AQ61" s="34">
        <f t="shared" si="6"/>
        <v>-1.6851022222225085E-4</v>
      </c>
      <c r="AR61" s="34">
        <f t="shared" si="6"/>
        <v>-1.5319111111113717E-4</v>
      </c>
      <c r="AS61" s="34">
        <f t="shared" si="6"/>
        <v>-1.3787200000002348E-4</v>
      </c>
      <c r="AT61" s="34">
        <f t="shared" si="6"/>
        <v>-1.225528888889098E-4</v>
      </c>
      <c r="AU61" s="34">
        <f t="shared" si="6"/>
        <v>-1.0723377777779613E-4</v>
      </c>
      <c r="AV61" s="34">
        <f t="shared" si="6"/>
        <v>-9.1914666666682458E-5</v>
      </c>
      <c r="AW61" s="34">
        <f t="shared" si="6"/>
        <v>-7.6595555555568787E-5</v>
      </c>
      <c r="AX61" s="34">
        <f t="shared" si="6"/>
        <v>-6.1276444444455117E-5</v>
      </c>
      <c r="AY61" s="34">
        <f t="shared" si="6"/>
        <v>-4.5957333333341446E-5</v>
      </c>
      <c r="AZ61" s="34">
        <f t="shared" si="6"/>
        <v>-3.0638222222227775E-5</v>
      </c>
      <c r="BA61" s="34">
        <f t="shared" si="6"/>
        <v>-1.5319111111114101E-5</v>
      </c>
      <c r="BB61" s="34">
        <f t="shared" si="6"/>
        <v>-4.2690460541616737E-19</v>
      </c>
      <c r="BC61" s="34">
        <f t="shared" si="6"/>
        <v>-4.2690460541616737E-19</v>
      </c>
      <c r="BD61" s="34">
        <f t="shared" si="6"/>
        <v>-4.2690460541616737E-19</v>
      </c>
    </row>
    <row r="62" spans="1:56" ht="16.5" hidden="1" customHeight="1" outlineLevel="1">
      <c r="A62" s="113"/>
      <c r="B62" s="8" t="s">
        <v>33</v>
      </c>
      <c r="C62" s="8" t="s">
        <v>67</v>
      </c>
      <c r="D62" s="8" t="s">
        <v>39</v>
      </c>
      <c r="E62" s="34">
        <f t="shared" ref="E62:BD62" si="7">E28-E60+E61</f>
        <v>0</v>
      </c>
      <c r="F62" s="34">
        <f t="shared" si="7"/>
        <v>0</v>
      </c>
      <c r="G62" s="34">
        <f t="shared" si="7"/>
        <v>0</v>
      </c>
      <c r="H62" s="34">
        <f t="shared" si="7"/>
        <v>-6.8936000000011533E-4</v>
      </c>
      <c r="I62" s="34">
        <f t="shared" si="7"/>
        <v>-6.7404088888900167E-4</v>
      </c>
      <c r="J62" s="34">
        <f t="shared" si="7"/>
        <v>-6.5872177777788802E-4</v>
      </c>
      <c r="K62" s="34">
        <f t="shared" si="7"/>
        <v>-6.4340266666677436E-4</v>
      </c>
      <c r="L62" s="34">
        <f t="shared" si="7"/>
        <v>-6.280835555556607E-4</v>
      </c>
      <c r="M62" s="34">
        <f t="shared" si="7"/>
        <v>-6.1276444444454705E-4</v>
      </c>
      <c r="N62" s="34">
        <f t="shared" si="7"/>
        <v>-5.9744533333343339E-4</v>
      </c>
      <c r="O62" s="34">
        <f t="shared" si="7"/>
        <v>-5.8212622222231973E-4</v>
      </c>
      <c r="P62" s="34">
        <f t="shared" si="7"/>
        <v>-5.6680711111120607E-4</v>
      </c>
      <c r="Q62" s="34">
        <f t="shared" si="7"/>
        <v>-5.5148800000009242E-4</v>
      </c>
      <c r="R62" s="34">
        <f t="shared" si="7"/>
        <v>-5.3616888888897876E-4</v>
      </c>
      <c r="S62" s="34">
        <f t="shared" si="7"/>
        <v>-5.208497777778651E-4</v>
      </c>
      <c r="T62" s="34">
        <f t="shared" si="7"/>
        <v>-5.0553066666675145E-4</v>
      </c>
      <c r="U62" s="34">
        <f t="shared" si="7"/>
        <v>-4.9021155555563779E-4</v>
      </c>
      <c r="V62" s="34">
        <f t="shared" si="7"/>
        <v>-4.7489244444452413E-4</v>
      </c>
      <c r="W62" s="34">
        <f t="shared" si="7"/>
        <v>-4.5957333333341047E-4</v>
      </c>
      <c r="X62" s="34">
        <f t="shared" si="7"/>
        <v>-4.4425422222229682E-4</v>
      </c>
      <c r="Y62" s="34">
        <f t="shared" si="7"/>
        <v>-4.2893511111118316E-4</v>
      </c>
      <c r="Z62" s="34">
        <f t="shared" si="7"/>
        <v>-4.136160000000695E-4</v>
      </c>
      <c r="AA62" s="34">
        <f t="shared" si="7"/>
        <v>-3.9829688888895585E-4</v>
      </c>
      <c r="AB62" s="34">
        <f t="shared" si="7"/>
        <v>-3.8297777777784219E-4</v>
      </c>
      <c r="AC62" s="34">
        <f t="shared" si="7"/>
        <v>-3.6765866666672853E-4</v>
      </c>
      <c r="AD62" s="34">
        <f t="shared" si="7"/>
        <v>-3.5233955555561487E-4</v>
      </c>
      <c r="AE62" s="34">
        <f t="shared" si="7"/>
        <v>-3.3702044444450122E-4</v>
      </c>
      <c r="AF62" s="34">
        <f t="shared" si="7"/>
        <v>-3.2170133333338756E-4</v>
      </c>
      <c r="AG62" s="34">
        <f t="shared" si="7"/>
        <v>-3.063822222222739E-4</v>
      </c>
      <c r="AH62" s="34">
        <f t="shared" si="7"/>
        <v>-2.9106311111116025E-4</v>
      </c>
      <c r="AI62" s="34">
        <f t="shared" si="7"/>
        <v>-2.7574400000004659E-4</v>
      </c>
      <c r="AJ62" s="34">
        <f t="shared" si="7"/>
        <v>-2.6042488888893293E-4</v>
      </c>
      <c r="AK62" s="34">
        <f t="shared" si="7"/>
        <v>-2.4510577777781927E-4</v>
      </c>
      <c r="AL62" s="34">
        <f t="shared" si="7"/>
        <v>-2.2978666666670559E-4</v>
      </c>
      <c r="AM62" s="34">
        <f t="shared" si="7"/>
        <v>-2.1446755555559191E-4</v>
      </c>
      <c r="AN62" s="34">
        <f t="shared" si="7"/>
        <v>-1.9914844444447822E-4</v>
      </c>
      <c r="AO62" s="34">
        <f t="shared" si="7"/>
        <v>-1.8382933333336454E-4</v>
      </c>
      <c r="AP62" s="34">
        <f t="shared" si="7"/>
        <v>-1.6851022222225085E-4</v>
      </c>
      <c r="AQ62" s="34">
        <f t="shared" si="7"/>
        <v>-1.5319111111113717E-4</v>
      </c>
      <c r="AR62" s="34">
        <f t="shared" si="7"/>
        <v>-1.3787200000002348E-4</v>
      </c>
      <c r="AS62" s="34">
        <f t="shared" si="7"/>
        <v>-1.225528888889098E-4</v>
      </c>
      <c r="AT62" s="34">
        <f t="shared" si="7"/>
        <v>-1.0723377777779613E-4</v>
      </c>
      <c r="AU62" s="34">
        <f t="shared" si="7"/>
        <v>-9.1914666666682458E-5</v>
      </c>
      <c r="AV62" s="34">
        <f t="shared" si="7"/>
        <v>-7.6595555555568787E-5</v>
      </c>
      <c r="AW62" s="34">
        <f t="shared" si="7"/>
        <v>-6.1276444444455117E-5</v>
      </c>
      <c r="AX62" s="34">
        <f t="shared" si="7"/>
        <v>-4.5957333333341446E-5</v>
      </c>
      <c r="AY62" s="34">
        <f t="shared" si="7"/>
        <v>-3.0638222222227775E-5</v>
      </c>
      <c r="AZ62" s="34">
        <f t="shared" si="7"/>
        <v>-1.5319111111114101E-5</v>
      </c>
      <c r="BA62" s="34">
        <f t="shared" si="7"/>
        <v>-4.2690460541616737E-19</v>
      </c>
      <c r="BB62" s="34">
        <f t="shared" si="7"/>
        <v>-4.2690460541616737E-19</v>
      </c>
      <c r="BC62" s="34">
        <f t="shared" si="7"/>
        <v>-4.2690460541616737E-19</v>
      </c>
      <c r="BD62" s="34">
        <f t="shared" si="7"/>
        <v>-4.2690460541616737E-19</v>
      </c>
    </row>
    <row r="63" spans="1:56" ht="16.5" collapsed="1">
      <c r="A63" s="113"/>
      <c r="B63" s="8" t="s">
        <v>8</v>
      </c>
      <c r="C63" s="10" t="s">
        <v>66</v>
      </c>
      <c r="D63" s="8" t="s">
        <v>39</v>
      </c>
      <c r="E63" s="34">
        <f>AVERAGE(E61:E62)*'Fixed data'!$C$3</f>
        <v>0</v>
      </c>
      <c r="F63" s="34">
        <f>AVERAGE(F61:F62)*'Fixed data'!$C$3</f>
        <v>0</v>
      </c>
      <c r="G63" s="34">
        <f>AVERAGE(G61:G62)*'Fixed data'!$C$3</f>
        <v>0</v>
      </c>
      <c r="H63" s="34">
        <f>AVERAGE(H61:H62)*'Fixed data'!$C$3</f>
        <v>-1.2408480000002075E-5</v>
      </c>
      <c r="I63" s="34">
        <f>AVERAGE(I61:I62)*'Fixed data'!$C$3</f>
        <v>-2.4541216000004105E-5</v>
      </c>
      <c r="J63" s="34">
        <f>AVERAGE(J61:J62)*'Fixed data'!$C$3</f>
        <v>-2.398972800000401E-5</v>
      </c>
      <c r="K63" s="34">
        <f>AVERAGE(K61:K62)*'Fixed data'!$C$3</f>
        <v>-2.3438240000003922E-5</v>
      </c>
      <c r="L63" s="34">
        <f>AVERAGE(L61:L62)*'Fixed data'!$C$3</f>
        <v>-2.2886752000003826E-5</v>
      </c>
      <c r="M63" s="34">
        <f>AVERAGE(M61:M62)*'Fixed data'!$C$3</f>
        <v>-2.2335264000003738E-5</v>
      </c>
      <c r="N63" s="34">
        <f>AVERAGE(N61:N62)*'Fixed data'!$C$3</f>
        <v>-2.1783776000003643E-5</v>
      </c>
      <c r="O63" s="34">
        <f>AVERAGE(O61:O62)*'Fixed data'!$C$3</f>
        <v>-2.1232288000003558E-5</v>
      </c>
      <c r="P63" s="34">
        <f>AVERAGE(P61:P62)*'Fixed data'!$C$3</f>
        <v>-2.068080000000346E-5</v>
      </c>
      <c r="Q63" s="34">
        <f>AVERAGE(Q61:Q62)*'Fixed data'!$C$3</f>
        <v>-2.0129312000003375E-5</v>
      </c>
      <c r="R63" s="34">
        <f>AVERAGE(R61:R62)*'Fixed data'!$C$3</f>
        <v>-1.9577824000003276E-5</v>
      </c>
      <c r="S63" s="34">
        <f>AVERAGE(S61:S62)*'Fixed data'!$C$3</f>
        <v>-1.9026336000003191E-5</v>
      </c>
      <c r="T63" s="34">
        <f>AVERAGE(T61:T62)*'Fixed data'!$C$3</f>
        <v>-1.8474848000003096E-5</v>
      </c>
      <c r="U63" s="34">
        <f>AVERAGE(U61:U62)*'Fixed data'!$C$3</f>
        <v>-1.7923360000003008E-5</v>
      </c>
      <c r="V63" s="34">
        <f>AVERAGE(V61:V62)*'Fixed data'!$C$3</f>
        <v>-1.7371872000002913E-5</v>
      </c>
      <c r="W63" s="34">
        <f>AVERAGE(W61:W62)*'Fixed data'!$C$3</f>
        <v>-1.6820384000002821E-5</v>
      </c>
      <c r="X63" s="34">
        <f>AVERAGE(X61:X62)*'Fixed data'!$C$3</f>
        <v>-1.6268896000002729E-5</v>
      </c>
      <c r="Y63" s="34">
        <f>AVERAGE(Y61:Y62)*'Fixed data'!$C$3</f>
        <v>-1.5717408000002638E-5</v>
      </c>
      <c r="Z63" s="34">
        <f>AVERAGE(Z61:Z62)*'Fixed data'!$C$3</f>
        <v>-1.5165920000002548E-5</v>
      </c>
      <c r="AA63" s="34">
        <f>AVERAGE(AA61:AA62)*'Fixed data'!$C$3</f>
        <v>-1.4614432000002456E-5</v>
      </c>
      <c r="AB63" s="34">
        <f>AVERAGE(AB61:AB62)*'Fixed data'!$C$3</f>
        <v>-1.4062944000002364E-5</v>
      </c>
      <c r="AC63" s="34">
        <f>AVERAGE(AC61:AC62)*'Fixed data'!$C$3</f>
        <v>-1.3511456000002272E-5</v>
      </c>
      <c r="AD63" s="34">
        <f>AVERAGE(AD61:AD62)*'Fixed data'!$C$3</f>
        <v>-1.2959968000002181E-5</v>
      </c>
      <c r="AE63" s="34">
        <f>AVERAGE(AE61:AE62)*'Fixed data'!$C$3</f>
        <v>-1.2408480000002089E-5</v>
      </c>
      <c r="AF63" s="34">
        <f>AVERAGE(AF61:AF62)*'Fixed data'!$C$3</f>
        <v>-1.1856992000001997E-5</v>
      </c>
      <c r="AG63" s="34">
        <f>AVERAGE(AG61:AG62)*'Fixed data'!$C$3</f>
        <v>-1.1305504000001906E-5</v>
      </c>
      <c r="AH63" s="34">
        <f>AVERAGE(AH61:AH62)*'Fixed data'!$C$3</f>
        <v>-1.0754016000001814E-5</v>
      </c>
      <c r="AI63" s="34">
        <f>AVERAGE(AI61:AI62)*'Fixed data'!$C$3</f>
        <v>-1.0202528000001722E-5</v>
      </c>
      <c r="AJ63" s="34">
        <f>AVERAGE(AJ61:AJ62)*'Fixed data'!$C$3</f>
        <v>-9.6510400000016304E-6</v>
      </c>
      <c r="AK63" s="34">
        <f>AVERAGE(AK61:AK62)*'Fixed data'!$C$3</f>
        <v>-9.0995520000015387E-6</v>
      </c>
      <c r="AL63" s="34">
        <f>AVERAGE(AL61:AL62)*'Fixed data'!$C$3</f>
        <v>-8.548064000001447E-6</v>
      </c>
      <c r="AM63" s="34">
        <f>AVERAGE(AM61:AM62)*'Fixed data'!$C$3</f>
        <v>-7.9965760000013535E-6</v>
      </c>
      <c r="AN63" s="34">
        <f>AVERAGE(AN61:AN62)*'Fixed data'!$C$3</f>
        <v>-7.4450880000012618E-6</v>
      </c>
      <c r="AO63" s="34">
        <f>AVERAGE(AO61:AO62)*'Fixed data'!$C$3</f>
        <v>-6.8936000000011684E-6</v>
      </c>
      <c r="AP63" s="34">
        <f>AVERAGE(AP61:AP62)*'Fixed data'!$C$3</f>
        <v>-6.3421120000010767E-6</v>
      </c>
      <c r="AQ63" s="34">
        <f>AVERAGE(AQ61:AQ62)*'Fixed data'!$C$3</f>
        <v>-5.7906240000009833E-6</v>
      </c>
      <c r="AR63" s="34">
        <f>AVERAGE(AR61:AR62)*'Fixed data'!$C$3</f>
        <v>-5.2391360000008916E-6</v>
      </c>
      <c r="AS63" s="34">
        <f>AVERAGE(AS61:AS62)*'Fixed data'!$C$3</f>
        <v>-4.6876480000007982E-6</v>
      </c>
      <c r="AT63" s="34">
        <f>AVERAGE(AT61:AT62)*'Fixed data'!$C$3</f>
        <v>-4.1361600000007065E-6</v>
      </c>
      <c r="AU63" s="34">
        <f>AVERAGE(AU61:AU62)*'Fixed data'!$C$3</f>
        <v>-3.5846720000006139E-6</v>
      </c>
      <c r="AV63" s="34">
        <f>AVERAGE(AV61:AV62)*'Fixed data'!$C$3</f>
        <v>-3.0331840000005226E-6</v>
      </c>
      <c r="AW63" s="34">
        <f>AVERAGE(AW61:AW62)*'Fixed data'!$C$3</f>
        <v>-2.4816960000004296E-6</v>
      </c>
      <c r="AX63" s="34">
        <f>AVERAGE(AX61:AX62)*'Fixed data'!$C$3</f>
        <v>-1.9302080000003379E-6</v>
      </c>
      <c r="AY63" s="34">
        <f>AVERAGE(AY61:AY62)*'Fixed data'!$C$3</f>
        <v>-1.3787200000002458E-6</v>
      </c>
      <c r="AZ63" s="34">
        <f>AVERAGE(AZ61:AZ62)*'Fixed data'!$C$3</f>
        <v>-8.2723200000015377E-7</v>
      </c>
      <c r="BA63" s="34">
        <f>AVERAGE(BA61:BA62)*'Fixed data'!$C$3</f>
        <v>-2.7574400000006147E-7</v>
      </c>
      <c r="BB63" s="34">
        <f>AVERAGE(BB61:BB62)*'Fixed data'!$C$3</f>
        <v>-1.5368565794982024E-20</v>
      </c>
      <c r="BC63" s="34">
        <f>AVERAGE(BC61:BC62)*'Fixed data'!$C$3</f>
        <v>-1.5368565794982024E-20</v>
      </c>
      <c r="BD63" s="34">
        <f>AVERAGE(BD61:BD62)*'Fixed data'!$C$3</f>
        <v>-1.5368565794982024E-20</v>
      </c>
    </row>
    <row r="64" spans="1:56" ht="15.75" thickBot="1">
      <c r="A64" s="112"/>
      <c r="B64" s="11" t="s">
        <v>91</v>
      </c>
      <c r="C64" s="11" t="s">
        <v>44</v>
      </c>
      <c r="D64" s="11" t="s">
        <v>39</v>
      </c>
      <c r="E64" s="52">
        <f t="shared" ref="E64:BD64" si="8">E29+E60+E63</f>
        <v>0</v>
      </c>
      <c r="F64" s="52">
        <f t="shared" si="8"/>
        <v>0</v>
      </c>
      <c r="G64" s="52">
        <f t="shared" si="8"/>
        <v>0</v>
      </c>
      <c r="H64" s="52">
        <f t="shared" si="8"/>
        <v>-3.0784848000005164E-4</v>
      </c>
      <c r="I64" s="52">
        <f t="shared" si="8"/>
        <v>-3.9860327111117776E-5</v>
      </c>
      <c r="J64" s="52">
        <f t="shared" si="8"/>
        <v>-3.9308839111117684E-5</v>
      </c>
      <c r="K64" s="52">
        <f t="shared" si="8"/>
        <v>-3.8757351111117592E-5</v>
      </c>
      <c r="L64" s="52">
        <f t="shared" si="8"/>
        <v>-3.8205863111117501E-5</v>
      </c>
      <c r="M64" s="52">
        <f t="shared" si="8"/>
        <v>-3.7654375111117409E-5</v>
      </c>
      <c r="N64" s="52">
        <f t="shared" si="8"/>
        <v>-3.7102887111117317E-5</v>
      </c>
      <c r="O64" s="52">
        <f t="shared" si="8"/>
        <v>-3.6551399111117232E-5</v>
      </c>
      <c r="P64" s="52">
        <f t="shared" si="8"/>
        <v>-3.5999911111117134E-5</v>
      </c>
      <c r="Q64" s="52">
        <f t="shared" si="8"/>
        <v>-3.5448423111117049E-5</v>
      </c>
      <c r="R64" s="52">
        <f t="shared" si="8"/>
        <v>-3.489693511111695E-5</v>
      </c>
      <c r="S64" s="52">
        <f t="shared" si="8"/>
        <v>-3.4345447111116865E-5</v>
      </c>
      <c r="T64" s="52">
        <f t="shared" si="8"/>
        <v>-3.3793959111116774E-5</v>
      </c>
      <c r="U64" s="52">
        <f t="shared" si="8"/>
        <v>-3.3242471111116682E-5</v>
      </c>
      <c r="V64" s="52">
        <f t="shared" si="8"/>
        <v>-3.269098311111659E-5</v>
      </c>
      <c r="W64" s="52">
        <f t="shared" si="8"/>
        <v>-3.2139495111116492E-5</v>
      </c>
      <c r="X64" s="52">
        <f t="shared" si="8"/>
        <v>-3.1588007111116407E-5</v>
      </c>
      <c r="Y64" s="52">
        <f t="shared" si="8"/>
        <v>-3.1036519111116308E-5</v>
      </c>
      <c r="Z64" s="52">
        <f t="shared" si="8"/>
        <v>-3.0485031111116223E-5</v>
      </c>
      <c r="AA64" s="52">
        <f t="shared" si="8"/>
        <v>-2.9933543111116132E-5</v>
      </c>
      <c r="AB64" s="52">
        <f t="shared" si="8"/>
        <v>-2.938205511111604E-5</v>
      </c>
      <c r="AC64" s="52">
        <f t="shared" si="8"/>
        <v>-2.8830567111115948E-5</v>
      </c>
      <c r="AD64" s="52">
        <f t="shared" si="8"/>
        <v>-2.8279079111115856E-5</v>
      </c>
      <c r="AE64" s="52">
        <f t="shared" si="8"/>
        <v>-2.7727591111115765E-5</v>
      </c>
      <c r="AF64" s="52">
        <f t="shared" si="8"/>
        <v>-2.7176103111115673E-5</v>
      </c>
      <c r="AG64" s="52">
        <f t="shared" si="8"/>
        <v>-2.6624615111115581E-5</v>
      </c>
      <c r="AH64" s="52">
        <f t="shared" si="8"/>
        <v>-2.607312711111549E-5</v>
      </c>
      <c r="AI64" s="52">
        <f t="shared" si="8"/>
        <v>-2.5521639111115398E-5</v>
      </c>
      <c r="AJ64" s="52">
        <f t="shared" si="8"/>
        <v>-2.4970151111115306E-5</v>
      </c>
      <c r="AK64" s="52">
        <f t="shared" si="8"/>
        <v>-2.4418663111115214E-5</v>
      </c>
      <c r="AL64" s="52">
        <f t="shared" si="8"/>
        <v>-2.3867175111115123E-5</v>
      </c>
      <c r="AM64" s="52">
        <f t="shared" si="8"/>
        <v>-2.3315687111115028E-5</v>
      </c>
      <c r="AN64" s="52">
        <f t="shared" si="8"/>
        <v>-2.2764199111114936E-5</v>
      </c>
      <c r="AO64" s="52">
        <f t="shared" si="8"/>
        <v>-2.2212711111114841E-5</v>
      </c>
      <c r="AP64" s="52">
        <f t="shared" si="8"/>
        <v>-2.1661223111114749E-5</v>
      </c>
      <c r="AQ64" s="52">
        <f t="shared" si="8"/>
        <v>-2.1109735111114657E-5</v>
      </c>
      <c r="AR64" s="52">
        <f t="shared" si="8"/>
        <v>-2.0558247111114566E-5</v>
      </c>
      <c r="AS64" s="52">
        <f t="shared" si="8"/>
        <v>-2.0006759111114474E-5</v>
      </c>
      <c r="AT64" s="52">
        <f t="shared" si="8"/>
        <v>-1.9455271111114382E-5</v>
      </c>
      <c r="AU64" s="52">
        <f t="shared" si="8"/>
        <v>-1.8903783111114287E-5</v>
      </c>
      <c r="AV64" s="52">
        <f t="shared" si="8"/>
        <v>-1.8352295111114195E-5</v>
      </c>
      <c r="AW64" s="52">
        <f t="shared" si="8"/>
        <v>-1.7800807111114104E-5</v>
      </c>
      <c r="AX64" s="52">
        <f t="shared" si="8"/>
        <v>-1.7249319111114012E-5</v>
      </c>
      <c r="AY64" s="52">
        <f t="shared" si="8"/>
        <v>-1.669783111111392E-5</v>
      </c>
      <c r="AZ64" s="52">
        <f t="shared" si="8"/>
        <v>-1.6146343111113829E-5</v>
      </c>
      <c r="BA64" s="52">
        <f t="shared" si="8"/>
        <v>-1.5594855111113737E-5</v>
      </c>
      <c r="BB64" s="52">
        <f t="shared" si="8"/>
        <v>-1.5368565794982024E-20</v>
      </c>
      <c r="BC64" s="52">
        <f t="shared" si="8"/>
        <v>-1.5368565794982024E-20</v>
      </c>
      <c r="BD64" s="52">
        <f t="shared" si="8"/>
        <v>-1.5368565794982024E-20</v>
      </c>
    </row>
    <row r="65" spans="1:56" ht="12.75" customHeight="1">
      <c r="A65" s="237" t="s">
        <v>226</v>
      </c>
      <c r="B65" s="8" t="s">
        <v>35</v>
      </c>
      <c r="D65" s="3" t="s">
        <v>39</v>
      </c>
      <c r="E65" s="34">
        <f>'Fixed data'!$G$6*E86/1000000</f>
        <v>0</v>
      </c>
      <c r="F65" s="34">
        <f>'Fixed data'!$G$6*F86/1000000</f>
        <v>0</v>
      </c>
      <c r="G65" s="34">
        <f>'Fixed data'!$G$6*G86/1000000</f>
        <v>0</v>
      </c>
      <c r="H65" s="34">
        <f>'Fixed data'!$G$6*H86/1000000</f>
        <v>0</v>
      </c>
      <c r="I65" s="34">
        <f>'Fixed data'!$G$6*I86/1000000</f>
        <v>3.5507894607239278E-5</v>
      </c>
      <c r="J65" s="34">
        <f>'Fixed data'!$G$6*J86/1000000</f>
        <v>3.5863861250676847E-5</v>
      </c>
      <c r="K65" s="34">
        <f>'Fixed data'!$G$6*K86/1000000</f>
        <v>3.6223396459714872E-5</v>
      </c>
      <c r="L65" s="34">
        <f>'Fixed data'!$G$6*L86/1000000</f>
        <v>3.6586536009223502E-5</v>
      </c>
      <c r="M65" s="34">
        <f>'Fixed data'!$G$6*M86/1000000</f>
        <v>3.6953316032715958E-5</v>
      </c>
      <c r="N65" s="34">
        <f>'Fixed data'!$G$6*N86/1000000</f>
        <v>3.7323773025943931E-5</v>
      </c>
      <c r="O65" s="34">
        <f>'Fixed data'!$G$6*O86/1000000</f>
        <v>3.7697943850529006E-5</v>
      </c>
      <c r="P65" s="34">
        <f>'Fixed data'!$G$6*P86/1000000</f>
        <v>3.8075865737630548E-5</v>
      </c>
      <c r="Q65" s="34">
        <f>'Fixed data'!$G$6*Q86/1000000</f>
        <v>3.8457576291650286E-5</v>
      </c>
      <c r="R65" s="34">
        <f>'Fixed data'!$G$6*R86/1000000</f>
        <v>3.8843113493974066E-5</v>
      </c>
      <c r="S65" s="34">
        <f>'Fixed data'!$G$6*S86/1000000</f>
        <v>3.9232515706751154E-5</v>
      </c>
      <c r="T65" s="34">
        <f>'Fixed data'!$G$6*T86/1000000</f>
        <v>3.9625821676711318E-5</v>
      </c>
      <c r="U65" s="34">
        <f>'Fixed data'!$G$6*U86/1000000</f>
        <v>4.0023070539020344E-5</v>
      </c>
      <c r="V65" s="34">
        <f>'Fixed data'!$G$6*V86/1000000</f>
        <v>4.0424301821174015E-5</v>
      </c>
      <c r="W65" s="34">
        <f>'Fixed data'!$G$6*W86/1000000</f>
        <v>4.0829555446931273E-5</v>
      </c>
      <c r="X65" s="34">
        <f>'Fixed data'!$G$6*X86/1000000</f>
        <v>4.1238871740286748E-5</v>
      </c>
      <c r="Y65" s="34">
        <f>'Fixed data'!$G$6*Y86/1000000</f>
        <v>4.1652291429483112E-5</v>
      </c>
      <c r="Z65" s="34">
        <f>'Fixed data'!$G$6*Z86/1000000</f>
        <v>4.2069855651063668E-5</v>
      </c>
      <c r="AA65" s="34">
        <f>'Fixed data'!$G$6*AA86/1000000</f>
        <v>4.2491605953965577E-5</v>
      </c>
      <c r="AB65" s="34">
        <f>'Fixed data'!$G$6*AB86/1000000</f>
        <v>4.2917584303654068E-5</v>
      </c>
      <c r="AC65" s="34">
        <f>'Fixed data'!$G$6*AC86/1000000</f>
        <v>4.3347833086298185E-5</v>
      </c>
      <c r="AD65" s="34">
        <f>'Fixed data'!$G$6*AD86/1000000</f>
        <v>4.3782395112988309E-5</v>
      </c>
      <c r="AE65" s="34">
        <f>'Fixed data'!$G$6*AE86/1000000</f>
        <v>4.4221313623996011E-5</v>
      </c>
      <c r="AF65" s="34">
        <f>'Fixed data'!$G$6*AF86/1000000</f>
        <v>4.4664632293076558E-5</v>
      </c>
      <c r="AG65" s="34">
        <f>'Fixed data'!$G$6*AG86/1000000</f>
        <v>4.511239523181464E-5</v>
      </c>
      <c r="AH65" s="34">
        <f>'Fixed data'!$G$6*AH86/1000000</f>
        <v>4.5564646994013567E-5</v>
      </c>
      <c r="AI65" s="34">
        <f>'Fixed data'!$G$6*AI86/1000000</f>
        <v>4.6021432580128543E-5</v>
      </c>
      <c r="AJ65" s="34">
        <f>'Fixed data'!$G$6*AJ86/1000000</f>
        <v>4.6482797441744318E-5</v>
      </c>
      <c r="AK65" s="34">
        <f>'Fixed data'!$G$6*AK86/1000000</f>
        <v>4.69487874860978E-5</v>
      </c>
      <c r="AL65" s="34">
        <f>'Fixed data'!$G$6*AL86/1000000</f>
        <v>4.7419449080645922E-5</v>
      </c>
      <c r="AM65" s="34">
        <f>'Fixed data'!$G$6*AM86/1000000</f>
        <v>4.7894829057679373E-5</v>
      </c>
      <c r="AN65" s="34">
        <f>'Fixed data'!$G$6*AN86/1000000</f>
        <v>4.8374974718982598E-5</v>
      </c>
      <c r="AO65" s="34">
        <f>'Fixed data'!$G$6*AO86/1000000</f>
        <v>4.8859933840540385E-5</v>
      </c>
      <c r="AP65" s="34">
        <f>'Fixed data'!$G$6*AP86/1000000</f>
        <v>4.9349754677291794E-5</v>
      </c>
      <c r="AQ65" s="34">
        <f>'Fixed data'!$G$6*AQ86/1000000</f>
        <v>4.9844485967931633E-5</v>
      </c>
      <c r="AR65" s="34">
        <f>'Fixed data'!$G$6*AR86/1000000</f>
        <v>5.034417693976013E-5</v>
      </c>
      <c r="AS65" s="34">
        <f>'Fixed data'!$G$6*AS86/1000000</f>
        <v>5.0848877313581203E-5</v>
      </c>
      <c r="AT65" s="34">
        <f>'Fixed data'!$G$6*AT86/1000000</f>
        <v>5.1358637308649849E-5</v>
      </c>
      <c r="AU65" s="34">
        <f>'Fixed data'!$G$6*AU86/1000000</f>
        <v>5.1873507647669042E-5</v>
      </c>
      <c r="AV65" s="34">
        <f>'Fixed data'!$G$6*AV86/1000000</f>
        <v>5.2393539561836912E-5</v>
      </c>
      <c r="AW65" s="34">
        <f>'Fixed data'!$G$6*AW86/1000000</f>
        <v>5.2918784795944306E-5</v>
      </c>
      <c r="AX65" s="34">
        <f>'Fixed data'!$G$6*AX86/1000000</f>
        <v>5.3449295613523639E-5</v>
      </c>
      <c r="AY65" s="34">
        <f>'Fixed data'!$G$6*AY86/1000000</f>
        <v>5.3985124802049194E-5</v>
      </c>
      <c r="AZ65" s="34">
        <f>'Fixed data'!$G$6*AZ86/1000000</f>
        <v>5.4526325678189718E-5</v>
      </c>
      <c r="BA65" s="34">
        <f>'Fixed data'!$G$6*BA86/1000000</f>
        <v>5.5072952093113554E-5</v>
      </c>
      <c r="BB65" s="34">
        <f>'Fixed data'!$G$6*BB86/1000000</f>
        <v>5.5625058437847006E-5</v>
      </c>
      <c r="BC65" s="34">
        <f>'Fixed data'!$G$6*BC86/1000000</f>
        <v>5.6182699648686404E-5</v>
      </c>
      <c r="BD65" s="34">
        <f>'Fixed data'!$G$6*BD86/1000000</f>
        <v>5.6745931212664474E-5</v>
      </c>
    </row>
    <row r="66" spans="1:56" ht="15" customHeight="1">
      <c r="A66" s="238"/>
      <c r="B66" s="8" t="s">
        <v>198</v>
      </c>
      <c r="D66" s="3" t="s">
        <v>39</v>
      </c>
      <c r="E66" s="34">
        <f>E87*'Fixed data'!H$5/1000000</f>
        <v>0</v>
      </c>
      <c r="F66" s="34">
        <f>F87*'Fixed data'!I$5/1000000</f>
        <v>0</v>
      </c>
      <c r="G66" s="34">
        <f>G87*'Fixed data'!J$5/1000000</f>
        <v>0</v>
      </c>
      <c r="H66" s="34">
        <f>H87*'Fixed data'!K$5/1000000</f>
        <v>0</v>
      </c>
      <c r="I66" s="34">
        <f>I87*'Fixed data'!L$5/1000000</f>
        <v>3.0133698236262933E-6</v>
      </c>
      <c r="J66" s="34">
        <f>J87*'Fixed data'!M$5/1000000</f>
        <v>5.2551633991180908E-6</v>
      </c>
      <c r="K66" s="34">
        <f>K87*'Fixed data'!N$5/1000000</f>
        <v>7.384381998807552E-6</v>
      </c>
      <c r="L66" s="34">
        <f>L87*'Fixed data'!O$5/1000000</f>
        <v>9.3969670613576942E-6</v>
      </c>
      <c r="M66" s="34">
        <f>M87*'Fixed data'!P$5/1000000</f>
        <v>1.1288774164414701E-5</v>
      </c>
      <c r="N66" s="34">
        <f>N87*'Fixed data'!Q$5/1000000</f>
        <v>1.3055571552580302E-5</v>
      </c>
      <c r="O66" s="34">
        <f>O87*'Fixed data'!R$5/1000000</f>
        <v>1.4693038642911077E-5</v>
      </c>
      <c r="P66" s="34">
        <f>P87*'Fixed data'!S$5/1000000</f>
        <v>1.6196764507626176E-5</v>
      </c>
      <c r="Q66" s="34">
        <f>Q87*'Fixed data'!T$5/1000000</f>
        <v>1.7562246333700561E-5</v>
      </c>
      <c r="R66" s="34">
        <f>R87*'Fixed data'!U$5/1000000</f>
        <v>1.8784887859016581E-5</v>
      </c>
      <c r="S66" s="34">
        <f>S87*'Fixed data'!V$5/1000000</f>
        <v>1.9859997784742258E-5</v>
      </c>
      <c r="T66" s="34">
        <f>T87*'Fixed data'!W$5/1000000</f>
        <v>2.0439604677654524E-5</v>
      </c>
      <c r="U66" s="34">
        <f>U87*'Fixed data'!X$5/1000000</f>
        <v>2.1289511656051267E-5</v>
      </c>
      <c r="V66" s="34">
        <f>V87*'Fixed data'!Y$5/1000000</f>
        <v>2.1971368904910079E-5</v>
      </c>
      <c r="W66" s="34">
        <f>W87*'Fixed data'!Z$5/1000000</f>
        <v>2.2479886673352815E-5</v>
      </c>
      <c r="X66" s="34">
        <f>X87*'Fixed data'!AA$5/1000000</f>
        <v>2.2809667644849462E-5</v>
      </c>
      <c r="Y66" s="34">
        <f>Y87*'Fixed data'!AB$5/1000000</f>
        <v>2.2955205127737675E-5</v>
      </c>
      <c r="Z66" s="34">
        <f>Z87*'Fixed data'!AC$5/1000000</f>
        <v>2.2724613891444939E-5</v>
      </c>
      <c r="AA66" s="34">
        <f>AA87*'Fixed data'!AD$5/1000000</f>
        <v>2.249657289890614E-5</v>
      </c>
      <c r="AB66" s="34">
        <f>AB87*'Fixed data'!AE$5/1000000</f>
        <v>2.2067350404613417E-5</v>
      </c>
      <c r="AC66" s="34">
        <f>AC87*'Fixed data'!AF$5/1000000</f>
        <v>2.1430987525163287E-5</v>
      </c>
      <c r="AD66" s="34">
        <f>AD87*'Fixed data'!AG$5/1000000</f>
        <v>2.0581406590578316E-5</v>
      </c>
      <c r="AE66" s="34">
        <f>AE87*'Fixed data'!AH$5/1000000</f>
        <v>1.9512409165721299E-5</v>
      </c>
      <c r="AF66" s="34">
        <f>AF87*'Fixed data'!AI$5/1000000</f>
        <v>1.8217674042014141E-5</v>
      </c>
      <c r="AG66" s="34">
        <f>AG87*'Fixed data'!AJ$5/1000000</f>
        <v>1.6690755199045255E-5</v>
      </c>
      <c r="AH66" s="34">
        <f>AH87*'Fixed data'!AK$5/1000000</f>
        <v>1.4925079735643669E-5</v>
      </c>
      <c r="AI66" s="34">
        <f>AI87*'Fixed data'!AL$5/1000000</f>
        <v>1.2844140657722231E-5</v>
      </c>
      <c r="AJ66" s="34">
        <f>AJ87*'Fixed data'!AM$5/1000000</f>
        <v>1.059504884840909E-5</v>
      </c>
      <c r="AK66" s="34">
        <f>AK87*'Fixed data'!AN$5/1000000</f>
        <v>8.086993679507196E-6</v>
      </c>
      <c r="AL66" s="34">
        <f>AL87*'Fixed data'!AO$5/1000000</f>
        <v>5.3128778740872143E-6</v>
      </c>
      <c r="AM66" s="34">
        <f>AM87*'Fixed data'!AP$5/1000000</f>
        <v>2.2654665165523691E-6</v>
      </c>
      <c r="AN66" s="34">
        <f>AN87*'Fixed data'!AQ$5/1000000</f>
        <v>2.374524151149893E-6</v>
      </c>
      <c r="AO66" s="34">
        <f>AO87*'Fixed data'!AR$5/1000000</f>
        <v>2.4746392161758796E-6</v>
      </c>
      <c r="AP66" s="34">
        <f>AP87*'Fixed data'!AS$5/1000000</f>
        <v>2.5765229470943698E-6</v>
      </c>
      <c r="AQ66" s="34">
        <f>AQ87*'Fixed data'!AT$5/1000000</f>
        <v>2.6802007440299006E-6</v>
      </c>
      <c r="AR66" s="34">
        <f>AR87*'Fixed data'!AU$5/1000000</f>
        <v>2.7856983386274777E-6</v>
      </c>
      <c r="AS66" s="34">
        <f>AS87*'Fixed data'!AV$5/1000000</f>
        <v>2.9043870601003532E-6</v>
      </c>
      <c r="AT66" s="34">
        <f>AT87*'Fixed data'!AW$5/1000000</f>
        <v>3.0022575296054647E-6</v>
      </c>
      <c r="AU66" s="34">
        <f>AU87*'Fixed data'!AX$5/1000000</f>
        <v>3.1133722839709738E-6</v>
      </c>
      <c r="AV66" s="34">
        <f>AV87*'Fixed data'!AY$5/1000000</f>
        <v>3.2264131604033749E-6</v>
      </c>
      <c r="AW66" s="34">
        <f>AW87*'Fixed data'!AZ$5/1000000</f>
        <v>3.3296005165176435E-6</v>
      </c>
      <c r="AX66" s="34">
        <f>AX87*'Fixed data'!BA$5/1000000</f>
        <v>3.4226070624350184E-6</v>
      </c>
      <c r="AY66" s="34">
        <f>AY87*'Fixed data'!BB$5/1000000</f>
        <v>3.5171437626651262E-6</v>
      </c>
      <c r="AZ66" s="34">
        <f>AZ87*'Fixed data'!BC$5/1000000</f>
        <v>3.6132319495859432E-6</v>
      </c>
      <c r="BA66" s="34">
        <f>BA87*'Fixed data'!BD$5/1000000</f>
        <v>3.6986055035826356E-6</v>
      </c>
      <c r="BB66" s="34">
        <f>BB87*'Fixed data'!BE$5/1000000</f>
        <v>3.7853276652677593E-6</v>
      </c>
      <c r="BC66" s="34">
        <f>BC87*'Fixed data'!BF$5/1000000</f>
        <v>3.8734168941299303E-6</v>
      </c>
      <c r="BD66" s="34">
        <f>BD87*'Fixed data'!BG$5/1000000</f>
        <v>3.9502308877993448E-6</v>
      </c>
    </row>
    <row r="67" spans="1:56" ht="15" customHeight="1">
      <c r="A67" s="238"/>
      <c r="B67" s="8" t="s">
        <v>294</v>
      </c>
      <c r="C67" s="10"/>
      <c r="D67" s="10"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c r="A68" s="238"/>
      <c r="B68" s="8" t="s">
        <v>295</v>
      </c>
      <c r="C68" s="8"/>
      <c r="D68" s="8"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c r="A69" s="238"/>
      <c r="B69" s="3" t="s">
        <v>199</v>
      </c>
      <c r="D69" s="8" t="s">
        <v>39</v>
      </c>
      <c r="E69" s="34">
        <f>E90*'Fixed data'!H$5/1000000</f>
        <v>0</v>
      </c>
      <c r="F69" s="34">
        <f>F90*'Fixed data'!I$5/1000000</f>
        <v>0</v>
      </c>
      <c r="G69" s="34">
        <f>G90*'Fixed data'!J$5/1000000</f>
        <v>0</v>
      </c>
      <c r="H69" s="34">
        <f>H90*'Fixed data'!K$5/1000000</f>
        <v>0</v>
      </c>
      <c r="I69" s="34">
        <f>I90*'Fixed data'!L$5/1000000</f>
        <v>0</v>
      </c>
      <c r="J69" s="34">
        <f>J90*'Fixed data'!M$5/1000000</f>
        <v>0</v>
      </c>
      <c r="K69" s="34">
        <f>K90*'Fixed data'!N$5/1000000</f>
        <v>0</v>
      </c>
      <c r="L69" s="34">
        <f>L90*'Fixed data'!O$5/1000000</f>
        <v>0</v>
      </c>
      <c r="M69" s="34">
        <f>M90*'Fixed data'!P$5/1000000</f>
        <v>0</v>
      </c>
      <c r="N69" s="34">
        <f>N90*'Fixed data'!Q$5/1000000</f>
        <v>0</v>
      </c>
      <c r="O69" s="34">
        <f>O90*'Fixed data'!R$5/1000000</f>
        <v>0</v>
      </c>
      <c r="P69" s="34">
        <f>P90*'Fixed data'!S$5/1000000</f>
        <v>0</v>
      </c>
      <c r="Q69" s="34">
        <f>Q90*'Fixed data'!T$5/1000000</f>
        <v>0</v>
      </c>
      <c r="R69" s="34">
        <f>R90*'Fixed data'!U$5/1000000</f>
        <v>0</v>
      </c>
      <c r="S69" s="34">
        <f>S90*'Fixed data'!V$5/1000000</f>
        <v>0</v>
      </c>
      <c r="T69" s="34">
        <f>T90*'Fixed data'!W$5/1000000</f>
        <v>0</v>
      </c>
      <c r="U69" s="34">
        <f>U90*'Fixed data'!X$5/1000000</f>
        <v>0</v>
      </c>
      <c r="V69" s="34">
        <f>V90*'Fixed data'!Y$5/1000000</f>
        <v>0</v>
      </c>
      <c r="W69" s="34">
        <f>W90*'Fixed data'!Z$5/1000000</f>
        <v>0</v>
      </c>
      <c r="X69" s="34">
        <f>X90*'Fixed data'!AA$5/1000000</f>
        <v>0</v>
      </c>
      <c r="Y69" s="34">
        <f>Y90*'Fixed data'!AB$5/1000000</f>
        <v>0</v>
      </c>
      <c r="Z69" s="34">
        <f>Z90*'Fixed data'!AC$5/1000000</f>
        <v>0</v>
      </c>
      <c r="AA69" s="34">
        <f>AA90*'Fixed data'!AD$5/1000000</f>
        <v>0</v>
      </c>
      <c r="AB69" s="34">
        <f>AB90*'Fixed data'!AE$5/1000000</f>
        <v>0</v>
      </c>
      <c r="AC69" s="34">
        <f>AC90*'Fixed data'!AF$5/1000000</f>
        <v>0</v>
      </c>
      <c r="AD69" s="34">
        <f>AD90*'Fixed data'!AG$5/1000000</f>
        <v>0</v>
      </c>
      <c r="AE69" s="34">
        <f>AE90*'Fixed data'!AH$5/1000000</f>
        <v>0</v>
      </c>
      <c r="AF69" s="34">
        <f>AF90*'Fixed data'!AI$5/1000000</f>
        <v>0</v>
      </c>
      <c r="AG69" s="34">
        <f>AG90*'Fixed data'!AJ$5/1000000</f>
        <v>0</v>
      </c>
      <c r="AH69" s="34">
        <f>AH90*'Fixed data'!AK$5/1000000</f>
        <v>0</v>
      </c>
      <c r="AI69" s="34">
        <f>AI90*'Fixed data'!AL$5/1000000</f>
        <v>0</v>
      </c>
      <c r="AJ69" s="34">
        <f>AJ90*'Fixed data'!AM$5/1000000</f>
        <v>0</v>
      </c>
      <c r="AK69" s="34">
        <f>AK90*'Fixed data'!AN$5/1000000</f>
        <v>0</v>
      </c>
      <c r="AL69" s="34">
        <f>AL90*'Fixed data'!AO$5/1000000</f>
        <v>0</v>
      </c>
      <c r="AM69" s="34">
        <f>AM90*'Fixed data'!AP$5/1000000</f>
        <v>0</v>
      </c>
      <c r="AN69" s="34">
        <f>AN90*'Fixed data'!AQ$5/1000000</f>
        <v>0</v>
      </c>
      <c r="AO69" s="34">
        <f>AO90*'Fixed data'!AR$5/1000000</f>
        <v>0</v>
      </c>
      <c r="AP69" s="34">
        <f>AP90*'Fixed data'!AS$5/1000000</f>
        <v>0</v>
      </c>
      <c r="AQ69" s="34">
        <f>AQ90*'Fixed data'!AT$5/1000000</f>
        <v>0</v>
      </c>
      <c r="AR69" s="34">
        <f>AR90*'Fixed data'!AU$5/1000000</f>
        <v>0</v>
      </c>
      <c r="AS69" s="34">
        <f>AS90*'Fixed data'!AV$5/1000000</f>
        <v>0</v>
      </c>
      <c r="AT69" s="34">
        <f>AT90*'Fixed data'!AW$5/1000000</f>
        <v>0</v>
      </c>
      <c r="AU69" s="34">
        <f>AU90*'Fixed data'!AX$5/1000000</f>
        <v>0</v>
      </c>
      <c r="AV69" s="34">
        <f>AV90*'Fixed data'!AY$5/1000000</f>
        <v>0</v>
      </c>
      <c r="AW69" s="34">
        <f>AW90*'Fixed data'!AZ$5/1000000</f>
        <v>0</v>
      </c>
      <c r="AX69" s="34">
        <f>AX90*'Fixed data'!BA$5/1000000</f>
        <v>0</v>
      </c>
      <c r="AY69" s="34">
        <f>AY90*'Fixed data'!BB$5/1000000</f>
        <v>0</v>
      </c>
      <c r="AZ69" s="34">
        <f>AZ90*'Fixed data'!BC$5/1000000</f>
        <v>0</v>
      </c>
      <c r="BA69" s="34">
        <f>BA90*'Fixed data'!BD$5/1000000</f>
        <v>0</v>
      </c>
      <c r="BB69" s="34">
        <f>BB90*'Fixed data'!BE$5/1000000</f>
        <v>0</v>
      </c>
      <c r="BC69" s="34">
        <f>BC90*'Fixed data'!BF$5/1000000</f>
        <v>0</v>
      </c>
      <c r="BD69" s="34">
        <f>BD90*'Fixed data'!BG$5/1000000</f>
        <v>0</v>
      </c>
    </row>
    <row r="70" spans="1:56" ht="15" customHeight="1">
      <c r="A70" s="238"/>
      <c r="B70" s="8" t="s">
        <v>68</v>
      </c>
      <c r="C70" s="8"/>
      <c r="D70" s="3" t="s">
        <v>39</v>
      </c>
      <c r="E70" s="34">
        <f>E91*'Fixed data'!$G$9</f>
        <v>0</v>
      </c>
      <c r="F70" s="34">
        <f>F91*'Fixed data'!$G$9</f>
        <v>0</v>
      </c>
      <c r="G70" s="34">
        <f>G91*'Fixed data'!$G$9</f>
        <v>0</v>
      </c>
      <c r="H70" s="34">
        <f>H91*'Fixed data'!$G$9</f>
        <v>0</v>
      </c>
      <c r="I70" s="34">
        <f>I91*'Fixed data'!$G$9</f>
        <v>0</v>
      </c>
      <c r="J70" s="34">
        <f>J91*'Fixed data'!$G$9</f>
        <v>0</v>
      </c>
      <c r="K70" s="34">
        <f>K91*'Fixed data'!$G$9</f>
        <v>0</v>
      </c>
      <c r="L70" s="34">
        <f>L91*'Fixed data'!$G$9</f>
        <v>0</v>
      </c>
      <c r="M70" s="34">
        <f>M91*'Fixed data'!$G$9</f>
        <v>0</v>
      </c>
      <c r="N70" s="34">
        <f>N91*'Fixed data'!$G$9</f>
        <v>0</v>
      </c>
      <c r="O70" s="34">
        <f>O91*'Fixed data'!$G$9</f>
        <v>0</v>
      </c>
      <c r="P70" s="34">
        <f>P91*'Fixed data'!$G$9</f>
        <v>0</v>
      </c>
      <c r="Q70" s="34">
        <f>Q91*'Fixed data'!$G$9</f>
        <v>0</v>
      </c>
      <c r="R70" s="34">
        <f>R91*'Fixed data'!$G$9</f>
        <v>0</v>
      </c>
      <c r="S70" s="34">
        <f>S91*'Fixed data'!$G$9</f>
        <v>0</v>
      </c>
      <c r="T70" s="34">
        <f>T91*'Fixed data'!$G$9</f>
        <v>0</v>
      </c>
      <c r="U70" s="34">
        <f>U91*'Fixed data'!$G$9</f>
        <v>0</v>
      </c>
      <c r="V70" s="34">
        <f>V91*'Fixed data'!$G$9</f>
        <v>0</v>
      </c>
      <c r="W70" s="34">
        <f>W91*'Fixed data'!$G$9</f>
        <v>0</v>
      </c>
      <c r="X70" s="34">
        <f>X91*'Fixed data'!$G$9</f>
        <v>0</v>
      </c>
      <c r="Y70" s="34">
        <f>Y91*'Fixed data'!$G$9</f>
        <v>0</v>
      </c>
      <c r="Z70" s="34">
        <f>Z91*'Fixed data'!$G$9</f>
        <v>0</v>
      </c>
      <c r="AA70" s="34">
        <f>AA91*'Fixed data'!$G$9</f>
        <v>0</v>
      </c>
      <c r="AB70" s="34">
        <f>AB91*'Fixed data'!$G$9</f>
        <v>0</v>
      </c>
      <c r="AC70" s="34">
        <f>AC91*'Fixed data'!$G$9</f>
        <v>0</v>
      </c>
      <c r="AD70" s="34">
        <f>AD91*'Fixed data'!$G$9</f>
        <v>0</v>
      </c>
      <c r="AE70" s="34">
        <f>AE91*'Fixed data'!$G$9</f>
        <v>0</v>
      </c>
      <c r="AF70" s="34">
        <f>AF91*'Fixed data'!$G$9</f>
        <v>0</v>
      </c>
      <c r="AG70" s="34">
        <f>AG91*'Fixed data'!$G$9</f>
        <v>0</v>
      </c>
      <c r="AH70" s="34">
        <f>AH91*'Fixed data'!$G$9</f>
        <v>0</v>
      </c>
      <c r="AI70" s="34">
        <f>AI91*'Fixed data'!$G$9</f>
        <v>0</v>
      </c>
      <c r="AJ70" s="34">
        <f>AJ91*'Fixed data'!$G$9</f>
        <v>0</v>
      </c>
      <c r="AK70" s="34">
        <f>AK91*'Fixed data'!$G$9</f>
        <v>0</v>
      </c>
      <c r="AL70" s="34">
        <f>AL91*'Fixed data'!$G$9</f>
        <v>0</v>
      </c>
      <c r="AM70" s="34">
        <f>AM91*'Fixed data'!$G$9</f>
        <v>0</v>
      </c>
      <c r="AN70" s="34">
        <f>AN91*'Fixed data'!$G$9</f>
        <v>0</v>
      </c>
      <c r="AO70" s="34">
        <f>AO91*'Fixed data'!$G$9</f>
        <v>0</v>
      </c>
      <c r="AP70" s="34">
        <f>AP91*'Fixed data'!$G$9</f>
        <v>0</v>
      </c>
      <c r="AQ70" s="34">
        <f>AQ91*'Fixed data'!$G$9</f>
        <v>0</v>
      </c>
      <c r="AR70" s="34">
        <f>AR91*'Fixed data'!$G$9</f>
        <v>0</v>
      </c>
      <c r="AS70" s="34">
        <f>AS91*'Fixed data'!$G$9</f>
        <v>0</v>
      </c>
      <c r="AT70" s="34">
        <f>AT91*'Fixed data'!$G$9</f>
        <v>0</v>
      </c>
      <c r="AU70" s="34">
        <f>AU91*'Fixed data'!$G$9</f>
        <v>0</v>
      </c>
      <c r="AV70" s="34">
        <f>AV91*'Fixed data'!$G$9</f>
        <v>0</v>
      </c>
      <c r="AW70" s="34">
        <f>AW91*'Fixed data'!$G$9</f>
        <v>0</v>
      </c>
      <c r="AX70" s="34">
        <f>AX91*'Fixed data'!$G$9</f>
        <v>0</v>
      </c>
      <c r="AY70" s="34">
        <f>AY91*'Fixed data'!$G$9</f>
        <v>0</v>
      </c>
      <c r="AZ70" s="34">
        <f>AZ91*'Fixed data'!$G$9</f>
        <v>0</v>
      </c>
      <c r="BA70" s="34">
        <f>BA91*'Fixed data'!$G$9</f>
        <v>0</v>
      </c>
      <c r="BB70" s="34">
        <f>BB91*'Fixed data'!$G$9</f>
        <v>0</v>
      </c>
      <c r="BC70" s="34">
        <f>BC91*'Fixed data'!$G$9</f>
        <v>0</v>
      </c>
      <c r="BD70" s="34">
        <f>BD91*'Fixed data'!$G$9</f>
        <v>0</v>
      </c>
    </row>
    <row r="71" spans="1:56" ht="15" customHeight="1">
      <c r="A71" s="238"/>
      <c r="B71" s="8" t="s">
        <v>69</v>
      </c>
      <c r="C71" s="8"/>
      <c r="D71" s="3" t="s">
        <v>39</v>
      </c>
      <c r="E71" s="34">
        <f>E92*'Fixed data'!$G$10</f>
        <v>0</v>
      </c>
      <c r="F71" s="34">
        <f>F92*'Fixed data'!$G$10</f>
        <v>0</v>
      </c>
      <c r="G71" s="34">
        <f>G92*'Fixed data'!$G$10</f>
        <v>0</v>
      </c>
      <c r="H71" s="34">
        <f>H92*'Fixed data'!$G$10</f>
        <v>0</v>
      </c>
      <c r="I71" s="34">
        <f>I92*'Fixed data'!$G$10</f>
        <v>0</v>
      </c>
      <c r="J71" s="34">
        <f>J92*'Fixed data'!$G$10</f>
        <v>0</v>
      </c>
      <c r="K71" s="34">
        <f>K92*'Fixed data'!$G$10</f>
        <v>0</v>
      </c>
      <c r="L71" s="34">
        <f>L92*'Fixed data'!$G$10</f>
        <v>0</v>
      </c>
      <c r="M71" s="34">
        <f>M92*'Fixed data'!$G$10</f>
        <v>0</v>
      </c>
      <c r="N71" s="34">
        <f>N92*'Fixed data'!$G$10</f>
        <v>0</v>
      </c>
      <c r="O71" s="34">
        <f>O92*'Fixed data'!$G$10</f>
        <v>0</v>
      </c>
      <c r="P71" s="34">
        <f>P92*'Fixed data'!$G$10</f>
        <v>0</v>
      </c>
      <c r="Q71" s="34">
        <f>Q92*'Fixed data'!$G$10</f>
        <v>0</v>
      </c>
      <c r="R71" s="34">
        <f>R92*'Fixed data'!$G$10</f>
        <v>0</v>
      </c>
      <c r="S71" s="34">
        <f>S92*'Fixed data'!$G$10</f>
        <v>0</v>
      </c>
      <c r="T71" s="34">
        <f>T92*'Fixed data'!$G$10</f>
        <v>0</v>
      </c>
      <c r="U71" s="34">
        <f>U92*'Fixed data'!$G$10</f>
        <v>0</v>
      </c>
      <c r="V71" s="34">
        <f>V92*'Fixed data'!$G$10</f>
        <v>0</v>
      </c>
      <c r="W71" s="34">
        <f>W92*'Fixed data'!$G$10</f>
        <v>0</v>
      </c>
      <c r="X71" s="34">
        <f>X92*'Fixed data'!$G$10</f>
        <v>0</v>
      </c>
      <c r="Y71" s="34">
        <f>Y92*'Fixed data'!$G$10</f>
        <v>0</v>
      </c>
      <c r="Z71" s="34">
        <f>Z92*'Fixed data'!$G$10</f>
        <v>0</v>
      </c>
      <c r="AA71" s="34">
        <f>AA92*'Fixed data'!$G$10</f>
        <v>0</v>
      </c>
      <c r="AB71" s="34">
        <f>AB92*'Fixed data'!$G$10</f>
        <v>0</v>
      </c>
      <c r="AC71" s="34">
        <f>AC92*'Fixed data'!$G$10</f>
        <v>0</v>
      </c>
      <c r="AD71" s="34">
        <f>AD92*'Fixed data'!$G$10</f>
        <v>0</v>
      </c>
      <c r="AE71" s="34">
        <f>AE92*'Fixed data'!$G$10</f>
        <v>0</v>
      </c>
      <c r="AF71" s="34">
        <f>AF92*'Fixed data'!$G$10</f>
        <v>0</v>
      </c>
      <c r="AG71" s="34">
        <f>AG92*'Fixed data'!$G$10</f>
        <v>0</v>
      </c>
      <c r="AH71" s="34">
        <f>AH92*'Fixed data'!$G$10</f>
        <v>0</v>
      </c>
      <c r="AI71" s="34">
        <f>AI92*'Fixed data'!$G$10</f>
        <v>0</v>
      </c>
      <c r="AJ71" s="34">
        <f>AJ92*'Fixed data'!$G$10</f>
        <v>0</v>
      </c>
      <c r="AK71" s="34">
        <f>AK92*'Fixed data'!$G$10</f>
        <v>0</v>
      </c>
      <c r="AL71" s="34">
        <f>AL92*'Fixed data'!$G$10</f>
        <v>0</v>
      </c>
      <c r="AM71" s="34">
        <f>AM92*'Fixed data'!$G$10</f>
        <v>0</v>
      </c>
      <c r="AN71" s="34">
        <f>AN92*'Fixed data'!$G$10</f>
        <v>0</v>
      </c>
      <c r="AO71" s="34">
        <f>AO92*'Fixed data'!$G$10</f>
        <v>0</v>
      </c>
      <c r="AP71" s="34">
        <f>AP92*'Fixed data'!$G$10</f>
        <v>0</v>
      </c>
      <c r="AQ71" s="34">
        <f>AQ92*'Fixed data'!$G$10</f>
        <v>0</v>
      </c>
      <c r="AR71" s="34">
        <f>AR92*'Fixed data'!$G$10</f>
        <v>0</v>
      </c>
      <c r="AS71" s="34">
        <f>AS92*'Fixed data'!$G$10</f>
        <v>0</v>
      </c>
      <c r="AT71" s="34">
        <f>AT92*'Fixed data'!$G$10</f>
        <v>0</v>
      </c>
      <c r="AU71" s="34">
        <f>AU92*'Fixed data'!$G$10</f>
        <v>0</v>
      </c>
      <c r="AV71" s="34">
        <f>AV92*'Fixed data'!$G$10</f>
        <v>0</v>
      </c>
      <c r="AW71" s="34">
        <f>AW92*'Fixed data'!$G$10</f>
        <v>0</v>
      </c>
      <c r="AX71" s="34">
        <f>AX92*'Fixed data'!$G$10</f>
        <v>0</v>
      </c>
      <c r="AY71" s="34">
        <f>AY92*'Fixed data'!$G$10</f>
        <v>0</v>
      </c>
      <c r="AZ71" s="34">
        <f>AZ92*'Fixed data'!$G$10</f>
        <v>0</v>
      </c>
      <c r="BA71" s="34">
        <f>BA92*'Fixed data'!$G$10</f>
        <v>0</v>
      </c>
      <c r="BB71" s="34">
        <f>BB92*'Fixed data'!$G$10</f>
        <v>0</v>
      </c>
      <c r="BC71" s="34">
        <f>BC92*'Fixed data'!$G$10</f>
        <v>0</v>
      </c>
      <c r="BD71" s="34">
        <f>BD92*'Fixed data'!$G$10</f>
        <v>0</v>
      </c>
    </row>
    <row r="72" spans="1:56" ht="15" customHeight="1">
      <c r="A72" s="238"/>
      <c r="B72" s="3" t="s">
        <v>80</v>
      </c>
      <c r="D72" s="8" t="s">
        <v>39</v>
      </c>
      <c r="E72" s="34">
        <f>'Fixed data'!$G$11*E93/1000000</f>
        <v>0</v>
      </c>
      <c r="F72" s="34">
        <f>'Fixed data'!$G$11*F93/1000000</f>
        <v>0</v>
      </c>
      <c r="G72" s="34">
        <f>'Fixed data'!$G$11*G93/1000000</f>
        <v>0</v>
      </c>
      <c r="H72" s="34">
        <f>'Fixed data'!$G$11*H93/1000000</f>
        <v>0</v>
      </c>
      <c r="I72" s="34">
        <f>'Fixed data'!$G$11*I93/1000000</f>
        <v>0</v>
      </c>
      <c r="J72" s="34">
        <f>'Fixed data'!$G$11*J93/1000000</f>
        <v>0</v>
      </c>
      <c r="K72" s="34">
        <f>'Fixed data'!$G$11*K93/1000000</f>
        <v>0</v>
      </c>
      <c r="L72" s="34">
        <f>'Fixed data'!$G$11*L93/1000000</f>
        <v>0</v>
      </c>
      <c r="M72" s="34">
        <f>'Fixed data'!$G$11*M93/1000000</f>
        <v>0</v>
      </c>
      <c r="N72" s="34">
        <f>'Fixed data'!$G$11*N93/1000000</f>
        <v>0</v>
      </c>
      <c r="O72" s="34">
        <f>'Fixed data'!$G$11*O93/1000000</f>
        <v>0</v>
      </c>
      <c r="P72" s="34">
        <f>'Fixed data'!$G$11*P93/1000000</f>
        <v>0</v>
      </c>
      <c r="Q72" s="34">
        <f>'Fixed data'!$G$11*Q93/1000000</f>
        <v>0</v>
      </c>
      <c r="R72" s="34">
        <f>'Fixed data'!$G$11*R93/1000000</f>
        <v>0</v>
      </c>
      <c r="S72" s="34">
        <f>'Fixed data'!$G$11*S93/1000000</f>
        <v>0</v>
      </c>
      <c r="T72" s="34">
        <f>'Fixed data'!$G$11*T93/1000000</f>
        <v>0</v>
      </c>
      <c r="U72" s="34">
        <f>'Fixed data'!$G$11*U93/1000000</f>
        <v>0</v>
      </c>
      <c r="V72" s="34">
        <f>'Fixed data'!$G$11*V93/1000000</f>
        <v>0</v>
      </c>
      <c r="W72" s="34">
        <f>'Fixed data'!$G$11*W93/1000000</f>
        <v>0</v>
      </c>
      <c r="X72" s="34">
        <f>'Fixed data'!$G$11*X93/1000000</f>
        <v>0</v>
      </c>
      <c r="Y72" s="34">
        <f>'Fixed data'!$G$11*Y93/1000000</f>
        <v>0</v>
      </c>
      <c r="Z72" s="34">
        <f>'Fixed data'!$G$11*Z93/1000000</f>
        <v>0</v>
      </c>
      <c r="AA72" s="34">
        <f>'Fixed data'!$G$11*AA93/1000000</f>
        <v>0</v>
      </c>
      <c r="AB72" s="34">
        <f>'Fixed data'!$G$11*AB93/1000000</f>
        <v>0</v>
      </c>
      <c r="AC72" s="34">
        <f>'Fixed data'!$G$11*AC93/1000000</f>
        <v>0</v>
      </c>
      <c r="AD72" s="34">
        <f>'Fixed data'!$G$11*AD93/1000000</f>
        <v>0</v>
      </c>
      <c r="AE72" s="34">
        <f>'Fixed data'!$G$11*AE93/1000000</f>
        <v>0</v>
      </c>
      <c r="AF72" s="34">
        <f>'Fixed data'!$G$11*AF93/1000000</f>
        <v>0</v>
      </c>
      <c r="AG72" s="34">
        <f>'Fixed data'!$G$11*AG93/1000000</f>
        <v>0</v>
      </c>
      <c r="AH72" s="34">
        <f>'Fixed data'!$G$11*AH93/1000000</f>
        <v>0</v>
      </c>
      <c r="AI72" s="34">
        <f>'Fixed data'!$G$11*AI93/1000000</f>
        <v>0</v>
      </c>
      <c r="AJ72" s="34">
        <f>'Fixed data'!$G$11*AJ93/1000000</f>
        <v>0</v>
      </c>
      <c r="AK72" s="34">
        <f>'Fixed data'!$G$11*AK93/1000000</f>
        <v>0</v>
      </c>
      <c r="AL72" s="34">
        <f>'Fixed data'!$G$11*AL93/1000000</f>
        <v>0</v>
      </c>
      <c r="AM72" s="34">
        <f>'Fixed data'!$G$11*AM93/1000000</f>
        <v>0</v>
      </c>
      <c r="AN72" s="34">
        <f>'Fixed data'!$G$11*AN93/1000000</f>
        <v>0</v>
      </c>
      <c r="AO72" s="34">
        <f>'Fixed data'!$G$11*AO93/1000000</f>
        <v>0</v>
      </c>
      <c r="AP72" s="34">
        <f>'Fixed data'!$G$11*AP93/1000000</f>
        <v>0</v>
      </c>
      <c r="AQ72" s="34">
        <f>'Fixed data'!$G$11*AQ93/1000000</f>
        <v>0</v>
      </c>
      <c r="AR72" s="34">
        <f>'Fixed data'!$G$11*AR93/1000000</f>
        <v>0</v>
      </c>
      <c r="AS72" s="34">
        <f>'Fixed data'!$G$11*AS93/1000000</f>
        <v>0</v>
      </c>
      <c r="AT72" s="34">
        <f>'Fixed data'!$G$11*AT93/1000000</f>
        <v>0</v>
      </c>
      <c r="AU72" s="34">
        <f>'Fixed data'!$G$11*AU93/1000000</f>
        <v>0</v>
      </c>
      <c r="AV72" s="34">
        <f>'Fixed data'!$G$11*AV93/1000000</f>
        <v>0</v>
      </c>
      <c r="AW72" s="34">
        <f>'Fixed data'!$G$11*AW93/1000000</f>
        <v>0</v>
      </c>
      <c r="AX72" s="34">
        <f>'Fixed data'!$G$11*AX93/1000000</f>
        <v>0</v>
      </c>
      <c r="AY72" s="34">
        <f>'Fixed data'!$G$11*AY93/1000000</f>
        <v>0</v>
      </c>
      <c r="AZ72" s="34">
        <f>'Fixed data'!$G$11*AZ93/1000000</f>
        <v>0</v>
      </c>
      <c r="BA72" s="34">
        <f>'Fixed data'!$G$11*BA93/1000000</f>
        <v>0</v>
      </c>
      <c r="BB72" s="34">
        <f>'Fixed data'!$G$11*BB93/1000000</f>
        <v>0</v>
      </c>
      <c r="BC72" s="34">
        <f>'Fixed data'!$G$11*BC93/1000000</f>
        <v>0</v>
      </c>
      <c r="BD72" s="34">
        <f>'Fixed data'!$G$11*BD93/1000000</f>
        <v>0</v>
      </c>
    </row>
    <row r="73" spans="1:56" ht="15" customHeight="1">
      <c r="A73" s="238"/>
      <c r="B73" s="8" t="s">
        <v>36</v>
      </c>
      <c r="C73" s="8"/>
      <c r="D73" s="8" t="s">
        <v>39</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row>
    <row r="74" spans="1:56" ht="15" customHeight="1">
      <c r="A74" s="238"/>
      <c r="B74" s="8" t="s">
        <v>37</v>
      </c>
      <c r="C74" s="8"/>
      <c r="D74" s="8" t="s">
        <v>39</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row>
    <row r="75" spans="1:56" ht="15" customHeight="1">
      <c r="A75" s="238"/>
      <c r="B75" s="8" t="s">
        <v>207</v>
      </c>
      <c r="C75" s="8"/>
      <c r="D75" s="8" t="s">
        <v>39</v>
      </c>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row>
    <row r="76" spans="1:56" ht="15.75" customHeight="1" thickBot="1">
      <c r="A76" s="239"/>
      <c r="B76" s="12" t="s">
        <v>97</v>
      </c>
      <c r="C76" s="12"/>
      <c r="D76" s="12" t="s">
        <v>39</v>
      </c>
      <c r="E76" s="52">
        <f>SUM(E65:E75)</f>
        <v>0</v>
      </c>
      <c r="F76" s="52">
        <f t="shared" ref="F76:BD76" si="9">SUM(F65:F75)</f>
        <v>0</v>
      </c>
      <c r="G76" s="52">
        <f t="shared" si="9"/>
        <v>0</v>
      </c>
      <c r="H76" s="52">
        <f t="shared" si="9"/>
        <v>0</v>
      </c>
      <c r="I76" s="52">
        <f t="shared" si="9"/>
        <v>3.852126443086557E-5</v>
      </c>
      <c r="J76" s="52">
        <f t="shared" si="9"/>
        <v>4.1119024649794938E-5</v>
      </c>
      <c r="K76" s="52">
        <f t="shared" si="9"/>
        <v>4.3607778458522427E-5</v>
      </c>
      <c r="L76" s="52">
        <f t="shared" si="9"/>
        <v>4.5983503070581195E-5</v>
      </c>
      <c r="M76" s="52">
        <f t="shared" si="9"/>
        <v>4.8242090197130658E-5</v>
      </c>
      <c r="N76" s="52">
        <f t="shared" si="9"/>
        <v>5.0379344578524229E-5</v>
      </c>
      <c r="O76" s="52">
        <f t="shared" si="9"/>
        <v>5.2390982493440085E-5</v>
      </c>
      <c r="P76" s="52">
        <f t="shared" si="9"/>
        <v>5.4272630245256724E-5</v>
      </c>
      <c r="Q76" s="52">
        <f t="shared" si="9"/>
        <v>5.6019822625350847E-5</v>
      </c>
      <c r="R76" s="52">
        <f t="shared" si="9"/>
        <v>5.7628001352990648E-5</v>
      </c>
      <c r="S76" s="52">
        <f t="shared" si="9"/>
        <v>5.9092513491493408E-5</v>
      </c>
      <c r="T76" s="52">
        <f t="shared" si="9"/>
        <v>6.0065426354365843E-5</v>
      </c>
      <c r="U76" s="52">
        <f t="shared" si="9"/>
        <v>6.131258219507161E-5</v>
      </c>
      <c r="V76" s="52">
        <f t="shared" si="9"/>
        <v>6.239567072608409E-5</v>
      </c>
      <c r="W76" s="52">
        <f t="shared" si="9"/>
        <v>6.3309442120284095E-5</v>
      </c>
      <c r="X76" s="52">
        <f t="shared" si="9"/>
        <v>6.4048539385136213E-5</v>
      </c>
      <c r="Y76" s="52">
        <f t="shared" si="9"/>
        <v>6.4607496557220784E-5</v>
      </c>
      <c r="Z76" s="52">
        <f t="shared" si="9"/>
        <v>6.479446954250861E-5</v>
      </c>
      <c r="AA76" s="52">
        <f t="shared" si="9"/>
        <v>6.4988178852871717E-5</v>
      </c>
      <c r="AB76" s="52">
        <f t="shared" si="9"/>
        <v>6.4984934708267492E-5</v>
      </c>
      <c r="AC76" s="52">
        <f t="shared" si="9"/>
        <v>6.4778820611461469E-5</v>
      </c>
      <c r="AD76" s="52">
        <f t="shared" si="9"/>
        <v>6.4363801703566631E-5</v>
      </c>
      <c r="AE76" s="52">
        <f t="shared" si="9"/>
        <v>6.3733722789717314E-5</v>
      </c>
      <c r="AF76" s="52">
        <f t="shared" si="9"/>
        <v>6.2882306335090702E-5</v>
      </c>
      <c r="AG76" s="52">
        <f t="shared" si="9"/>
        <v>6.1803150430859898E-5</v>
      </c>
      <c r="AH76" s="52">
        <f t="shared" si="9"/>
        <v>6.0489726729657236E-5</v>
      </c>
      <c r="AI76" s="52">
        <f t="shared" si="9"/>
        <v>5.8865573237850776E-5</v>
      </c>
      <c r="AJ76" s="52">
        <f t="shared" si="9"/>
        <v>5.707784629015341E-5</v>
      </c>
      <c r="AK76" s="52">
        <f t="shared" si="9"/>
        <v>5.5035781165604998E-5</v>
      </c>
      <c r="AL76" s="52">
        <f t="shared" si="9"/>
        <v>5.2732326954733133E-5</v>
      </c>
      <c r="AM76" s="52">
        <f t="shared" si="9"/>
        <v>5.0160295574231744E-5</v>
      </c>
      <c r="AN76" s="52">
        <f t="shared" si="9"/>
        <v>5.0749498870132492E-5</v>
      </c>
      <c r="AO76" s="52">
        <f t="shared" si="9"/>
        <v>5.1334573056716263E-5</v>
      </c>
      <c r="AP76" s="52">
        <f t="shared" si="9"/>
        <v>5.1926277624386165E-5</v>
      </c>
      <c r="AQ76" s="52">
        <f t="shared" si="9"/>
        <v>5.2524686711961533E-5</v>
      </c>
      <c r="AR76" s="52">
        <f t="shared" si="9"/>
        <v>5.312987527838761E-5</v>
      </c>
      <c r="AS76" s="52">
        <f t="shared" si="9"/>
        <v>5.3753264373681555E-5</v>
      </c>
      <c r="AT76" s="52">
        <f t="shared" si="9"/>
        <v>5.4360894838255314E-5</v>
      </c>
      <c r="AU76" s="52">
        <f t="shared" si="9"/>
        <v>5.4986879931640015E-5</v>
      </c>
      <c r="AV76" s="52">
        <f t="shared" si="9"/>
        <v>5.5619952722240289E-5</v>
      </c>
      <c r="AW76" s="52">
        <f t="shared" si="9"/>
        <v>5.6248385312461951E-5</v>
      </c>
      <c r="AX76" s="52">
        <f t="shared" si="9"/>
        <v>5.6871902675958657E-5</v>
      </c>
      <c r="AY76" s="52">
        <f t="shared" si="9"/>
        <v>5.7502268564714317E-5</v>
      </c>
      <c r="AZ76" s="52">
        <f t="shared" si="9"/>
        <v>5.8139557627775661E-5</v>
      </c>
      <c r="BA76" s="52">
        <f t="shared" si="9"/>
        <v>5.8771557596696189E-5</v>
      </c>
      <c r="BB76" s="52">
        <f t="shared" si="9"/>
        <v>5.9410386103114767E-5</v>
      </c>
      <c r="BC76" s="52">
        <f t="shared" si="9"/>
        <v>6.0056116542816334E-5</v>
      </c>
      <c r="BD76" s="52">
        <f t="shared" si="9"/>
        <v>6.0696162100463819E-5</v>
      </c>
    </row>
    <row r="77" spans="1:56">
      <c r="A77" s="74"/>
      <c r="B77" s="13" t="s">
        <v>16</v>
      </c>
      <c r="C77" s="13"/>
      <c r="D77" s="13" t="s">
        <v>39</v>
      </c>
      <c r="E77" s="53">
        <f>IF('Fixed data'!$G$19=FALSE,E64+E76,E64)</f>
        <v>0</v>
      </c>
      <c r="F77" s="53">
        <f>IF('Fixed data'!$G$19=FALSE,F64+F76,F64)</f>
        <v>0</v>
      </c>
      <c r="G77" s="53">
        <f>IF('Fixed data'!$G$19=FALSE,G64+G76,G64)</f>
        <v>0</v>
      </c>
      <c r="H77" s="53">
        <f>IF('Fixed data'!$G$19=FALSE,H64+H76,H64)</f>
        <v>-3.0784848000005164E-4</v>
      </c>
      <c r="I77" s="53">
        <f>IF('Fixed data'!$G$19=FALSE,I64+I76,I64)</f>
        <v>-1.3390626802522055E-6</v>
      </c>
      <c r="J77" s="53">
        <f>IF('Fixed data'!$G$19=FALSE,J64+J76,J64)</f>
        <v>1.8101855386772544E-6</v>
      </c>
      <c r="K77" s="53">
        <f>IF('Fixed data'!$G$19=FALSE,K64+K76,K64)</f>
        <v>4.8504273474048347E-6</v>
      </c>
      <c r="L77" s="53">
        <f>IF('Fixed data'!$G$19=FALSE,L64+L76,L64)</f>
        <v>7.7776399594636943E-6</v>
      </c>
      <c r="M77" s="53">
        <f>IF('Fixed data'!$G$19=FALSE,M64+M76,M64)</f>
        <v>1.0587715086013249E-5</v>
      </c>
      <c r="N77" s="53">
        <f>IF('Fixed data'!$G$19=FALSE,N64+N76,N64)</f>
        <v>1.3276457467406912E-5</v>
      </c>
      <c r="O77" s="53">
        <f>IF('Fixed data'!$G$19=FALSE,O64+O76,O64)</f>
        <v>1.5839583382322853E-5</v>
      </c>
      <c r="P77" s="53">
        <f>IF('Fixed data'!$G$19=FALSE,P64+P76,P64)</f>
        <v>1.8272719134139591E-5</v>
      </c>
      <c r="Q77" s="53">
        <f>IF('Fixed data'!$G$19=FALSE,Q64+Q76,Q64)</f>
        <v>2.0571399514233799E-5</v>
      </c>
      <c r="R77" s="53">
        <f>IF('Fixed data'!$G$19=FALSE,R64+R76,R64)</f>
        <v>2.2731066241873697E-5</v>
      </c>
      <c r="S77" s="53">
        <f>IF('Fixed data'!$G$19=FALSE,S64+S76,S64)</f>
        <v>2.4747066380376543E-5</v>
      </c>
      <c r="T77" s="53">
        <f>IF('Fixed data'!$G$19=FALSE,T64+T76,T64)</f>
        <v>2.6271467243249069E-5</v>
      </c>
      <c r="U77" s="53">
        <f>IF('Fixed data'!$G$19=FALSE,U64+U76,U64)</f>
        <v>2.8070111083954928E-5</v>
      </c>
      <c r="V77" s="53">
        <f>IF('Fixed data'!$G$19=FALSE,V64+V76,V64)</f>
        <v>2.97046876149675E-5</v>
      </c>
      <c r="W77" s="53">
        <f>IF('Fixed data'!$G$19=FALSE,W64+W76,W64)</f>
        <v>3.1169947009167603E-5</v>
      </c>
      <c r="X77" s="53">
        <f>IF('Fixed data'!$G$19=FALSE,X64+X76,X64)</f>
        <v>3.2460532274019806E-5</v>
      </c>
      <c r="Y77" s="53">
        <f>IF('Fixed data'!$G$19=FALSE,Y64+Y76,Y64)</f>
        <v>3.3570977446104475E-5</v>
      </c>
      <c r="Z77" s="53">
        <f>IF('Fixed data'!$G$19=FALSE,Z64+Z76,Z64)</f>
        <v>3.4309438431392387E-5</v>
      </c>
      <c r="AA77" s="53">
        <f>IF('Fixed data'!$G$19=FALSE,AA64+AA76,AA64)</f>
        <v>3.5054635741755585E-5</v>
      </c>
      <c r="AB77" s="53">
        <f>IF('Fixed data'!$G$19=FALSE,AB64+AB76,AB64)</f>
        <v>3.5602879597151452E-5</v>
      </c>
      <c r="AC77" s="53">
        <f>IF('Fixed data'!$G$19=FALSE,AC64+AC76,AC64)</f>
        <v>3.594825350034552E-5</v>
      </c>
      <c r="AD77" s="53">
        <f>IF('Fixed data'!$G$19=FALSE,AD64+AD76,AD64)</f>
        <v>3.6084722592450775E-5</v>
      </c>
      <c r="AE77" s="53">
        <f>IF('Fixed data'!$G$19=FALSE,AE64+AE76,AE64)</f>
        <v>3.6006131678601549E-5</v>
      </c>
      <c r="AF77" s="53">
        <f>IF('Fixed data'!$G$19=FALSE,AF64+AF76,AF64)</f>
        <v>3.5706203223975029E-5</v>
      </c>
      <c r="AG77" s="53">
        <f>IF('Fixed data'!$G$19=FALSE,AG64+AG76,AG64)</f>
        <v>3.5178535319744317E-5</v>
      </c>
      <c r="AH77" s="53">
        <f>IF('Fixed data'!$G$19=FALSE,AH64+AH76,AH64)</f>
        <v>3.4416599618541746E-5</v>
      </c>
      <c r="AI77" s="53">
        <f>IF('Fixed data'!$G$19=FALSE,AI64+AI76,AI64)</f>
        <v>3.3343934126735378E-5</v>
      </c>
      <c r="AJ77" s="53">
        <f>IF('Fixed data'!$G$19=FALSE,AJ64+AJ76,AJ64)</f>
        <v>3.2107695179038103E-5</v>
      </c>
      <c r="AK77" s="53">
        <f>IF('Fixed data'!$G$19=FALSE,AK64+AK76,AK64)</f>
        <v>3.0617118054489783E-5</v>
      </c>
      <c r="AL77" s="53">
        <f>IF('Fixed data'!$G$19=FALSE,AL64+AL76,AL64)</f>
        <v>2.8865151843618011E-5</v>
      </c>
      <c r="AM77" s="53">
        <f>IF('Fixed data'!$G$19=FALSE,AM64+AM76,AM64)</f>
        <v>2.6844608463116716E-5</v>
      </c>
      <c r="AN77" s="53">
        <f>IF('Fixed data'!$G$19=FALSE,AN64+AN76,AN64)</f>
        <v>2.7985299759017556E-5</v>
      </c>
      <c r="AO77" s="53">
        <f>IF('Fixed data'!$G$19=FALSE,AO64+AO76,AO64)</f>
        <v>2.9121861945601422E-5</v>
      </c>
      <c r="AP77" s="53">
        <f>IF('Fixed data'!$G$19=FALSE,AP64+AP76,AP64)</f>
        <v>3.0265054513271415E-5</v>
      </c>
      <c r="AQ77" s="53">
        <f>IF('Fixed data'!$G$19=FALSE,AQ64+AQ76,AQ64)</f>
        <v>3.1414951600846876E-5</v>
      </c>
      <c r="AR77" s="53">
        <f>IF('Fixed data'!$G$19=FALSE,AR64+AR76,AR64)</f>
        <v>3.2571628167273044E-5</v>
      </c>
      <c r="AS77" s="53">
        <f>IF('Fixed data'!$G$19=FALSE,AS64+AS76,AS64)</f>
        <v>3.3746505262567081E-5</v>
      </c>
      <c r="AT77" s="53">
        <f>IF('Fixed data'!$G$19=FALSE,AT64+AT76,AT64)</f>
        <v>3.4905623727140932E-5</v>
      </c>
      <c r="AU77" s="53">
        <f>IF('Fixed data'!$G$19=FALSE,AU64+AU76,AU64)</f>
        <v>3.6083096820525731E-5</v>
      </c>
      <c r="AV77" s="53">
        <f>IF('Fixed data'!$G$19=FALSE,AV64+AV76,AV64)</f>
        <v>3.7267657611126097E-5</v>
      </c>
      <c r="AW77" s="53">
        <f>IF('Fixed data'!$G$19=FALSE,AW64+AW76,AW64)</f>
        <v>3.844757820134785E-5</v>
      </c>
      <c r="AX77" s="53">
        <f>IF('Fixed data'!$G$19=FALSE,AX64+AX76,AX64)</f>
        <v>3.9622583564844649E-5</v>
      </c>
      <c r="AY77" s="53">
        <f>IF('Fixed data'!$G$19=FALSE,AY64+AY76,AY64)</f>
        <v>4.08044374536004E-5</v>
      </c>
      <c r="AZ77" s="53">
        <f>IF('Fixed data'!$G$19=FALSE,AZ64+AZ76,AZ64)</f>
        <v>4.1993214516661829E-5</v>
      </c>
      <c r="BA77" s="53">
        <f>IF('Fixed data'!$G$19=FALSE,BA64+BA76,BA64)</f>
        <v>4.3176702485582449E-5</v>
      </c>
      <c r="BB77" s="53">
        <f>IF('Fixed data'!$G$19=FALSE,BB64+BB76,BB64)</f>
        <v>5.9410386103114753E-5</v>
      </c>
      <c r="BC77" s="53">
        <f>IF('Fixed data'!$G$19=FALSE,BC64+BC76,BC64)</f>
        <v>6.005611654281632E-5</v>
      </c>
      <c r="BD77" s="53">
        <f>IF('Fixed data'!$G$19=FALSE,BD64+BD76,BD64)</f>
        <v>6.0696162100463806E-5</v>
      </c>
    </row>
    <row r="78" spans="1:56" ht="15.75" outlineLevel="1">
      <c r="A78" s="74"/>
      <c r="B78" s="3" t="s">
        <v>62</v>
      </c>
      <c r="C78" s="18" t="s">
        <v>63</v>
      </c>
      <c r="D78" s="8"/>
      <c r="E78" s="54">
        <f>1/(1+'Fixed data'!$C$4)^E11</f>
        <v>0.96618357487922713</v>
      </c>
      <c r="F78" s="54">
        <f>1/(1+'Fixed data'!$C$4)^F11</f>
        <v>0.93351070036640305</v>
      </c>
      <c r="G78" s="54">
        <f>1/(1+'Fixed data'!$C$4)^G11</f>
        <v>0.90194270566802237</v>
      </c>
      <c r="H78" s="54">
        <f>1/(1+'Fixed data'!$C$4)^H11</f>
        <v>0.87144222769857238</v>
      </c>
      <c r="I78" s="54">
        <f>1/(1+'Fixed data'!$C$4)^I11</f>
        <v>0.84197316685852419</v>
      </c>
      <c r="J78" s="54">
        <f>1/(1+'Fixed data'!$C$4)^J11</f>
        <v>0.81350064430775282</v>
      </c>
      <c r="K78" s="54">
        <f>1/(1+'Fixed data'!$C$4)^K11</f>
        <v>0.78599096068381913</v>
      </c>
      <c r="L78" s="54">
        <f>1/(1+'Fixed data'!$C$4)^L11</f>
        <v>0.75941155621625056</v>
      </c>
      <c r="M78" s="54">
        <f>1/(1+'Fixed data'!$C$4)^M11</f>
        <v>0.73373097218961414</v>
      </c>
      <c r="N78" s="54">
        <f>1/(1+'Fixed data'!$C$4)^N11</f>
        <v>0.70891881370977217</v>
      </c>
      <c r="O78" s="54">
        <f>1/(1+'Fixed data'!$C$4)^O11</f>
        <v>0.68494571372924851</v>
      </c>
      <c r="P78" s="54">
        <f>1/(1+'Fixed data'!$C$4)^P11</f>
        <v>0.66178329828912896</v>
      </c>
      <c r="Q78" s="54">
        <f>1/(1+'Fixed data'!$C$4)^Q11</f>
        <v>0.63940415293635666</v>
      </c>
      <c r="R78" s="54">
        <f>1/(1+'Fixed data'!$C$4)^R11</f>
        <v>0.61778179027667302</v>
      </c>
      <c r="S78" s="54">
        <f>1/(1+'Fixed data'!$C$4)^S11</f>
        <v>0.59689061862480497</v>
      </c>
      <c r="T78" s="54">
        <f>1/(1+'Fixed data'!$C$4)^T11</f>
        <v>0.57670591171478747</v>
      </c>
      <c r="U78" s="54">
        <f>1/(1+'Fixed data'!$C$4)^U11</f>
        <v>0.55720377943457733</v>
      </c>
      <c r="V78" s="54">
        <f>1/(1+'Fixed data'!$C$4)^V11</f>
        <v>0.53836113955031628</v>
      </c>
      <c r="W78" s="54">
        <f>1/(1+'Fixed data'!$C$4)^W11</f>
        <v>0.52015569038677911</v>
      </c>
      <c r="X78" s="54">
        <f>1/(1+'Fixed data'!$C$4)^X11</f>
        <v>0.50256588443167061</v>
      </c>
      <c r="Y78" s="54">
        <f>1/(1+'Fixed data'!$C$4)^Y11</f>
        <v>0.48557090283253213</v>
      </c>
      <c r="Z78" s="54">
        <f>1/(1+'Fixed data'!$C$4)^Z11</f>
        <v>0.46915063075606966</v>
      </c>
      <c r="AA78" s="54">
        <f>1/(1+'Fixed data'!$C$4)^AA11</f>
        <v>0.45328563358074364</v>
      </c>
      <c r="AB78" s="54">
        <f>1/(1+'Fixed data'!$C$4)^AB11</f>
        <v>0.43795713389443841</v>
      </c>
      <c r="AC78" s="54">
        <f>1/(1+'Fixed data'!$C$4)^AC11</f>
        <v>0.42314698926998884</v>
      </c>
      <c r="AD78" s="54">
        <f>1/(1+'Fixed data'!$C$4)^AD11</f>
        <v>0.40883767079225974</v>
      </c>
      <c r="AE78" s="54">
        <f>1/(1+'Fixed data'!$C$4)^AE11</f>
        <v>0.39501224231136206</v>
      </c>
      <c r="AF78" s="54">
        <f>1/(1+'Fixed data'!$C$4)^AF11</f>
        <v>0.38165434039745127</v>
      </c>
      <c r="AG78" s="54">
        <f>1/(1+'Fixed data'!$C$4)^AG11</f>
        <v>0.36874815497338298</v>
      </c>
      <c r="AH78" s="54">
        <f>1/(1+'Fixed data'!$C$4)^AH11</f>
        <v>0.35627841060230236</v>
      </c>
      <c r="AI78" s="54">
        <f>1/(1+'Fixed data'!$C$5)^AI11</f>
        <v>0.39998714516107459</v>
      </c>
      <c r="AJ78" s="54">
        <f>1/(1+'Fixed data'!$C$5)^AJ11</f>
        <v>0.38833703413696569</v>
      </c>
      <c r="AK78" s="54">
        <f>1/(1+'Fixed data'!$C$5)^AK11</f>
        <v>0.37702624673491814</v>
      </c>
      <c r="AL78" s="54">
        <f>1/(1+'Fixed data'!$C$5)^AL11</f>
        <v>0.36604489974263904</v>
      </c>
      <c r="AM78" s="54">
        <f>1/(1+'Fixed data'!$C$5)^AM11</f>
        <v>0.35538339780838735</v>
      </c>
      <c r="AN78" s="54">
        <f>1/(1+'Fixed data'!$C$5)^AN11</f>
        <v>0.34503242505668674</v>
      </c>
      <c r="AO78" s="54">
        <f>1/(1+'Fixed data'!$C$5)^AO11</f>
        <v>0.33498293694823961</v>
      </c>
      <c r="AP78" s="54">
        <f>1/(1+'Fixed data'!$C$5)^AP11</f>
        <v>0.3252261523769317</v>
      </c>
      <c r="AQ78" s="54">
        <f>1/(1+'Fixed data'!$C$5)^AQ11</f>
        <v>0.31575354599702099</v>
      </c>
      <c r="AR78" s="54">
        <f>1/(1+'Fixed data'!$C$5)^AR11</f>
        <v>0.30655684077380685</v>
      </c>
      <c r="AS78" s="54">
        <f>1/(1+'Fixed data'!$C$5)^AS11</f>
        <v>0.29762800075126877</v>
      </c>
      <c r="AT78" s="54">
        <f>1/(1+'Fixed data'!$C$5)^AT11</f>
        <v>0.28895922403035801</v>
      </c>
      <c r="AU78" s="54">
        <f>1/(1+'Fixed data'!$C$5)^AU11</f>
        <v>0.28054293595180391</v>
      </c>
      <c r="AV78" s="54">
        <f>1/(1+'Fixed data'!$C$5)^AV11</f>
        <v>0.27237178247747956</v>
      </c>
      <c r="AW78" s="54">
        <f>1/(1+'Fixed data'!$C$5)^AW11</f>
        <v>0.26443862376454325</v>
      </c>
      <c r="AX78" s="54">
        <f>1/(1+'Fixed data'!$C$5)^AX11</f>
        <v>0.25673652792674101</v>
      </c>
      <c r="AY78" s="54">
        <f>1/(1+'Fixed data'!$C$5)^AY11</f>
        <v>0.24925876497741845</v>
      </c>
      <c r="AZ78" s="54">
        <f>1/(1+'Fixed data'!$C$5)^AZ11</f>
        <v>0.24199880094894996</v>
      </c>
      <c r="BA78" s="54">
        <f>1/(1+'Fixed data'!$C$5)^BA11</f>
        <v>0.2349502921834466</v>
      </c>
      <c r="BB78" s="54">
        <f>1/(1+'Fixed data'!$C$5)^BB11</f>
        <v>0.22810707978975397</v>
      </c>
      <c r="BC78" s="54">
        <f>1/(1+'Fixed data'!$C$5)^BC11</f>
        <v>0.22146318426189707</v>
      </c>
      <c r="BD78" s="54">
        <f>1/(1+'Fixed data'!$C$5)^BD11</f>
        <v>0.215012800254269</v>
      </c>
    </row>
    <row r="79" spans="1:56" ht="15.75" outlineLevel="1">
      <c r="A79" s="74"/>
      <c r="B79" s="50" t="s">
        <v>74</v>
      </c>
      <c r="C79" s="51" t="s">
        <v>75</v>
      </c>
      <c r="D79" s="38"/>
      <c r="E79" s="54">
        <f>1/(1+'Fixed data'!$C$6)^E11</f>
        <v>0.98522167487684742</v>
      </c>
      <c r="F79" s="54">
        <f>1/(1+'Fixed data'!$C$6)^F11</f>
        <v>0.9706617486471405</v>
      </c>
      <c r="G79" s="54">
        <f>1/(1+'Fixed data'!$C$6)^G11</f>
        <v>0.95631699374102519</v>
      </c>
      <c r="H79" s="54">
        <f>1/(1+'Fixed data'!$C$6)^H11</f>
        <v>0.94218423028672449</v>
      </c>
      <c r="I79" s="54">
        <f>1/(1+'Fixed data'!$C$6)^I11</f>
        <v>0.92826032540563996</v>
      </c>
      <c r="J79" s="54">
        <f>1/(1+'Fixed data'!$C$6)^J11</f>
        <v>0.91454219251787205</v>
      </c>
      <c r="K79" s="54">
        <f>1/(1+'Fixed data'!$C$6)^K11</f>
        <v>0.90102679065800217</v>
      </c>
      <c r="L79" s="54">
        <f>1/(1+'Fixed data'!$C$6)^L11</f>
        <v>0.88771112380098749</v>
      </c>
      <c r="M79" s="54">
        <f>1/(1+'Fixed data'!$C$6)^M11</f>
        <v>0.87459224019801729</v>
      </c>
      <c r="N79" s="54">
        <f>1/(1+'Fixed data'!$C$6)^N11</f>
        <v>0.86166723172218462</v>
      </c>
      <c r="O79" s="54">
        <f>1/(1+'Fixed data'!$C$6)^O11</f>
        <v>0.8489332332238273</v>
      </c>
      <c r="P79" s="54">
        <f>1/(1+'Fixed data'!$C$6)^P11</f>
        <v>0.83638742189539661</v>
      </c>
      <c r="Q79" s="54">
        <f>1/(1+'Fixed data'!$C$6)^Q11</f>
        <v>0.82402701664571099</v>
      </c>
      <c r="R79" s="54">
        <f>1/(1+'Fixed data'!$C$6)^R11</f>
        <v>0.81184927748345925</v>
      </c>
      <c r="S79" s="54">
        <f>1/(1+'Fixed data'!$C$6)^S11</f>
        <v>0.79985150490981216</v>
      </c>
      <c r="T79" s="54">
        <f>1/(1+'Fixed data'!$C$6)^T11</f>
        <v>0.78803103932001206</v>
      </c>
      <c r="U79" s="54">
        <f>1/(1+'Fixed data'!$C$6)^U11</f>
        <v>0.77638526041380518</v>
      </c>
      <c r="V79" s="54">
        <f>1/(1+'Fixed data'!$C$6)^V11</f>
        <v>0.76491158661458636</v>
      </c>
      <c r="W79" s="54">
        <f>1/(1+'Fixed data'!$C$6)^W11</f>
        <v>0.7536074744971295</v>
      </c>
      <c r="X79" s="54">
        <f>1/(1+'Fixed data'!$C$6)^X11</f>
        <v>0.74247041822377313</v>
      </c>
      <c r="Y79" s="54">
        <f>1/(1+'Fixed data'!$C$6)^Y11</f>
        <v>0.73149794898893916</v>
      </c>
      <c r="Z79" s="54">
        <f>1/(1+'Fixed data'!$C$6)^Z11</f>
        <v>0.72068763447186135</v>
      </c>
      <c r="AA79" s="54">
        <f>1/(1+'Fixed data'!$C$6)^AA11</f>
        <v>0.71003707829740037</v>
      </c>
      <c r="AB79" s="54">
        <f>1/(1+'Fixed data'!$C$6)^AB11</f>
        <v>0.69954391950482808</v>
      </c>
      <c r="AC79" s="54">
        <f>1/(1+'Fixed data'!$C$6)^AC11</f>
        <v>0.68920583202446117</v>
      </c>
      <c r="AD79" s="54">
        <f>1/(1+'Fixed data'!$C$6)^AD11</f>
        <v>0.67902052416203085</v>
      </c>
      <c r="AE79" s="54">
        <f>1/(1+'Fixed data'!$C$6)^AE11</f>
        <v>0.66898573809067086</v>
      </c>
      <c r="AF79" s="54">
        <f>1/(1+'Fixed data'!$C$6)^AF11</f>
        <v>0.65909924935041486</v>
      </c>
      <c r="AG79" s="54">
        <f>1/(1+'Fixed data'!$C$6)^AG11</f>
        <v>0.64935886635508844</v>
      </c>
      <c r="AH79" s="54">
        <f>1/(1+'Fixed data'!$C$6)^AH11</f>
        <v>0.63976242990649135</v>
      </c>
      <c r="AI79" s="54">
        <f>1/(1+'Fixed data'!$C$6)^AI11</f>
        <v>0.63030781271575509</v>
      </c>
      <c r="AJ79" s="54">
        <f>1/(1+'Fixed data'!$C$6)^AJ11</f>
        <v>0.62099291893177844</v>
      </c>
      <c r="AK79" s="54">
        <f>1/(1+'Fixed data'!$C$6)^AK11</f>
        <v>0.61181568367662909</v>
      </c>
      <c r="AL79" s="54">
        <f>1/(1+'Fixed data'!$C$6)^AL11</f>
        <v>0.60277407258781202</v>
      </c>
      <c r="AM79" s="54">
        <f>1/(1+'Fixed data'!$C$6)^AM11</f>
        <v>0.59386608136730257</v>
      </c>
      <c r="AN79" s="54">
        <f>1/(1+'Fixed data'!$C$6)^AN11</f>
        <v>0.58508973533724395</v>
      </c>
      <c r="AO79" s="54">
        <f>1/(1+'Fixed data'!$C$6)^AO11</f>
        <v>0.57644308900221086</v>
      </c>
      <c r="AP79" s="54">
        <f>1/(1+'Fixed data'!$C$6)^AP11</f>
        <v>0.56792422561794187</v>
      </c>
      <c r="AQ79" s="54">
        <f>1/(1+'Fixed data'!$C$6)^AQ11</f>
        <v>0.55953125676644533</v>
      </c>
      <c r="AR79" s="54">
        <f>1/(1+'Fixed data'!$C$6)^AR11</f>
        <v>0.55126232193738456</v>
      </c>
      <c r="AS79" s="54">
        <f>1/(1+'Fixed data'!$C$6)^AS11</f>
        <v>0.54311558811564986</v>
      </c>
      <c r="AT79" s="54">
        <f>1/(1+'Fixed data'!$C$6)^AT11</f>
        <v>0.53508924937502456</v>
      </c>
      <c r="AU79" s="54">
        <f>1/(1+'Fixed data'!$C$6)^AU11</f>
        <v>0.52718152647785677</v>
      </c>
      <c r="AV79" s="54">
        <f>1/(1+'Fixed data'!$C$6)^AV11</f>
        <v>0.51939066648064725</v>
      </c>
      <c r="AW79" s="54">
        <f>1/(1+'Fixed data'!$C$6)^AW11</f>
        <v>0.51171494234546522</v>
      </c>
      <c r="AX79" s="54">
        <f>1/(1+'Fixed data'!$C$6)^AX11</f>
        <v>0.50415265255710873</v>
      </c>
      <c r="AY79" s="54">
        <f>1/(1+'Fixed data'!$C$6)^AY11</f>
        <v>0.49670212074591996</v>
      </c>
      <c r="AZ79" s="54">
        <f>1/(1+'Fixed data'!$C$6)^AZ11</f>
        <v>0.4893616953161774</v>
      </c>
      <c r="BA79" s="54">
        <f>1/(1+'Fixed data'!$C$6)^BA11</f>
        <v>0.48212974907997785</v>
      </c>
      <c r="BB79" s="54">
        <f>1/(1+'Fixed data'!$C$6)^BB11</f>
        <v>0.47500467889652986</v>
      </c>
      <c r="BC79" s="54">
        <f>1/(1+'Fixed data'!$C$6)^BC11</f>
        <v>0.46798490531677822</v>
      </c>
      <c r="BD79" s="54">
        <f>1/(1+'Fixed data'!$C$6)^BD11</f>
        <v>0.46106887223327919</v>
      </c>
    </row>
    <row r="80" spans="1:56">
      <c r="A80" s="74"/>
      <c r="B80" s="10" t="s">
        <v>17</v>
      </c>
      <c r="C80" s="13"/>
      <c r="D80" s="8" t="s">
        <v>39</v>
      </c>
      <c r="E80" s="54">
        <f>IF('Fixed data'!$G$19=TRUE,(E77-SUM(E70:E71))*E78+SUM(E70:E71)*E79,E77*E78)</f>
        <v>0</v>
      </c>
      <c r="F80" s="54">
        <f t="shared" ref="F80:BD80" si="10">F77*F78</f>
        <v>0</v>
      </c>
      <c r="G80" s="54">
        <f t="shared" si="10"/>
        <v>0</v>
      </c>
      <c r="H80" s="54">
        <f t="shared" si="10"/>
        <v>-2.6827216520486439E-4</v>
      </c>
      <c r="I80" s="54">
        <f t="shared" si="10"/>
        <v>-1.1274548455140128E-6</v>
      </c>
      <c r="J80" s="54">
        <f t="shared" si="10"/>
        <v>1.4725871020305232E-6</v>
      </c>
      <c r="K80" s="54">
        <f t="shared" si="10"/>
        <v>3.8123920505137944E-6</v>
      </c>
      <c r="L80" s="54">
        <f t="shared" si="10"/>
        <v>5.9064296653060197E-6</v>
      </c>
      <c r="M80" s="54">
        <f t="shared" si="10"/>
        <v>7.7685344833271454E-6</v>
      </c>
      <c r="N80" s="54">
        <f t="shared" si="10"/>
        <v>9.4119304780623538E-6</v>
      </c>
      <c r="O80" s="54">
        <f t="shared" si="10"/>
        <v>1.0849254744979071E-5</v>
      </c>
      <c r="P80" s="54">
        <f t="shared" si="10"/>
        <v>1.2092580337301774E-5</v>
      </c>
      <c r="Q80" s="54">
        <f t="shared" si="10"/>
        <v>1.3153438281114041E-5</v>
      </c>
      <c r="R80" s="54">
        <f t="shared" si="10"/>
        <v>1.4042838797802379E-5</v>
      </c>
      <c r="S80" s="54">
        <f t="shared" si="10"/>
        <v>1.4771291760932068E-5</v>
      </c>
      <c r="T80" s="54">
        <f t="shared" si="10"/>
        <v>1.5150910468603128E-5</v>
      </c>
      <c r="U80" s="54">
        <f t="shared" si="10"/>
        <v>1.5640771985128105E-5</v>
      </c>
      <c r="V80" s="54">
        <f t="shared" si="10"/>
        <v>1.5991849474380069E-5</v>
      </c>
      <c r="W80" s="54">
        <f t="shared" si="10"/>
        <v>1.6213225305872895E-5</v>
      </c>
      <c r="X80" s="54">
        <f t="shared" si="10"/>
        <v>1.6313556111415552E-5</v>
      </c>
      <c r="Y80" s="54">
        <f t="shared" si="10"/>
        <v>1.6301089827475524E-5</v>
      </c>
      <c r="Z80" s="54">
        <f t="shared" si="10"/>
        <v>1.6096294680974276E-5</v>
      </c>
      <c r="AA80" s="54">
        <f t="shared" si="10"/>
        <v>1.5889762772143862E-5</v>
      </c>
      <c r="AB80" s="54">
        <f t="shared" si="10"/>
        <v>1.5592535106757227E-5</v>
      </c>
      <c r="AC80" s="54">
        <f t="shared" si="10"/>
        <v>1.5211395238185544E-5</v>
      </c>
      <c r="AD80" s="54">
        <f t="shared" si="10"/>
        <v>1.4752793935882407E-5</v>
      </c>
      <c r="AE80" s="54">
        <f t="shared" si="10"/>
        <v>1.4222862811322565E-5</v>
      </c>
      <c r="AF80" s="54">
        <f t="shared" si="10"/>
        <v>1.3627427439543538E-5</v>
      </c>
      <c r="AG80" s="54">
        <f t="shared" si="10"/>
        <v>1.2972019993821705E-5</v>
      </c>
      <c r="AH80" s="54">
        <f t="shared" si="10"/>
        <v>1.2261891410429859E-5</v>
      </c>
      <c r="AI80" s="54">
        <f t="shared" si="10"/>
        <v>1.3337145019791812E-5</v>
      </c>
      <c r="AJ80" s="54">
        <f t="shared" si="10"/>
        <v>1.2468607118801409E-5</v>
      </c>
      <c r="AK80" s="54">
        <f t="shared" si="10"/>
        <v>1.1543457105924182E-5</v>
      </c>
      <c r="AL80" s="54">
        <f t="shared" si="10"/>
        <v>1.0565941612653207E-5</v>
      </c>
      <c r="AM80" s="54">
        <f t="shared" si="10"/>
        <v>9.5401281684582093E-6</v>
      </c>
      <c r="AN80" s="54">
        <f t="shared" si="10"/>
        <v>9.6558358417921383E-6</v>
      </c>
      <c r="AO80" s="54">
        <f t="shared" si="10"/>
        <v>9.75532684393874E-6</v>
      </c>
      <c r="AP80" s="54">
        <f t="shared" si="10"/>
        <v>9.8429872308293546E-6</v>
      </c>
      <c r="AQ80" s="54">
        <f t="shared" si="10"/>
        <v>9.9193823652921922E-6</v>
      </c>
      <c r="AR80" s="54">
        <f t="shared" si="10"/>
        <v>9.9850554298183654E-6</v>
      </c>
      <c r="AS80" s="54">
        <f t="shared" si="10"/>
        <v>1.004390489364001E-5</v>
      </c>
      <c r="AT80" s="54">
        <f t="shared" si="10"/>
        <v>1.0086301946490297E-5</v>
      </c>
      <c r="AU80" s="54">
        <f t="shared" si="10"/>
        <v>1.0122857920263489E-5</v>
      </c>
      <c r="AV80" s="54">
        <f t="shared" si="10"/>
        <v>1.0150658332302824E-5</v>
      </c>
      <c r="AW80" s="54">
        <f t="shared" si="10"/>
        <v>1.0167024666644079E-5</v>
      </c>
      <c r="AX80" s="54">
        <f t="shared" si="10"/>
        <v>1.0172564531925367E-5</v>
      </c>
      <c r="AY80" s="54">
        <f t="shared" si="10"/>
        <v>1.0170863685282753E-5</v>
      </c>
      <c r="AZ80" s="54">
        <f t="shared" si="10"/>
        <v>1.0162307561024202E-5</v>
      </c>
      <c r="BA80" s="54">
        <f t="shared" si="10"/>
        <v>1.0144378864505342E-5</v>
      </c>
      <c r="BB80" s="54">
        <f t="shared" si="10"/>
        <v>1.3551929683163288E-5</v>
      </c>
      <c r="BC80" s="54">
        <f t="shared" si="10"/>
        <v>1.3300218803975695E-5</v>
      </c>
      <c r="BD80" s="54">
        <f t="shared" si="10"/>
        <v>1.3050451777907756E-5</v>
      </c>
    </row>
    <row r="81" spans="1:56">
      <c r="A81" s="74"/>
      <c r="B81" s="14" t="s">
        <v>18</v>
      </c>
      <c r="C81" s="14"/>
      <c r="D81" s="13" t="s">
        <v>39</v>
      </c>
      <c r="E81" s="55">
        <f>+E80</f>
        <v>0</v>
      </c>
      <c r="F81" s="55">
        <f t="shared" ref="F81:BD81" si="11">+E81+F80</f>
        <v>0</v>
      </c>
      <c r="G81" s="55">
        <f t="shared" si="11"/>
        <v>0</v>
      </c>
      <c r="H81" s="55">
        <f t="shared" si="11"/>
        <v>-2.6827216520486439E-4</v>
      </c>
      <c r="I81" s="55">
        <f t="shared" si="11"/>
        <v>-2.6939962005037842E-4</v>
      </c>
      <c r="J81" s="55">
        <f t="shared" si="11"/>
        <v>-2.6792703294834788E-4</v>
      </c>
      <c r="K81" s="55">
        <f t="shared" si="11"/>
        <v>-2.6411464089783407E-4</v>
      </c>
      <c r="L81" s="55">
        <f t="shared" si="11"/>
        <v>-2.5820821123252806E-4</v>
      </c>
      <c r="M81" s="55">
        <f t="shared" si="11"/>
        <v>-2.5043967674920093E-4</v>
      </c>
      <c r="N81" s="55">
        <f t="shared" si="11"/>
        <v>-2.4102774627113858E-4</v>
      </c>
      <c r="O81" s="55">
        <f t="shared" si="11"/>
        <v>-2.301784915261595E-4</v>
      </c>
      <c r="P81" s="55">
        <f t="shared" si="11"/>
        <v>-2.1808591118885773E-4</v>
      </c>
      <c r="Q81" s="55">
        <f t="shared" si="11"/>
        <v>-2.0493247290774368E-4</v>
      </c>
      <c r="R81" s="55">
        <f t="shared" si="11"/>
        <v>-1.9088963410994131E-4</v>
      </c>
      <c r="S81" s="55">
        <f t="shared" si="11"/>
        <v>-1.7611834234900923E-4</v>
      </c>
      <c r="T81" s="55">
        <f t="shared" si="11"/>
        <v>-1.6096743188040609E-4</v>
      </c>
      <c r="U81" s="55">
        <f t="shared" si="11"/>
        <v>-1.45326659895278E-4</v>
      </c>
      <c r="V81" s="55">
        <f t="shared" si="11"/>
        <v>-1.2933481042089792E-4</v>
      </c>
      <c r="W81" s="55">
        <f t="shared" si="11"/>
        <v>-1.1312158511502502E-4</v>
      </c>
      <c r="X81" s="55">
        <f t="shared" si="11"/>
        <v>-9.6808029003609477E-5</v>
      </c>
      <c r="Y81" s="55">
        <f t="shared" si="11"/>
        <v>-8.0506939176133949E-5</v>
      </c>
      <c r="Z81" s="55">
        <f t="shared" si="11"/>
        <v>-6.4410644495159676E-5</v>
      </c>
      <c r="AA81" s="55">
        <f t="shared" si="11"/>
        <v>-4.852088172301581E-5</v>
      </c>
      <c r="AB81" s="55">
        <f t="shared" si="11"/>
        <v>-3.2928346616258584E-5</v>
      </c>
      <c r="AC81" s="55">
        <f t="shared" si="11"/>
        <v>-1.771695137807304E-5</v>
      </c>
      <c r="AD81" s="55">
        <f t="shared" si="11"/>
        <v>-2.9641574421906332E-6</v>
      </c>
      <c r="AE81" s="55">
        <f t="shared" si="11"/>
        <v>1.1258705369131932E-5</v>
      </c>
      <c r="AF81" s="55">
        <f t="shared" si="11"/>
        <v>2.488613280867547E-5</v>
      </c>
      <c r="AG81" s="55">
        <f t="shared" si="11"/>
        <v>3.7858152802497173E-5</v>
      </c>
      <c r="AH81" s="55">
        <f t="shared" si="11"/>
        <v>5.0120044212927035E-5</v>
      </c>
      <c r="AI81" s="55">
        <f t="shared" si="11"/>
        <v>6.3457189232718849E-5</v>
      </c>
      <c r="AJ81" s="55">
        <f t="shared" si="11"/>
        <v>7.5925796351520252E-5</v>
      </c>
      <c r="AK81" s="55">
        <f t="shared" si="11"/>
        <v>8.746925345744443E-5</v>
      </c>
      <c r="AL81" s="55">
        <f t="shared" si="11"/>
        <v>9.803519507009764E-5</v>
      </c>
      <c r="AM81" s="55">
        <f t="shared" si="11"/>
        <v>1.0757532323855585E-4</v>
      </c>
      <c r="AN81" s="55">
        <f t="shared" si="11"/>
        <v>1.1723115908034799E-4</v>
      </c>
      <c r="AO81" s="55">
        <f t="shared" si="11"/>
        <v>1.2698648592428672E-4</v>
      </c>
      <c r="AP81" s="55">
        <f t="shared" si="11"/>
        <v>1.3682947315511607E-4</v>
      </c>
      <c r="AQ81" s="55">
        <f t="shared" si="11"/>
        <v>1.4674885552040827E-4</v>
      </c>
      <c r="AR81" s="55">
        <f t="shared" si="11"/>
        <v>1.5673391095022665E-4</v>
      </c>
      <c r="AS81" s="55">
        <f t="shared" si="11"/>
        <v>1.6677781584386665E-4</v>
      </c>
      <c r="AT81" s="55">
        <f t="shared" si="11"/>
        <v>1.7686411779035694E-4</v>
      </c>
      <c r="AU81" s="55">
        <f t="shared" si="11"/>
        <v>1.8698697571062044E-4</v>
      </c>
      <c r="AV81" s="55">
        <f t="shared" si="11"/>
        <v>1.9713763404292326E-4</v>
      </c>
      <c r="AW81" s="55">
        <f t="shared" si="11"/>
        <v>2.0730465870956734E-4</v>
      </c>
      <c r="AX81" s="55">
        <f t="shared" si="11"/>
        <v>2.1747722324149272E-4</v>
      </c>
      <c r="AY81" s="55">
        <f t="shared" si="11"/>
        <v>2.2764808692677548E-4</v>
      </c>
      <c r="AZ81" s="55">
        <f t="shared" si="11"/>
        <v>2.3781039448779969E-4</v>
      </c>
      <c r="BA81" s="55">
        <f t="shared" si="11"/>
        <v>2.4795477335230504E-4</v>
      </c>
      <c r="BB81" s="55">
        <f t="shared" si="11"/>
        <v>2.6150670303546833E-4</v>
      </c>
      <c r="BC81" s="55">
        <f t="shared" si="11"/>
        <v>2.7480692183944402E-4</v>
      </c>
      <c r="BD81" s="55">
        <f t="shared" si="11"/>
        <v>2.8785737361735177E-4</v>
      </c>
    </row>
    <row r="82" spans="1:56">
      <c r="A82" s="74"/>
      <c r="B82" s="13"/>
    </row>
    <row r="83" spans="1:56">
      <c r="A83" s="74"/>
    </row>
    <row r="84" spans="1:56">
      <c r="A84" s="114"/>
      <c r="B84" s="121" t="s">
        <v>213</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c r="A85" s="117"/>
      <c r="B85" s="118" t="s">
        <v>317</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c r="A86" s="240" t="s">
        <v>296</v>
      </c>
      <c r="B86" s="3" t="s">
        <v>208</v>
      </c>
      <c r="D86" s="3" t="s">
        <v>84</v>
      </c>
      <c r="E86" s="43">
        <f>HLOOKUP(E12,'NPg Data Input'!$H$38:$BG$40,2,FALSE)</f>
        <v>0</v>
      </c>
      <c r="F86" s="43">
        <f>HLOOKUP(F12,'NPg Data Input'!$H$38:$BG$40,2,FALSE)</f>
        <v>0</v>
      </c>
      <c r="G86" s="43">
        <f>HLOOKUP(G12,'NPg Data Input'!$H$38:$BG$40,2,FALSE)</f>
        <v>0</v>
      </c>
      <c r="H86" s="43">
        <f>HLOOKUP(H12,'NPg Data Input'!$H$38:$BG$40,2,FALSE)</f>
        <v>0</v>
      </c>
      <c r="I86" s="43">
        <f>HLOOKUP(I12,'NPg Data Input'!$H$38:$BG$40,2,FALSE)</f>
        <v>0.73331193387921667</v>
      </c>
      <c r="J86" s="43">
        <f>HLOOKUP(J12,'NPg Data Input'!$H$38:$BG$40,2,FALSE)</f>
        <v>0.74066338601635562</v>
      </c>
      <c r="K86" s="43">
        <f>HLOOKUP(K12,'NPg Data Input'!$H$38:$BG$40,2,FALSE)</f>
        <v>0.74808853646116935</v>
      </c>
      <c r="L86" s="43">
        <f>HLOOKUP(L12,'NPg Data Input'!$H$38:$BG$40,2,FALSE)</f>
        <v>0.7555881240391924</v>
      </c>
      <c r="M86" s="43">
        <f>HLOOKUP(M12,'NPg Data Input'!$H$38:$BG$40,2,FALSE)</f>
        <v>0.76316289498268508</v>
      </c>
      <c r="N86" s="43">
        <f>HLOOKUP(N12,'NPg Data Input'!$H$38:$BG$40,2,FALSE)</f>
        <v>0.77081360300488633</v>
      </c>
      <c r="O86" s="43">
        <f>HLOOKUP(O12,'NPg Data Input'!$H$38:$BG$40,2,FALSE)</f>
        <v>0.77854100937501014</v>
      </c>
      <c r="P86" s="43">
        <f>HLOOKUP(P12,'NPg Data Input'!$H$38:$BG$40,2,FALSE)</f>
        <v>0.78634588299399444</v>
      </c>
      <c r="Q86" s="43">
        <f>HLOOKUP(Q12,'NPg Data Input'!$H$38:$BG$40,2,FALSE)</f>
        <v>0.79422900047100897</v>
      </c>
      <c r="R86" s="43">
        <f>HLOOKUP(R12,'NPg Data Input'!$H$38:$BG$40,2,FALSE)</f>
        <v>0.80219114620073062</v>
      </c>
      <c r="S86" s="43">
        <f>HLOOKUP(S12,'NPg Data Input'!$H$38:$BG$40,2,FALSE)</f>
        <v>0.81023311244139273</v>
      </c>
      <c r="T86" s="43">
        <f>HLOOKUP(T12,'NPg Data Input'!$H$38:$BG$40,2,FALSE)</f>
        <v>0.81835569939361752</v>
      </c>
      <c r="U86" s="43">
        <f>HLOOKUP(U12,'NPg Data Input'!$H$38:$BG$40,2,FALSE)</f>
        <v>0.82655971528003835</v>
      </c>
      <c r="V86" s="43">
        <f>HLOOKUP(V12,'NPg Data Input'!$H$38:$BG$40,2,FALSE)</f>
        <v>0.83484597642572056</v>
      </c>
      <c r="W86" s="43">
        <f>HLOOKUP(W12,'NPg Data Input'!$H$38:$BG$40,2,FALSE)</f>
        <v>0.84321530733938821</v>
      </c>
      <c r="X86" s="43">
        <f>HLOOKUP(X12,'NPg Data Input'!$H$38:$BG$40,2,FALSE)</f>
        <v>0.85166854079546539</v>
      </c>
      <c r="Y86" s="43">
        <f>HLOOKUP(Y12,'NPg Data Input'!$H$38:$BG$40,2,FALSE)</f>
        <v>0.86020651791693969</v>
      </c>
      <c r="Z86" s="43">
        <f>HLOOKUP(Z12,'NPg Data Input'!$H$38:$BG$40,2,FALSE)</f>
        <v>0.86883008825905683</v>
      </c>
      <c r="AA86" s="43">
        <f>HLOOKUP(AA12,'NPg Data Input'!$H$38:$BG$40,2,FALSE)</f>
        <v>0.87754010989385367</v>
      </c>
      <c r="AB86" s="43">
        <f>HLOOKUP(AB12,'NPg Data Input'!$H$38:$BG$40,2,FALSE)</f>
        <v>0.88633744949553928</v>
      </c>
      <c r="AC86" s="43">
        <f>HLOOKUP(AC12,'NPg Data Input'!$H$38:$BG$40,2,FALSE)</f>
        <v>0.89522298242673182</v>
      </c>
      <c r="AD86" s="43">
        <f>HLOOKUP(AD12,'NPg Data Input'!$H$38:$BG$40,2,FALSE)</f>
        <v>0.90419759282555956</v>
      </c>
      <c r="AE86" s="43">
        <f>HLOOKUP(AE12,'NPg Data Input'!$H$38:$BG$40,2,FALSE)</f>
        <v>0.9132621736936356</v>
      </c>
      <c r="AF86" s="43">
        <f>HLOOKUP(AF12,'NPg Data Input'!$H$38:$BG$40,2,FALSE)</f>
        <v>0.92241762698491403</v>
      </c>
      <c r="AG86" s="43">
        <f>HLOOKUP(AG12,'NPg Data Input'!$H$38:$BG$40,2,FALSE)</f>
        <v>0.93166486369543755</v>
      </c>
      <c r="AH86" s="43">
        <f>HLOOKUP(AH12,'NPg Data Input'!$H$38:$BG$40,2,FALSE)</f>
        <v>0.941004803953984</v>
      </c>
      <c r="AI86" s="43">
        <f>HLOOKUP(AI12,'NPg Data Input'!$H$38:$BG$40,2,FALSE)</f>
        <v>0.95043837711362245</v>
      </c>
      <c r="AJ86" s="43">
        <f>HLOOKUP(AJ12,'NPg Data Input'!$H$38:$BG$40,2,FALSE)</f>
        <v>0.95996652184418629</v>
      </c>
      <c r="AK86" s="43">
        <f>HLOOKUP(AK12,'NPg Data Input'!$H$38:$BG$40,2,FALSE)</f>
        <v>0.96959018622567406</v>
      </c>
      <c r="AL86" s="43">
        <f>HLOOKUP(AL12,'NPg Data Input'!$H$38:$BG$40,2,FALSE)</f>
        <v>0.9793103278425862</v>
      </c>
      <c r="AM86" s="43">
        <f>HLOOKUP(AM12,'NPg Data Input'!$H$38:$BG$40,2,FALSE)</f>
        <v>0.98912791387920784</v>
      </c>
      <c r="AN86" s="43">
        <f>HLOOKUP(AN12,'NPg Data Input'!$H$38:$BG$40,2,FALSE)</f>
        <v>0.99904392121584662</v>
      </c>
      <c r="AO86" s="43">
        <f>HLOOKUP(AO12,'NPg Data Input'!$H$38:$BG$40,2,FALSE)</f>
        <v>1.0090593365260352</v>
      </c>
      <c r="AP86" s="43">
        <f>HLOOKUP(AP12,'NPg Data Input'!$H$38:$BG$40,2,FALSE)</f>
        <v>1.0191751563747085</v>
      </c>
      <c r="AQ86" s="43">
        <f>HLOOKUP(AQ12,'NPg Data Input'!$H$38:$BG$40,2,FALSE)</f>
        <v>1.0293923873173647</v>
      </c>
      <c r="AR86" s="43">
        <f>HLOOKUP(AR12,'NPg Data Input'!$H$38:$BG$40,2,FALSE)</f>
        <v>1.0397120460002209</v>
      </c>
      <c r="AS86" s="43">
        <f>HLOOKUP(AS12,'NPg Data Input'!$H$38:$BG$40,2,FALSE)</f>
        <v>1.0501351592613728</v>
      </c>
      <c r="AT86" s="43">
        <f>HLOOKUP(AT12,'NPg Data Input'!$H$38:$BG$40,2,FALSE)</f>
        <v>1.0606627642329678</v>
      </c>
      <c r="AU86" s="43">
        <f>HLOOKUP(AU12,'NPg Data Input'!$H$38:$BG$40,2,FALSE)</f>
        <v>1.0712959084444029</v>
      </c>
      <c r="AV86" s="43">
        <f>HLOOKUP(AV12,'NPg Data Input'!$H$38:$BG$40,2,FALSE)</f>
        <v>1.0820356499265578</v>
      </c>
      <c r="AW86" s="43">
        <f>HLOOKUP(AW12,'NPg Data Input'!$H$38:$BG$40,2,FALSE)</f>
        <v>1.0928830573170711</v>
      </c>
      <c r="AX86" s="43">
        <f>HLOOKUP(AX12,'NPg Data Input'!$H$38:$BG$40,2,FALSE)</f>
        <v>1.1038392099666745</v>
      </c>
      <c r="AY86" s="43">
        <f>HLOOKUP(AY12,'NPg Data Input'!$H$38:$BG$40,2,FALSE)</f>
        <v>1.1149051980465901</v>
      </c>
      <c r="AZ86" s="43">
        <f>HLOOKUP(AZ12,'NPg Data Input'!$H$38:$BG$40,2,FALSE)</f>
        <v>1.1260821226570068</v>
      </c>
      <c r="BA86" s="43">
        <f>HLOOKUP(BA12,'NPg Data Input'!$H$38:$BG$40,2,FALSE)</f>
        <v>1.137371095936643</v>
      </c>
      <c r="BB86" s="43">
        <f>HLOOKUP(BB12,'NPg Data Input'!$H$38:$BG$40,2,FALSE)</f>
        <v>1.1487732411734075</v>
      </c>
      <c r="BC86" s="43">
        <f>HLOOKUP(BC12,'NPg Data Input'!$H$38:$BG$40,2,FALSE)</f>
        <v>1.1602896929161706</v>
      </c>
      <c r="BD86" s="43">
        <f>HLOOKUP(BD12,'NPg Data Input'!$H$38:$BG$40,2,FALSE)</f>
        <v>1.1719215970876549</v>
      </c>
    </row>
    <row r="87" spans="1:56">
      <c r="A87" s="240"/>
      <c r="B87" s="3" t="s">
        <v>209</v>
      </c>
      <c r="D87" s="3" t="s">
        <v>86</v>
      </c>
      <c r="E87" s="34">
        <f>E86*'Fixed data'!H$12</f>
        <v>0</v>
      </c>
      <c r="F87" s="34">
        <f>F86*'Fixed data'!I$12</f>
        <v>0</v>
      </c>
      <c r="G87" s="34">
        <f>G86*'Fixed data'!J$12</f>
        <v>0</v>
      </c>
      <c r="H87" s="34">
        <f>H86*'Fixed data'!K$12</f>
        <v>0</v>
      </c>
      <c r="I87" s="34">
        <f>I86*'Fixed data'!L$12</f>
        <v>0.32622481346517779</v>
      </c>
      <c r="J87" s="34">
        <f>J86*'Fixed data'!M$12</f>
        <v>0.31875893110816605</v>
      </c>
      <c r="K87" s="34">
        <f>K86*'Fixed data'!N$12</f>
        <v>0.31111057201225245</v>
      </c>
      <c r="L87" s="34">
        <f>L86*'Fixed data'!O$12</f>
        <v>0.30327682784466509</v>
      </c>
      <c r="M87" s="34">
        <f>M86*'Fixed data'!P$12</f>
        <v>0.29525475029958625</v>
      </c>
      <c r="N87" s="34">
        <f>N86*'Fixed data'!Q$12</f>
        <v>0.28704135058898222</v>
      </c>
      <c r="O87" s="34">
        <f>O86*'Fixed data'!R$12</f>
        <v>0.27863359892724127</v>
      </c>
      <c r="P87" s="34">
        <f>P86*'Fixed data'!S$12</f>
        <v>0.27002842400954735</v>
      </c>
      <c r="Q87" s="34">
        <f>Q86*'Fixed data'!T$12</f>
        <v>0.26122271248391543</v>
      </c>
      <c r="R87" s="34">
        <f>R86*'Fixed data'!U$12</f>
        <v>0.25221330841681394</v>
      </c>
      <c r="S87" s="34">
        <f>S86*'Fixed data'!V$12</f>
        <v>0.24299701275229824</v>
      </c>
      <c r="T87" s="34">
        <f>T86*'Fixed data'!W$12</f>
        <v>0.23357058276457979</v>
      </c>
      <c r="U87" s="34">
        <f>U86*'Fixed data'!X$12</f>
        <v>0.22393073150395287</v>
      </c>
      <c r="V87" s="34">
        <f>V86*'Fixed data'!Y$12</f>
        <v>0.21407412723600092</v>
      </c>
      <c r="W87" s="34">
        <f>W86*'Fixed data'!Z$12</f>
        <v>0.2039973928740037</v>
      </c>
      <c r="X87" s="34">
        <f>X86*'Fixed data'!AA$12</f>
        <v>0.19369710540446489</v>
      </c>
      <c r="Y87" s="34">
        <f>Y86*'Fixed data'!AB$12</f>
        <v>0.18316979530567959</v>
      </c>
      <c r="Z87" s="34">
        <f>Z86*'Fixed data'!AC$12</f>
        <v>0.17241194595925985</v>
      </c>
      <c r="AA87" s="34">
        <f>AA86*'Fixed data'!AD$12</f>
        <v>0.16141999305453503</v>
      </c>
      <c r="AB87" s="34">
        <f>AB86*'Fixed data'!AE$12</f>
        <v>0.15019032398574411</v>
      </c>
      <c r="AC87" s="34">
        <f>AC86*'Fixed data'!AF$12</f>
        <v>0.13871927724193447</v>
      </c>
      <c r="AD87" s="34">
        <f>AD86*'Fixed data'!AG$12</f>
        <v>0.12700314178948191</v>
      </c>
      <c r="AE87" s="34">
        <f>AE86*'Fixed data'!AH$12</f>
        <v>0.11503815644714536</v>
      </c>
      <c r="AF87" s="34">
        <f>AF86*'Fixed data'!AI$12</f>
        <v>0.10282050925356813</v>
      </c>
      <c r="AG87" s="34">
        <f>AG86*'Fixed data'!AJ$12</f>
        <v>9.0346336827137899E-2</v>
      </c>
      <c r="AH87" s="34">
        <f>AH86*'Fixed data'!AK$12</f>
        <v>7.761172371811495E-2</v>
      </c>
      <c r="AI87" s="34">
        <f>AI86*'Fixed data'!AL$12</f>
        <v>6.4612701752938512E-2</v>
      </c>
      <c r="AJ87" s="34">
        <f>AJ86*'Fixed data'!AM$12</f>
        <v>5.1345249370619302E-2</v>
      </c>
      <c r="AK87" s="34">
        <f>AK86*'Fixed data'!AN$12</f>
        <v>3.7805290951125489E-2</v>
      </c>
      <c r="AL87" s="34">
        <f>AL86*'Fixed data'!AO$12</f>
        <v>2.3988696135668307E-2</v>
      </c>
      <c r="AM87" s="34">
        <f>AM86*'Fixed data'!AP$12</f>
        <v>9.8912791387920779E-3</v>
      </c>
      <c r="AN87" s="34">
        <f>AN86*'Fixed data'!AQ$12</f>
        <v>9.9904392121584664E-3</v>
      </c>
      <c r="AO87" s="34">
        <f>AO86*'Fixed data'!AR$12</f>
        <v>1.0090593365260352E-2</v>
      </c>
      <c r="AP87" s="34">
        <f>AP86*'Fixed data'!AS$12</f>
        <v>1.0191751563747084E-2</v>
      </c>
      <c r="AQ87" s="34">
        <f>AQ86*'Fixed data'!AT$12</f>
        <v>1.0293923873173648E-2</v>
      </c>
      <c r="AR87" s="34">
        <f>AR86*'Fixed data'!AU$12</f>
        <v>1.0397120460002209E-2</v>
      </c>
      <c r="AS87" s="34">
        <f>AS86*'Fixed data'!AV$12</f>
        <v>1.0501351592613728E-2</v>
      </c>
      <c r="AT87" s="34">
        <f>AT86*'Fixed data'!AW$12</f>
        <v>1.0606627642329678E-2</v>
      </c>
      <c r="AU87" s="34">
        <f>AU86*'Fixed data'!AX$12</f>
        <v>1.0712959084444029E-2</v>
      </c>
      <c r="AV87" s="34">
        <f>AV86*'Fixed data'!AY$12</f>
        <v>1.0820356499265578E-2</v>
      </c>
      <c r="AW87" s="34">
        <f>AW86*'Fixed data'!AZ$12</f>
        <v>1.0928830573170711E-2</v>
      </c>
      <c r="AX87" s="34">
        <f>AX86*'Fixed data'!BA$12</f>
        <v>1.1038392099666745E-2</v>
      </c>
      <c r="AY87" s="34">
        <f>AY86*'Fixed data'!BB$12</f>
        <v>1.1149051980465901E-2</v>
      </c>
      <c r="AZ87" s="34">
        <f>AZ86*'Fixed data'!BC$12</f>
        <v>1.1260821226570069E-2</v>
      </c>
      <c r="BA87" s="34">
        <f>BA86*'Fixed data'!BD$12</f>
        <v>1.137371095936643E-2</v>
      </c>
      <c r="BB87" s="34">
        <f>BB86*'Fixed data'!BE$12</f>
        <v>1.1487732411734076E-2</v>
      </c>
      <c r="BC87" s="34">
        <f>BC86*'Fixed data'!BF$12</f>
        <v>1.1602896929161706E-2</v>
      </c>
      <c r="BD87" s="34">
        <f>BD86*'Fixed data'!BG$12</f>
        <v>1.1719215970876549E-2</v>
      </c>
    </row>
    <row r="88" spans="1:56" ht="12.75" customHeight="1">
      <c r="A88" s="240"/>
      <c r="B88" s="3" t="s">
        <v>210</v>
      </c>
      <c r="D88" s="3" t="s">
        <v>205</v>
      </c>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row>
    <row r="89" spans="1:56">
      <c r="A89" s="240"/>
      <c r="B89" s="3" t="s">
        <v>211</v>
      </c>
      <c r="D89" s="3" t="s">
        <v>85</v>
      </c>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row>
    <row r="90" spans="1:56" ht="16.5">
      <c r="A90" s="240"/>
      <c r="B90" s="3" t="s">
        <v>327</v>
      </c>
      <c r="D90" s="3" t="s">
        <v>86</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row>
    <row r="91" spans="1:56" ht="16.5">
      <c r="A91" s="240"/>
      <c r="B91" s="3" t="s">
        <v>328</v>
      </c>
      <c r="D91" s="3" t="s">
        <v>41</v>
      </c>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row>
    <row r="92" spans="1:56" ht="16.5">
      <c r="A92" s="240"/>
      <c r="B92" s="3" t="s">
        <v>329</v>
      </c>
      <c r="D92" s="3" t="s">
        <v>41</v>
      </c>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row>
    <row r="93" spans="1:56">
      <c r="A93" s="240"/>
      <c r="B93" s="3" t="s">
        <v>212</v>
      </c>
      <c r="D93" s="3" t="s">
        <v>87</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c r="C94" s="36"/>
    </row>
    <row r="95" spans="1:56" ht="16.5">
      <c r="A95" s="85"/>
      <c r="C95" s="36"/>
    </row>
    <row r="96" spans="1:56" ht="16.5">
      <c r="A96" s="85">
        <v>1</v>
      </c>
      <c r="B96" s="3" t="s">
        <v>330</v>
      </c>
    </row>
    <row r="97" spans="1:3">
      <c r="B97" s="69" t="s">
        <v>151</v>
      </c>
    </row>
    <row r="98" spans="1:3">
      <c r="B98" s="3" t="s">
        <v>314</v>
      </c>
    </row>
    <row r="99" spans="1:3">
      <c r="B99" s="3" t="s">
        <v>332</v>
      </c>
    </row>
    <row r="100" spans="1:3" ht="16.5">
      <c r="A100" s="85">
        <v>2</v>
      </c>
      <c r="B100" s="69" t="s">
        <v>150</v>
      </c>
    </row>
    <row r="105" spans="1:3">
      <c r="C105" s="36"/>
    </row>
    <row r="170" spans="2:2">
      <c r="B170" s="3" t="s">
        <v>194</v>
      </c>
    </row>
    <row r="171" spans="2:2">
      <c r="B171" s="3" t="s">
        <v>193</v>
      </c>
    </row>
    <row r="172" spans="2:2">
      <c r="B172" s="3" t="s">
        <v>315</v>
      </c>
    </row>
    <row r="173" spans="2:2">
      <c r="B173" s="3" t="s">
        <v>154</v>
      </c>
    </row>
    <row r="174" spans="2:2">
      <c r="B174" s="3" t="s">
        <v>155</v>
      </c>
    </row>
    <row r="175" spans="2:2">
      <c r="B175" s="3" t="s">
        <v>156</v>
      </c>
    </row>
    <row r="176" spans="2:2">
      <c r="B176" s="3" t="s">
        <v>157</v>
      </c>
    </row>
    <row r="177" spans="2:2">
      <c r="B177" s="3" t="s">
        <v>158</v>
      </c>
    </row>
    <row r="178" spans="2:2">
      <c r="B178" s="3" t="s">
        <v>159</v>
      </c>
    </row>
    <row r="179" spans="2:2">
      <c r="B179" s="3" t="s">
        <v>160</v>
      </c>
    </row>
    <row r="180" spans="2:2">
      <c r="B180" s="3" t="s">
        <v>161</v>
      </c>
    </row>
    <row r="181" spans="2:2">
      <c r="B181" s="3" t="s">
        <v>162</v>
      </c>
    </row>
    <row r="182" spans="2:2">
      <c r="B182" s="3" t="s">
        <v>195</v>
      </c>
    </row>
    <row r="183" spans="2:2">
      <c r="B183" s="3" t="s">
        <v>163</v>
      </c>
    </row>
    <row r="184" spans="2:2">
      <c r="B184" s="3" t="s">
        <v>164</v>
      </c>
    </row>
    <row r="185" spans="2:2">
      <c r="B185" s="3" t="s">
        <v>165</v>
      </c>
    </row>
    <row r="186" spans="2:2">
      <c r="B186" s="3" t="s">
        <v>166</v>
      </c>
    </row>
    <row r="187" spans="2:2">
      <c r="B187" s="3" t="s">
        <v>167</v>
      </c>
    </row>
    <row r="188" spans="2:2">
      <c r="B188" s="3" t="s">
        <v>168</v>
      </c>
    </row>
    <row r="189" spans="2:2">
      <c r="B189" s="3" t="s">
        <v>169</v>
      </c>
    </row>
    <row r="190" spans="2:2">
      <c r="B190" s="3" t="s">
        <v>170</v>
      </c>
    </row>
    <row r="191" spans="2:2">
      <c r="B191" s="3" t="s">
        <v>171</v>
      </c>
    </row>
    <row r="192" spans="2:2">
      <c r="B192" s="3" t="s">
        <v>196</v>
      </c>
    </row>
    <row r="193" spans="2:2">
      <c r="B193" s="3" t="s">
        <v>197</v>
      </c>
    </row>
    <row r="194" spans="2:2">
      <c r="B194" s="3" t="s">
        <v>172</v>
      </c>
    </row>
    <row r="195" spans="2:2">
      <c r="B195" s="3" t="s">
        <v>173</v>
      </c>
    </row>
    <row r="196" spans="2:2">
      <c r="B196" s="3" t="s">
        <v>174</v>
      </c>
    </row>
    <row r="197" spans="2:2">
      <c r="B197" s="3" t="s">
        <v>175</v>
      </c>
    </row>
    <row r="198" spans="2:2">
      <c r="B198" s="3" t="s">
        <v>176</v>
      </c>
    </row>
    <row r="199" spans="2:2">
      <c r="B199" s="3" t="s">
        <v>177</v>
      </c>
    </row>
    <row r="200" spans="2:2">
      <c r="B200" s="3" t="s">
        <v>178</v>
      </c>
    </row>
    <row r="201" spans="2:2">
      <c r="B201" s="3" t="s">
        <v>179</v>
      </c>
    </row>
    <row r="202" spans="2:2">
      <c r="B202" s="3" t="s">
        <v>180</v>
      </c>
    </row>
    <row r="203" spans="2:2">
      <c r="B203" s="3" t="s">
        <v>181</v>
      </c>
    </row>
    <row r="204" spans="2:2">
      <c r="B204" s="3" t="s">
        <v>182</v>
      </c>
    </row>
    <row r="205" spans="2:2">
      <c r="B205" s="3" t="s">
        <v>183</v>
      </c>
    </row>
    <row r="206" spans="2:2">
      <c r="B206" s="3" t="s">
        <v>184</v>
      </c>
    </row>
    <row r="207" spans="2:2">
      <c r="B207" s="3" t="s">
        <v>185</v>
      </c>
    </row>
    <row r="208" spans="2:2">
      <c r="B208" s="3" t="s">
        <v>186</v>
      </c>
    </row>
    <row r="209" spans="2:2">
      <c r="B209" s="3" t="s">
        <v>187</v>
      </c>
    </row>
    <row r="210" spans="2:2">
      <c r="B210" s="3" t="s">
        <v>188</v>
      </c>
    </row>
    <row r="211" spans="2:2">
      <c r="B211" s="3" t="s">
        <v>189</v>
      </c>
    </row>
    <row r="212" spans="2:2">
      <c r="B212" s="3" t="s">
        <v>190</v>
      </c>
    </row>
    <row r="213" spans="2:2">
      <c r="B213" s="3" t="s">
        <v>191</v>
      </c>
    </row>
    <row r="214" spans="2:2">
      <c r="B214" s="3" t="s">
        <v>192</v>
      </c>
    </row>
  </sheetData>
  <mergeCells count="4">
    <mergeCell ref="A13:A18"/>
    <mergeCell ref="A19:A25"/>
    <mergeCell ref="A65:A76"/>
    <mergeCell ref="A86:A93"/>
  </mergeCells>
  <dataValidations disablePrompts="1"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I7"/>
  <sheetViews>
    <sheetView workbookViewId="0">
      <selection activeCell="E8" sqref="E8"/>
    </sheetView>
  </sheetViews>
  <sheetFormatPr defaultRowHeight="15"/>
  <cols>
    <col min="5" max="5" width="43.7109375" customWidth="1"/>
  </cols>
  <sheetData>
    <row r="5" spans="5:9">
      <c r="E5" t="s">
        <v>360</v>
      </c>
      <c r="F5">
        <v>4.4999999999999998E-2</v>
      </c>
      <c r="G5">
        <v>1000000</v>
      </c>
      <c r="H5">
        <f>F5*G5</f>
        <v>45000</v>
      </c>
      <c r="I5">
        <f>100*H5/G5</f>
        <v>4.5</v>
      </c>
    </row>
    <row r="6" spans="5:9">
      <c r="E6" t="s">
        <v>361</v>
      </c>
      <c r="I6">
        <v>2</v>
      </c>
    </row>
    <row r="7" spans="5:9">
      <c r="E7" t="s">
        <v>362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J8"/>
  <sheetViews>
    <sheetView workbookViewId="0">
      <selection activeCell="B32" sqref="B32"/>
    </sheetView>
  </sheetViews>
  <sheetFormatPr defaultRowHeight="15"/>
  <sheetData>
    <row r="4" spans="4:10">
      <c r="I4" t="s">
        <v>369</v>
      </c>
    </row>
    <row r="5" spans="4:10">
      <c r="D5" t="s">
        <v>367</v>
      </c>
      <c r="E5" t="s">
        <v>368</v>
      </c>
      <c r="I5" t="s">
        <v>367</v>
      </c>
      <c r="J5" t="s">
        <v>366</v>
      </c>
    </row>
    <row r="6" spans="4:10">
      <c r="D6" t="s">
        <v>363</v>
      </c>
      <c r="E6">
        <v>8</v>
      </c>
      <c r="I6" t="s">
        <v>364</v>
      </c>
      <c r="J6" t="str">
        <f>VLOOKUP(I6,D:E,2,FALSE)</f>
        <v>hello</v>
      </c>
    </row>
    <row r="7" spans="4:10">
      <c r="D7" t="s">
        <v>364</v>
      </c>
      <c r="E7" t="s">
        <v>370</v>
      </c>
    </row>
    <row r="8" spans="4:10">
      <c r="D8" t="s">
        <v>365</v>
      </c>
      <c r="E8">
        <v>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3.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Props1.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2.xml><?xml version="1.0" encoding="utf-8"?>
<ds:datastoreItem xmlns:ds="http://schemas.openxmlformats.org/officeDocument/2006/customXml" ds:itemID="{D59107C5-B401-4A16-BB12-3D243B9D13F0}">
  <ds:schemaRefs>
    <ds:schemaRef ds:uri="http://schemas.openxmlformats.org/package/2006/metadata/core-properties"/>
    <ds:schemaRef ds:uri="http://www.w3.org/XML/1998/namespace"/>
    <ds:schemaRef ds:uri="http://purl.org/dc/terms/"/>
    <ds:schemaRef ds:uri="http://schemas.microsoft.com/office/2006/metadata/properties"/>
    <ds:schemaRef ds:uri="http://schemas.microsoft.com/office/2006/documentManagement/types"/>
    <ds:schemaRef ds:uri="http://purl.org/dc/dcmitype/"/>
    <ds:schemaRef ds:uri="http://purl.org/dc/elements/1.1/"/>
    <ds:schemaRef ds:uri="efb98dbe-6680-48eb-ac67-85b3a61e7855"/>
    <ds:schemaRef ds:uri="http://schemas.microsoft.com/sharepoint/v3/fields"/>
    <ds:schemaRef ds:uri="eecedeb9-13b3-4e62-b003-046c92e1668a"/>
  </ds:schemaRefs>
</ds:datastoreItem>
</file>

<file path=customXml/itemProps3.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215976EE-BC0E-49E4-8A34-08E2478D0010}">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NPg Data Input</vt:lpstr>
      <vt:lpstr>version control</vt:lpstr>
      <vt:lpstr>Guidance</vt:lpstr>
      <vt:lpstr>Option summary</vt:lpstr>
      <vt:lpstr>Fixed data</vt:lpstr>
      <vt:lpstr>Ofgem CBA - Baseline</vt:lpstr>
      <vt:lpstr>Ofgem CBA - Proposed</vt:lpstr>
      <vt:lpstr>Sheet1</vt:lpstr>
      <vt:lpstr>Sheet2</vt:lpstr>
      <vt:lpstr>'NPg Data Input'!Print_Area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Leggett, Andy</cp:lastModifiedBy>
  <cp:lastPrinted>2016-03-03T17:14:04Z</cp:lastPrinted>
  <dcterms:created xsi:type="dcterms:W3CDTF">2012-02-15T20:11:21Z</dcterms:created>
  <dcterms:modified xsi:type="dcterms:W3CDTF">2019-03-08T09:12:15Z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y fmtid="{D5CDD505-2E9C-101B-9397-08002B2CF9AE}" pid="3" name="DLPManualFileClassification">
    <vt:lpwstr>{0F742C78-7CA1-4A83-96D0-F7EDA8C31D24}</vt:lpwstr>
  </property>
  <property fmtid="{D5CDD505-2E9C-101B-9397-08002B2CF9AE}" pid="4" name="DLPManualFileClassificationLastModifiedBy">
    <vt:lpwstr>AD03\aisha.ahmad</vt:lpwstr>
  </property>
  <property fmtid="{D5CDD505-2E9C-101B-9397-08002B2CF9AE}" pid="5" name="DLPManualFileClassificationLastModificationDate">
    <vt:lpwstr>1542201211</vt:lpwstr>
  </property>
  <property fmtid="{D5CDD505-2E9C-101B-9397-08002B2CF9AE}" pid="6" name="DLPManualFileClassificationVersion">
    <vt:lpwstr>11.0.400.15</vt:lpwstr>
  </property>
</Properties>
</file>